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0.xml" ContentType="application/vnd.openxmlformats-officedocument.drawingml.chart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4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5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6_Analysis_of_form\"/>
    </mc:Choice>
  </mc:AlternateContent>
  <xr:revisionPtr revIDLastSave="0" documentId="13_ncr:1_{31A89255-8E5F-4397-8BDE-042EEEF244EA}" xr6:coauthVersionLast="47" xr6:coauthVersionMax="47" xr10:uidLastSave="{00000000-0000-0000-0000-000000000000}"/>
  <bookViews>
    <workbookView xWindow="-135" yWindow="-16335" windowWidth="29070" windowHeight="16470" xr2:uid="{1ABE4724-14B1-4801-819D-892587CA02C5}"/>
  </bookViews>
  <sheets>
    <sheet name="nuc foot" sheetId="1" r:id="rId1"/>
    <sheet name="nuc pre" sheetId="2" r:id="rId2"/>
    <sheet name="nuc slope exc" sheetId="8" r:id="rId3"/>
    <sheet name="pn foot" sheetId="5" r:id="rId4"/>
    <sheet name="pn ana" sheetId="7" r:id="rId5"/>
    <sheet name="pn slope exc foot" sheetId="11" r:id="rId6"/>
    <sheet name="PN Word Boundaries" sheetId="10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3" i="1"/>
  <c r="B36" i="8"/>
  <c r="B35" i="8"/>
  <c r="F17" i="8"/>
  <c r="F16" i="8"/>
  <c r="F8" i="8"/>
  <c r="F7" i="8"/>
  <c r="B15" i="8"/>
  <c r="C15" i="8"/>
  <c r="D15" i="8"/>
  <c r="C11" i="8"/>
  <c r="E6" i="8"/>
  <c r="D6" i="8"/>
  <c r="C6" i="8"/>
  <c r="B6" i="8"/>
  <c r="F6" i="8" s="1"/>
  <c r="B5" i="8"/>
  <c r="E15" i="8"/>
  <c r="E14" i="8"/>
  <c r="D14" i="8"/>
  <c r="C14" i="8"/>
  <c r="B14" i="8"/>
  <c r="B34" i="8" s="1"/>
  <c r="E13" i="8"/>
  <c r="D13" i="8"/>
  <c r="C13" i="8"/>
  <c r="B13" i="8"/>
  <c r="B33" i="8" s="1"/>
  <c r="E12" i="8"/>
  <c r="D12" i="8"/>
  <c r="C12" i="8"/>
  <c r="B12" i="8"/>
  <c r="B32" i="8" s="1"/>
  <c r="E11" i="8"/>
  <c r="D11" i="8"/>
  <c r="B11" i="8"/>
  <c r="E5" i="8"/>
  <c r="D5" i="8"/>
  <c r="C5" i="8"/>
  <c r="E4" i="8"/>
  <c r="D4" i="8"/>
  <c r="C4" i="8"/>
  <c r="B4" i="8"/>
  <c r="E3" i="8"/>
  <c r="D3" i="8"/>
  <c r="C3" i="8"/>
  <c r="B3" i="8"/>
  <c r="E2" i="8"/>
  <c r="D2" i="8"/>
  <c r="C2" i="8"/>
  <c r="B2" i="8"/>
  <c r="A2" i="8"/>
  <c r="A11" i="11"/>
  <c r="A21" i="11" s="1"/>
  <c r="A20" i="11" s="1"/>
  <c r="A10" i="11"/>
  <c r="A19" i="11" s="1"/>
  <c r="A18" i="11" s="1"/>
  <c r="A9" i="11"/>
  <c r="A17" i="11" s="1"/>
  <c r="A16" i="11" s="1"/>
  <c r="A8" i="11"/>
  <c r="A15" i="11" s="1"/>
  <c r="A14" i="11" s="1"/>
  <c r="A5" i="11"/>
  <c r="A4" i="11"/>
  <c r="A3" i="11"/>
  <c r="A2" i="11"/>
  <c r="E11" i="11"/>
  <c r="D11" i="11"/>
  <c r="C11" i="11"/>
  <c r="B11" i="11"/>
  <c r="C21" i="11" s="1"/>
  <c r="D21" i="11" s="1"/>
  <c r="E10" i="11"/>
  <c r="D10" i="11"/>
  <c r="C10" i="11"/>
  <c r="B10" i="11"/>
  <c r="B27" i="11" s="1"/>
  <c r="E9" i="11"/>
  <c r="D9" i="11"/>
  <c r="C9" i="11"/>
  <c r="B9" i="11"/>
  <c r="B26" i="11" s="1"/>
  <c r="E8" i="11"/>
  <c r="D8" i="11"/>
  <c r="C8" i="11"/>
  <c r="B8" i="11"/>
  <c r="B25" i="11" s="1"/>
  <c r="E5" i="11"/>
  <c r="D5" i="11"/>
  <c r="C5" i="11"/>
  <c r="B5" i="11"/>
  <c r="E4" i="11"/>
  <c r="D4" i="11"/>
  <c r="C4" i="11"/>
  <c r="B4" i="11"/>
  <c r="E3" i="11"/>
  <c r="D3" i="11"/>
  <c r="C3" i="11"/>
  <c r="B3" i="11"/>
  <c r="E2" i="11"/>
  <c r="D2" i="11"/>
  <c r="C2" i="11"/>
  <c r="B2" i="11"/>
  <c r="L29" i="11"/>
  <c r="A24" i="11"/>
  <c r="D20" i="11"/>
  <c r="B19" i="11"/>
  <c r="B21" i="11" s="1"/>
  <c r="D18" i="11"/>
  <c r="B17" i="11"/>
  <c r="D16" i="11"/>
  <c r="D14" i="11"/>
  <c r="F1" i="11"/>
  <c r="E1" i="11"/>
  <c r="E7" i="11" s="1"/>
  <c r="D1" i="11"/>
  <c r="D7" i="11" s="1"/>
  <c r="C1" i="11"/>
  <c r="C7" i="11" s="1"/>
  <c r="B1" i="11"/>
  <c r="B7" i="11" s="1"/>
  <c r="B24" i="11" s="1"/>
  <c r="E25" i="5"/>
  <c r="D25" i="5"/>
  <c r="C25" i="5"/>
  <c r="B25" i="5"/>
  <c r="E24" i="5"/>
  <c r="D24" i="5"/>
  <c r="C24" i="5"/>
  <c r="B24" i="5"/>
  <c r="E23" i="5"/>
  <c r="D23" i="5"/>
  <c r="C23" i="5"/>
  <c r="B23" i="5"/>
  <c r="E22" i="5"/>
  <c r="D22" i="5"/>
  <c r="C22" i="5"/>
  <c r="B22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B3" i="5"/>
  <c r="A9" i="5"/>
  <c r="A10" i="5"/>
  <c r="A11" i="5"/>
  <c r="A12" i="5"/>
  <c r="A22" i="5"/>
  <c r="A23" i="5"/>
  <c r="A24" i="5"/>
  <c r="A25" i="5"/>
  <c r="A16" i="5"/>
  <c r="A17" i="5"/>
  <c r="A18" i="5"/>
  <c r="A19" i="5"/>
  <c r="A6" i="1"/>
  <c r="A5" i="1"/>
  <c r="A4" i="1"/>
  <c r="A3" i="1"/>
  <c r="A14" i="8"/>
  <c r="A27" i="8" s="1"/>
  <c r="A26" i="8" s="1"/>
  <c r="A13" i="8"/>
  <c r="A25" i="8" s="1"/>
  <c r="A24" i="8" s="1"/>
  <c r="A12" i="8"/>
  <c r="A23" i="8" s="1"/>
  <c r="A22" i="8" s="1"/>
  <c r="A11" i="8"/>
  <c r="A31" i="8" s="1"/>
  <c r="A5" i="8"/>
  <c r="A4" i="8"/>
  <c r="A3" i="8"/>
  <c r="G38" i="2"/>
  <c r="E38" i="2"/>
  <c r="D38" i="2"/>
  <c r="C38" i="2"/>
  <c r="B38" i="2"/>
  <c r="A38" i="2"/>
  <c r="G37" i="2"/>
  <c r="E37" i="2"/>
  <c r="D37" i="2"/>
  <c r="C37" i="2"/>
  <c r="B37" i="2"/>
  <c r="A37" i="2"/>
  <c r="G36" i="2"/>
  <c r="E36" i="2"/>
  <c r="D36" i="2"/>
  <c r="C36" i="2"/>
  <c r="B36" i="2"/>
  <c r="A36" i="2"/>
  <c r="G35" i="2"/>
  <c r="E35" i="2"/>
  <c r="D35" i="2"/>
  <c r="C35" i="2"/>
  <c r="B35" i="2"/>
  <c r="A35" i="2"/>
  <c r="G32" i="2"/>
  <c r="E32" i="2"/>
  <c r="D32" i="2"/>
  <c r="C32" i="2"/>
  <c r="B32" i="2"/>
  <c r="A32" i="2"/>
  <c r="G31" i="2"/>
  <c r="E31" i="2"/>
  <c r="D31" i="2"/>
  <c r="C31" i="2"/>
  <c r="B31" i="2"/>
  <c r="A31" i="2"/>
  <c r="G30" i="2"/>
  <c r="E30" i="2"/>
  <c r="D30" i="2"/>
  <c r="C30" i="2"/>
  <c r="B30" i="2"/>
  <c r="A30" i="2"/>
  <c r="G29" i="2"/>
  <c r="E29" i="2"/>
  <c r="D29" i="2"/>
  <c r="C29" i="2"/>
  <c r="B29" i="2"/>
  <c r="A29" i="2"/>
  <c r="G25" i="2"/>
  <c r="E25" i="2"/>
  <c r="D25" i="2"/>
  <c r="C25" i="2"/>
  <c r="B25" i="2"/>
  <c r="A25" i="2"/>
  <c r="G24" i="2"/>
  <c r="E24" i="2"/>
  <c r="D24" i="2"/>
  <c r="C24" i="2"/>
  <c r="B24" i="2"/>
  <c r="A24" i="2"/>
  <c r="G23" i="2"/>
  <c r="E23" i="2"/>
  <c r="D23" i="2"/>
  <c r="C23" i="2"/>
  <c r="B23" i="2"/>
  <c r="A23" i="2"/>
  <c r="G22" i="2"/>
  <c r="E22" i="2"/>
  <c r="D22" i="2"/>
  <c r="C22" i="2"/>
  <c r="B22" i="2"/>
  <c r="A22" i="2"/>
  <c r="G19" i="2"/>
  <c r="E19" i="2"/>
  <c r="D19" i="2"/>
  <c r="C19" i="2"/>
  <c r="B19" i="2"/>
  <c r="A19" i="2"/>
  <c r="G18" i="2"/>
  <c r="E18" i="2"/>
  <c r="D18" i="2"/>
  <c r="C18" i="2"/>
  <c r="B18" i="2"/>
  <c r="A18" i="2"/>
  <c r="G17" i="2"/>
  <c r="E17" i="2"/>
  <c r="D17" i="2"/>
  <c r="C17" i="2"/>
  <c r="B17" i="2"/>
  <c r="A17" i="2"/>
  <c r="G16" i="2"/>
  <c r="E16" i="2"/>
  <c r="D16" i="2"/>
  <c r="C16" i="2"/>
  <c r="B16" i="2"/>
  <c r="A16" i="2"/>
  <c r="G12" i="2"/>
  <c r="E12" i="2"/>
  <c r="D12" i="2"/>
  <c r="C12" i="2"/>
  <c r="B12" i="2"/>
  <c r="A12" i="2"/>
  <c r="G11" i="2"/>
  <c r="E11" i="2"/>
  <c r="D11" i="2"/>
  <c r="C11" i="2"/>
  <c r="B11" i="2"/>
  <c r="A11" i="2"/>
  <c r="G10" i="2"/>
  <c r="E10" i="2"/>
  <c r="D10" i="2"/>
  <c r="C10" i="2"/>
  <c r="B10" i="2"/>
  <c r="A10" i="2"/>
  <c r="G9" i="2"/>
  <c r="E9" i="2"/>
  <c r="D9" i="2"/>
  <c r="C9" i="2"/>
  <c r="B9" i="2"/>
  <c r="A9" i="2"/>
  <c r="G6" i="2"/>
  <c r="E6" i="2"/>
  <c r="D6" i="2"/>
  <c r="C6" i="2"/>
  <c r="B6" i="2"/>
  <c r="A6" i="2"/>
  <c r="G5" i="2"/>
  <c r="E5" i="2"/>
  <c r="D5" i="2"/>
  <c r="C5" i="2"/>
  <c r="B5" i="2"/>
  <c r="A5" i="2"/>
  <c r="G4" i="2"/>
  <c r="E4" i="2"/>
  <c r="D4" i="2"/>
  <c r="C4" i="2"/>
  <c r="B4" i="2"/>
  <c r="A4" i="2"/>
  <c r="G3" i="2"/>
  <c r="E3" i="2"/>
  <c r="D3" i="2"/>
  <c r="C3" i="2"/>
  <c r="B3" i="2"/>
  <c r="A3" i="2"/>
  <c r="G38" i="1"/>
  <c r="E38" i="1"/>
  <c r="D38" i="1"/>
  <c r="C38" i="1"/>
  <c r="B38" i="1"/>
  <c r="A38" i="1"/>
  <c r="G37" i="1"/>
  <c r="E37" i="1"/>
  <c r="D37" i="1"/>
  <c r="C37" i="1"/>
  <c r="B37" i="1"/>
  <c r="A37" i="1"/>
  <c r="G36" i="1"/>
  <c r="E36" i="1"/>
  <c r="D36" i="1"/>
  <c r="C36" i="1"/>
  <c r="B36" i="1"/>
  <c r="A36" i="1"/>
  <c r="G35" i="1"/>
  <c r="E35" i="1"/>
  <c r="D35" i="1"/>
  <c r="C35" i="1"/>
  <c r="B35" i="1"/>
  <c r="A35" i="1"/>
  <c r="G32" i="1"/>
  <c r="E32" i="1"/>
  <c r="D32" i="1"/>
  <c r="C32" i="1"/>
  <c r="B32" i="1"/>
  <c r="A32" i="1"/>
  <c r="G31" i="1"/>
  <c r="E31" i="1"/>
  <c r="D31" i="1"/>
  <c r="C31" i="1"/>
  <c r="B31" i="1"/>
  <c r="A31" i="1"/>
  <c r="G30" i="1"/>
  <c r="E30" i="1"/>
  <c r="D30" i="1"/>
  <c r="C30" i="1"/>
  <c r="B30" i="1"/>
  <c r="A30" i="1"/>
  <c r="G29" i="1"/>
  <c r="E29" i="1"/>
  <c r="D29" i="1"/>
  <c r="C29" i="1"/>
  <c r="B29" i="1"/>
  <c r="A29" i="1"/>
  <c r="G25" i="1"/>
  <c r="E25" i="1"/>
  <c r="D25" i="1"/>
  <c r="C25" i="1"/>
  <c r="B25" i="1"/>
  <c r="A25" i="1"/>
  <c r="G24" i="1"/>
  <c r="E24" i="1"/>
  <c r="D24" i="1"/>
  <c r="C24" i="1"/>
  <c r="B24" i="1"/>
  <c r="A24" i="1"/>
  <c r="G23" i="1"/>
  <c r="E23" i="1"/>
  <c r="D23" i="1"/>
  <c r="C23" i="1"/>
  <c r="B23" i="1"/>
  <c r="A23" i="1"/>
  <c r="G22" i="1"/>
  <c r="E22" i="1"/>
  <c r="D22" i="1"/>
  <c r="C22" i="1"/>
  <c r="B22" i="1"/>
  <c r="A22" i="1"/>
  <c r="G19" i="1"/>
  <c r="E19" i="1"/>
  <c r="D19" i="1"/>
  <c r="C19" i="1"/>
  <c r="B19" i="1"/>
  <c r="A19" i="1"/>
  <c r="G18" i="1"/>
  <c r="E18" i="1"/>
  <c r="D18" i="1"/>
  <c r="C18" i="1"/>
  <c r="B18" i="1"/>
  <c r="A18" i="1"/>
  <c r="G17" i="1"/>
  <c r="E17" i="1"/>
  <c r="D17" i="1"/>
  <c r="C17" i="1"/>
  <c r="B17" i="1"/>
  <c r="A17" i="1"/>
  <c r="G16" i="1"/>
  <c r="E16" i="1"/>
  <c r="D16" i="1"/>
  <c r="C16" i="1"/>
  <c r="B16" i="1"/>
  <c r="A16" i="1"/>
  <c r="G12" i="1"/>
  <c r="E12" i="1"/>
  <c r="D12" i="1"/>
  <c r="C12" i="1"/>
  <c r="B12" i="1"/>
  <c r="A12" i="1"/>
  <c r="G11" i="1"/>
  <c r="E11" i="1"/>
  <c r="D11" i="1"/>
  <c r="C11" i="1"/>
  <c r="B11" i="1"/>
  <c r="A11" i="1"/>
  <c r="G10" i="1"/>
  <c r="E10" i="1"/>
  <c r="D10" i="1"/>
  <c r="C10" i="1"/>
  <c r="B10" i="1"/>
  <c r="A10" i="1"/>
  <c r="G9" i="1"/>
  <c r="E9" i="1"/>
  <c r="D9" i="1"/>
  <c r="C9" i="1"/>
  <c r="B9" i="1"/>
  <c r="A9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5" i="7"/>
  <c r="D25" i="7"/>
  <c r="C25" i="7"/>
  <c r="B25" i="7"/>
  <c r="A25" i="7"/>
  <c r="E24" i="7"/>
  <c r="D24" i="7"/>
  <c r="C24" i="7"/>
  <c r="B24" i="7"/>
  <c r="A24" i="7"/>
  <c r="E23" i="7"/>
  <c r="D23" i="7"/>
  <c r="C23" i="7"/>
  <c r="B23" i="7"/>
  <c r="A23" i="7"/>
  <c r="E22" i="7"/>
  <c r="D22" i="7"/>
  <c r="C22" i="7"/>
  <c r="B22" i="7"/>
  <c r="A22" i="7"/>
  <c r="E19" i="7"/>
  <c r="D19" i="7"/>
  <c r="C19" i="7"/>
  <c r="B19" i="7"/>
  <c r="A19" i="7"/>
  <c r="E18" i="7"/>
  <c r="D18" i="7"/>
  <c r="C18" i="7"/>
  <c r="B18" i="7"/>
  <c r="A18" i="7"/>
  <c r="E17" i="7"/>
  <c r="D17" i="7"/>
  <c r="C17" i="7"/>
  <c r="B17" i="7"/>
  <c r="A17" i="7"/>
  <c r="E16" i="7"/>
  <c r="D16" i="7"/>
  <c r="C16" i="7"/>
  <c r="B16" i="7"/>
  <c r="A16" i="7"/>
  <c r="E12" i="7"/>
  <c r="D12" i="7"/>
  <c r="C12" i="7"/>
  <c r="B12" i="7"/>
  <c r="A12" i="7"/>
  <c r="E11" i="7"/>
  <c r="D11" i="7"/>
  <c r="C11" i="7"/>
  <c r="B11" i="7"/>
  <c r="A11" i="7"/>
  <c r="E10" i="7"/>
  <c r="D10" i="7"/>
  <c r="C10" i="7"/>
  <c r="B10" i="7"/>
  <c r="A10" i="7"/>
  <c r="E9" i="7"/>
  <c r="D9" i="7"/>
  <c r="C9" i="7"/>
  <c r="B9" i="7"/>
  <c r="A9" i="7"/>
  <c r="E6" i="7"/>
  <c r="D6" i="7"/>
  <c r="C6" i="7"/>
  <c r="B6" i="7"/>
  <c r="F6" i="7" s="1"/>
  <c r="A6" i="7"/>
  <c r="E5" i="7"/>
  <c r="D5" i="7"/>
  <c r="C5" i="7"/>
  <c r="B5" i="7"/>
  <c r="A5" i="7"/>
  <c r="E4" i="7"/>
  <c r="D4" i="7"/>
  <c r="C4" i="7"/>
  <c r="B4" i="7"/>
  <c r="A4" i="7"/>
  <c r="E3" i="7"/>
  <c r="D3" i="7"/>
  <c r="C3" i="7"/>
  <c r="B3" i="7"/>
  <c r="F3" i="7" s="1"/>
  <c r="A3" i="7"/>
  <c r="A6" i="5"/>
  <c r="A5" i="5"/>
  <c r="A4" i="5"/>
  <c r="A3" i="5"/>
  <c r="E8" i="5"/>
  <c r="D8" i="5"/>
  <c r="C8" i="5"/>
  <c r="B8" i="5"/>
  <c r="D26" i="8"/>
  <c r="D24" i="8"/>
  <c r="D22" i="8"/>
  <c r="D20" i="8"/>
  <c r="A30" i="8"/>
  <c r="B23" i="8"/>
  <c r="B25" i="8" s="1"/>
  <c r="B27" i="8" s="1"/>
  <c r="F10" i="8"/>
  <c r="F1" i="8" s="1"/>
  <c r="E10" i="8"/>
  <c r="E1" i="8" s="1"/>
  <c r="D10" i="8"/>
  <c r="D1" i="8" s="1"/>
  <c r="C10" i="8"/>
  <c r="C1" i="8" s="1"/>
  <c r="B10" i="8"/>
  <c r="B1" i="8" s="1"/>
  <c r="F4" i="11" l="1"/>
  <c r="F3" i="11"/>
  <c r="F15" i="8"/>
  <c r="J33" i="8"/>
  <c r="K33" i="8"/>
  <c r="I30" i="8"/>
  <c r="J32" i="8"/>
  <c r="F11" i="8"/>
  <c r="F5" i="11"/>
  <c r="F8" i="11"/>
  <c r="C15" i="11"/>
  <c r="D15" i="11" s="1"/>
  <c r="F2" i="11"/>
  <c r="F19" i="7"/>
  <c r="B31" i="8"/>
  <c r="C19" i="11"/>
  <c r="D19" i="11" s="1"/>
  <c r="C17" i="11"/>
  <c r="D17" i="11" s="1"/>
  <c r="F10" i="11"/>
  <c r="I30" i="11"/>
  <c r="J29" i="11"/>
  <c r="J32" i="11"/>
  <c r="J31" i="11"/>
  <c r="K29" i="11"/>
  <c r="B28" i="11"/>
  <c r="J33" i="11" s="1"/>
  <c r="F11" i="11"/>
  <c r="F9" i="11"/>
  <c r="K32" i="11"/>
  <c r="F24" i="7"/>
  <c r="F23" i="7"/>
  <c r="F11" i="7"/>
  <c r="F5" i="7"/>
  <c r="F17" i="7"/>
  <c r="I29" i="8"/>
  <c r="F16" i="7"/>
  <c r="F25" i="7"/>
  <c r="F9" i="7"/>
  <c r="F18" i="7"/>
  <c r="F10" i="7"/>
  <c r="F12" i="7"/>
  <c r="F4" i="7"/>
  <c r="F22" i="7"/>
  <c r="C27" i="8"/>
  <c r="D27" i="8" s="1"/>
  <c r="C25" i="8"/>
  <c r="D25" i="8" s="1"/>
  <c r="C23" i="8"/>
  <c r="D23" i="8" s="1"/>
  <c r="B30" i="8"/>
  <c r="A32" i="8"/>
  <c r="J29" i="8" s="1"/>
  <c r="A33" i="8"/>
  <c r="K29" i="8" s="1"/>
  <c r="C21" i="8"/>
  <c r="D21" i="8" s="1"/>
  <c r="A21" i="8"/>
  <c r="A20" i="8" s="1"/>
  <c r="A34" i="8"/>
  <c r="H33" i="8" s="1"/>
  <c r="F2" i="8"/>
  <c r="F5" i="8"/>
  <c r="F3" i="8"/>
  <c r="F14" i="8"/>
  <c r="F12" i="8"/>
  <c r="F13" i="8"/>
  <c r="F4" i="8"/>
  <c r="I33" i="8" l="1"/>
  <c r="I31" i="8"/>
  <c r="I32" i="8"/>
  <c r="L33" i="11"/>
  <c r="K33" i="11"/>
  <c r="H32" i="8"/>
  <c r="H31" i="8"/>
  <c r="H38" i="2"/>
  <c r="H37" i="2"/>
  <c r="H36" i="2"/>
  <c r="H35" i="2"/>
  <c r="H29" i="2"/>
  <c r="H32" i="2"/>
  <c r="H31" i="2"/>
  <c r="H30" i="2"/>
  <c r="H22" i="2"/>
  <c r="H25" i="2"/>
  <c r="H24" i="2"/>
  <c r="H23" i="2"/>
  <c r="H16" i="2"/>
  <c r="H19" i="2"/>
  <c r="H18" i="2"/>
  <c r="H17" i="2"/>
  <c r="H9" i="2"/>
  <c r="H12" i="2"/>
  <c r="H11" i="2"/>
  <c r="H10" i="2"/>
  <c r="H3" i="2"/>
  <c r="H6" i="2"/>
  <c r="H5" i="2"/>
  <c r="H4" i="2"/>
  <c r="H38" i="1"/>
  <c r="H37" i="1"/>
  <c r="H36" i="1"/>
  <c r="H35" i="1"/>
  <c r="H32" i="1"/>
  <c r="H31" i="1"/>
  <c r="H30" i="1"/>
  <c r="H29" i="1"/>
  <c r="H25" i="1"/>
  <c r="H24" i="1"/>
  <c r="H23" i="1"/>
  <c r="H22" i="1"/>
  <c r="H19" i="1"/>
  <c r="H18" i="1"/>
  <c r="H17" i="1"/>
  <c r="H16" i="1"/>
  <c r="H12" i="1"/>
  <c r="H11" i="1"/>
  <c r="H10" i="1"/>
  <c r="H9" i="1"/>
  <c r="H6" i="1"/>
  <c r="H5" i="1"/>
  <c r="H4" i="1"/>
  <c r="H3" i="1"/>
  <c r="F21" i="7"/>
  <c r="E21" i="7"/>
  <c r="D21" i="7"/>
  <c r="C21" i="7"/>
  <c r="B21" i="7"/>
  <c r="F15" i="7"/>
  <c r="E15" i="7"/>
  <c r="D15" i="7"/>
  <c r="C15" i="7"/>
  <c r="B15" i="7"/>
  <c r="F8" i="7"/>
  <c r="E8" i="7"/>
  <c r="D8" i="7"/>
  <c r="C8" i="7"/>
  <c r="B8" i="7"/>
  <c r="F21" i="5"/>
  <c r="E21" i="5"/>
  <c r="D21" i="5"/>
  <c r="C21" i="5"/>
  <c r="B21" i="5"/>
  <c r="F15" i="5"/>
  <c r="E15" i="5"/>
  <c r="D15" i="5"/>
  <c r="C15" i="5"/>
  <c r="B15" i="5"/>
  <c r="F8" i="5"/>
  <c r="B15" i="2"/>
  <c r="H34" i="2"/>
  <c r="F34" i="2"/>
  <c r="E34" i="2"/>
  <c r="D34" i="2"/>
  <c r="C34" i="2"/>
  <c r="B34" i="2"/>
  <c r="I34" i="2" s="1"/>
  <c r="H28" i="2"/>
  <c r="F28" i="2"/>
  <c r="E28" i="2"/>
  <c r="D28" i="2"/>
  <c r="C28" i="2"/>
  <c r="B28" i="2"/>
  <c r="I28" i="2" s="1"/>
  <c r="I21" i="2"/>
  <c r="H21" i="2"/>
  <c r="F21" i="2"/>
  <c r="E21" i="2"/>
  <c r="D21" i="2"/>
  <c r="C21" i="2"/>
  <c r="B21" i="2"/>
  <c r="I15" i="2"/>
  <c r="H15" i="2"/>
  <c r="F15" i="2"/>
  <c r="E15" i="2"/>
  <c r="D15" i="2"/>
  <c r="C15" i="2"/>
  <c r="H8" i="2"/>
  <c r="F8" i="2"/>
  <c r="E8" i="2"/>
  <c r="D8" i="2"/>
  <c r="C8" i="2"/>
  <c r="B8" i="2"/>
  <c r="I8" i="2" s="1"/>
  <c r="I2" i="2"/>
  <c r="H2" i="2"/>
  <c r="H34" i="1"/>
  <c r="H28" i="1"/>
  <c r="H21" i="1"/>
  <c r="H15" i="1"/>
  <c r="H8" i="1"/>
  <c r="H2" i="1"/>
  <c r="I2" i="1"/>
  <c r="F34" i="1"/>
  <c r="F28" i="1"/>
  <c r="F21" i="1"/>
  <c r="F15" i="1"/>
  <c r="F8" i="1"/>
  <c r="E34" i="1"/>
  <c r="D34" i="1"/>
  <c r="C34" i="1"/>
  <c r="E28" i="1"/>
  <c r="D28" i="1"/>
  <c r="C28" i="1"/>
  <c r="E21" i="1"/>
  <c r="D21" i="1"/>
  <c r="C21" i="1"/>
  <c r="E15" i="1"/>
  <c r="D15" i="1"/>
  <c r="C15" i="1"/>
  <c r="E8" i="1"/>
  <c r="D8" i="1"/>
  <c r="C8" i="1"/>
  <c r="B34" i="1"/>
  <c r="I34" i="1" s="1"/>
  <c r="B28" i="1"/>
  <c r="I28" i="1" s="1"/>
  <c r="B21" i="1"/>
  <c r="I21" i="1" s="1"/>
  <c r="B15" i="1"/>
  <c r="I15" i="1" s="1"/>
  <c r="B8" i="1"/>
  <c r="I8" i="1" s="1"/>
  <c r="I24" i="2" l="1"/>
  <c r="F29" i="2"/>
  <c r="I37" i="2"/>
  <c r="I19" i="1"/>
  <c r="F5" i="2"/>
  <c r="I3" i="2"/>
  <c r="I31" i="2"/>
  <c r="I29" i="2"/>
  <c r="I32" i="2"/>
  <c r="F32" i="2"/>
  <c r="F17" i="2"/>
  <c r="I9" i="2"/>
  <c r="F12" i="2"/>
  <c r="I36" i="2"/>
  <c r="F38" i="2"/>
  <c r="I22" i="2"/>
  <c r="F9" i="2"/>
  <c r="F11" i="5"/>
  <c r="F4" i="5"/>
  <c r="F25" i="5"/>
  <c r="F23" i="5"/>
  <c r="F22" i="5"/>
  <c r="F10" i="5"/>
  <c r="F16" i="2"/>
  <c r="F17" i="5"/>
  <c r="F19" i="5"/>
  <c r="F16" i="5"/>
  <c r="F18" i="5"/>
  <c r="F5" i="5"/>
  <c r="F3" i="5"/>
  <c r="F6" i="5"/>
  <c r="F24" i="5"/>
  <c r="F9" i="5"/>
  <c r="F12" i="5"/>
  <c r="I35" i="2"/>
  <c r="F35" i="2"/>
  <c r="F35" i="1"/>
  <c r="I30" i="2"/>
  <c r="F36" i="2"/>
  <c r="I29" i="1"/>
  <c r="I38" i="2"/>
  <c r="F31" i="2"/>
  <c r="I23" i="2"/>
  <c r="I25" i="2"/>
  <c r="F23" i="2"/>
  <c r="F24" i="2"/>
  <c r="I19" i="2"/>
  <c r="F18" i="2"/>
  <c r="I10" i="2"/>
  <c r="I17" i="2"/>
  <c r="I18" i="2"/>
  <c r="I11" i="2"/>
  <c r="F10" i="2"/>
  <c r="I4" i="2"/>
  <c r="I6" i="2"/>
  <c r="I12" i="2"/>
  <c r="I5" i="2"/>
  <c r="F3" i="2"/>
  <c r="F6" i="2"/>
  <c r="F11" i="2"/>
  <c r="F37" i="2"/>
  <c r="F19" i="2"/>
  <c r="F4" i="2"/>
  <c r="F30" i="2"/>
  <c r="I16" i="2"/>
  <c r="F22" i="2"/>
  <c r="F25" i="2"/>
  <c r="I38" i="1"/>
  <c r="F5" i="1"/>
  <c r="F24" i="1"/>
  <c r="I18" i="1"/>
  <c r="I31" i="1"/>
  <c r="F9" i="1"/>
  <c r="F18" i="1"/>
  <c r="F11" i="1"/>
  <c r="I16" i="1"/>
  <c r="F17" i="1"/>
  <c r="F25" i="1"/>
  <c r="F36" i="1"/>
  <c r="I4" i="1"/>
  <c r="I3" i="1"/>
  <c r="I6" i="1"/>
  <c r="I10" i="1"/>
  <c r="I23" i="1"/>
  <c r="I22" i="1"/>
  <c r="I35" i="1"/>
  <c r="I30" i="1"/>
  <c r="F12" i="1"/>
  <c r="F32" i="1"/>
  <c r="I24" i="1"/>
  <c r="I37" i="1"/>
  <c r="F19" i="1"/>
  <c r="I12" i="1"/>
  <c r="F31" i="1"/>
  <c r="I5" i="1"/>
  <c r="I25" i="1"/>
  <c r="I17" i="1"/>
  <c r="I32" i="1"/>
  <c r="I9" i="1"/>
  <c r="I36" i="1"/>
  <c r="I11" i="1"/>
  <c r="F4" i="1"/>
  <c r="F23" i="1"/>
  <c r="F37" i="1"/>
  <c r="F10" i="1"/>
  <c r="F30" i="1"/>
  <c r="F38" i="1"/>
  <c r="F3" i="1"/>
  <c r="F6" i="1"/>
  <c r="F29" i="1"/>
  <c r="F22" i="1"/>
  <c r="F16" i="1"/>
</calcChain>
</file>

<file path=xl/sharedStrings.xml><?xml version="1.0" encoding="utf-8"?>
<sst xmlns="http://schemas.openxmlformats.org/spreadsheetml/2006/main" count="120" uniqueCount="50">
  <si>
    <t>l_t</t>
  </si>
  <si>
    <t>l_f0</t>
  </si>
  <si>
    <t>h_t</t>
  </si>
  <si>
    <t>h_f0</t>
  </si>
  <si>
    <t>e_t</t>
  </si>
  <si>
    <t>e_f0</t>
  </si>
  <si>
    <t>predicted</t>
  </si>
  <si>
    <t>conf.low</t>
  </si>
  <si>
    <t>conf.high</t>
  </si>
  <si>
    <t>std.error</t>
  </si>
  <si>
    <t>CI diff</t>
  </si>
  <si>
    <t>L fin phon</t>
  </si>
  <si>
    <t>%</t>
  </si>
  <si>
    <t>L%</t>
  </si>
  <si>
    <t>AA</t>
  </si>
  <si>
    <t>H in L*H L%</t>
  </si>
  <si>
    <t>L in L*H %</t>
  </si>
  <si>
    <t>L in L*H L%</t>
  </si>
  <si>
    <t>H in L*H %</t>
  </si>
  <si>
    <t>f0_exc</t>
  </si>
  <si>
    <t>lh_slope</t>
  </si>
  <si>
    <t>x</t>
  </si>
  <si>
    <t>y</t>
  </si>
  <si>
    <t xml:space="preserve">   </t>
  </si>
  <si>
    <t>NB</t>
  </si>
  <si>
    <t>exp(log_lh_slope)</t>
  </si>
  <si>
    <t>Total</t>
  </si>
  <si>
    <t>Elaina’s a</t>
  </si>
  <si>
    <t>Elaine was a</t>
  </si>
  <si>
    <t>Valerie’s is</t>
  </si>
  <si>
    <t>Lally’s is in-</t>
  </si>
  <si>
    <t>Lally’s is</t>
  </si>
  <si>
    <t>Val’s is in-</t>
  </si>
  <si>
    <t>H*</t>
  </si>
  <si>
    <t>&gt;H*</t>
  </si>
  <si>
    <t>L*H</t>
  </si>
  <si>
    <t>(*)</t>
  </si>
  <si>
    <t>word-end syl.</t>
  </si>
  <si>
    <t>anacr.</t>
  </si>
  <si>
    <t>pairing</t>
  </si>
  <si>
    <t>pre-nuclear phrase</t>
  </si>
  <si>
    <t>The differential threshold of pitch change</t>
  </si>
  <si>
    <t>G1/G2</t>
  </si>
  <si>
    <t>ana1</t>
  </si>
  <si>
    <t>ana2</t>
  </si>
  <si>
    <t>ana3</t>
  </si>
  <si>
    <t>ana0</t>
  </si>
  <si>
    <t>log_lh_slope</t>
  </si>
  <si>
    <t>L% effect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</si>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</sst>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\ &quot;ms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F4EC"/>
        <bgColor indexed="64"/>
      </patternFill>
    </fill>
    <fill>
      <patternFill patternType="solid">
        <fgColor rgb="FFF6FAF9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3F9F8"/>
        <bgColor indexed="64"/>
      </patternFill>
    </fill>
    <fill>
      <patternFill patternType="solid">
        <fgColor rgb="FF6CC283"/>
        <bgColor indexed="64"/>
      </patternFill>
    </fill>
    <fill>
      <patternFill patternType="solid">
        <fgColor rgb="FFC8E7D3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94D2A6"/>
        <bgColor indexed="64"/>
      </patternFill>
    </fill>
    <fill>
      <patternFill patternType="solid">
        <fgColor rgb="FFF6FAFA"/>
        <bgColor indexed="64"/>
      </patternFill>
    </fill>
    <fill>
      <patternFill patternType="solid">
        <fgColor rgb="FF6DC283"/>
        <bgColor indexed="64"/>
      </patternFill>
    </fill>
    <fill>
      <patternFill patternType="solid">
        <fgColor rgb="FFF0F8F5"/>
        <bgColor indexed="64"/>
      </patternFill>
    </fill>
    <fill>
      <patternFill patternType="solid">
        <fgColor rgb="FF73C589"/>
        <bgColor indexed="64"/>
      </patternFill>
    </fill>
    <fill>
      <patternFill patternType="solid">
        <fgColor rgb="FF75C68B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EDF6F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D0CECE"/>
      </bottom>
      <diagonal/>
    </border>
    <border>
      <left/>
      <right/>
      <top/>
      <bottom style="thick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2" fillId="0" borderId="0" xfId="0" applyNumberFormat="1" applyFont="1" applyAlignment="1">
      <alignment horizontal="center" vertical="center"/>
    </xf>
    <xf numFmtId="165" fontId="1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164" fontId="4" fillId="0" borderId="0" xfId="0" applyNumberFormat="1" applyFont="1"/>
    <xf numFmtId="0" fontId="5" fillId="0" borderId="0" xfId="0" applyFont="1"/>
    <xf numFmtId="2" fontId="4" fillId="0" borderId="0" xfId="0" applyNumberFormat="1" applyFont="1"/>
    <xf numFmtId="0" fontId="6" fillId="0" borderId="0" xfId="0" applyFont="1"/>
    <xf numFmtId="0" fontId="8" fillId="5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right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9" fillId="12" borderId="5" xfId="0" applyFont="1" applyFill="1" applyBorder="1" applyAlignment="1">
      <alignment horizontal="center" vertical="center" wrapText="1"/>
    </xf>
    <xf numFmtId="0" fontId="9" fillId="13" borderId="5" xfId="0" applyFont="1" applyFill="1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9" fillId="15" borderId="5" xfId="0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8" fillId="17" borderId="5" xfId="0" applyFont="1" applyFill="1" applyBorder="1" applyAlignment="1">
      <alignment horizontal="center" vertical="center" wrapText="1"/>
    </xf>
    <xf numFmtId="0" fontId="8" fillId="18" borderId="5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9" borderId="6" xfId="0" applyFont="1" applyFill="1" applyBorder="1" applyAlignment="1">
      <alignment horizontal="center" vertical="center" wrapText="1"/>
    </xf>
    <xf numFmtId="0" fontId="8" fillId="19" borderId="6" xfId="0" applyFont="1" applyFill="1" applyBorder="1" applyAlignment="1">
      <alignment horizontal="right" vertical="center" wrapText="1"/>
    </xf>
    <xf numFmtId="0" fontId="8" fillId="6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12" fillId="0" borderId="7" xfId="0" applyFont="1" applyBorder="1" applyAlignment="1">
      <alignment horizontal="right"/>
    </xf>
    <xf numFmtId="0" fontId="12" fillId="0" borderId="7" xfId="0" applyFont="1" applyBorder="1"/>
    <xf numFmtId="164" fontId="12" fillId="0" borderId="7" xfId="0" quotePrefix="1" applyNumberFormat="1" applyFont="1" applyBorder="1"/>
    <xf numFmtId="164" fontId="12" fillId="0" borderId="7" xfId="0" applyNumberFormat="1" applyFont="1" applyBorder="1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rgb="FFFCFC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border outline="0">
        <bottom style="thick">
          <color rgb="FFD0CEC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ill>
        <patternFill>
          <bgColor rgb="FFFFCCC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colors>
    <mruColors>
      <color rgb="FFE7298A"/>
      <color rgb="FF1B9E77"/>
      <color rgb="FFCCFFCC"/>
      <color rgb="FFFFCCCC"/>
      <color rgb="FF7FFF7F"/>
      <color rgb="FFFF7F7F"/>
      <color rgb="FFFC8D62"/>
      <color rgb="FFD95F02"/>
      <color rgb="FF47298A"/>
      <color rgb="FF7570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foot syls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foot'!$H$3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47.099301924692398</c:v>
                  </c:pt>
                  <c:pt idx="1">
                    <c:v>50.09331958713301</c:v>
                  </c:pt>
                  <c:pt idx="2">
                    <c:v>62.016190070754021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47.099301924692398</c:v>
                  </c:pt>
                  <c:pt idx="1">
                    <c:v>50.09331958713301</c:v>
                  </c:pt>
                  <c:pt idx="2">
                    <c:v>62.016190070754021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0.68172025853096985</c:v>
                  </c:pt>
                  <c:pt idx="1">
                    <c:v>1.407115112225636</c:v>
                  </c:pt>
                  <c:pt idx="2">
                    <c:v>1.52967075470631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0.68172025853096985</c:v>
                  </c:pt>
                  <c:pt idx="1">
                    <c:v>1.407115112225636</c:v>
                  </c:pt>
                  <c:pt idx="2">
                    <c:v>1.52967075470631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7-4AE2-9668-59E21D030DC9}"/>
            </c:ext>
          </c:extLst>
        </c:ser>
        <c:ser>
          <c:idx val="2"/>
          <c:order val="1"/>
          <c:tx>
            <c:strRef>
              <c:f>'nuc foot'!$H$4</c:f>
              <c:strCache>
                <c:ptCount val="1"/>
                <c:pt idx="0">
                  <c:v>foot_syls2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0.72239650235797992</c:v>
                  </c:pt>
                  <c:pt idx="1">
                    <c:v>1.456497374182282</c:v>
                  </c:pt>
                  <c:pt idx="2">
                    <c:v>1.5373633820053869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0.72239650235797992</c:v>
                  </c:pt>
                  <c:pt idx="1">
                    <c:v>1.456497374182282</c:v>
                  </c:pt>
                  <c:pt idx="2">
                    <c:v>1.5373633820053869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45.948997260757601</c:v>
                  </c:pt>
                  <c:pt idx="1">
                    <c:v>49.843472662968964</c:v>
                  </c:pt>
                  <c:pt idx="2">
                    <c:v>61.462136324605012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45.948997260757601</c:v>
                  </c:pt>
                  <c:pt idx="1">
                    <c:v>49.843472662968964</c:v>
                  </c:pt>
                  <c:pt idx="2">
                    <c:v>61.462136324605012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99.411000000000001</c:v>
                </c:pt>
                <c:pt idx="1">
                  <c:v>267.77999999999997</c:v>
                </c:pt>
                <c:pt idx="2">
                  <c:v>335.459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-2.782</c:v>
                </c:pt>
                <c:pt idx="1">
                  <c:v>0.92900000000000005</c:v>
                </c:pt>
                <c:pt idx="2">
                  <c:v>-4.0120000000000005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7-4AE2-9668-59E21D030DC9}"/>
            </c:ext>
          </c:extLst>
        </c:ser>
        <c:ser>
          <c:idx val="3"/>
          <c:order val="2"/>
          <c:tx>
            <c:strRef>
              <c:f>'nuc foot'!$H$5</c:f>
              <c:strCache>
                <c:ptCount val="1"/>
                <c:pt idx="0">
                  <c:v>foot_syls3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47.107718504281394</c:v>
                  </c:pt>
                  <c:pt idx="1">
                    <c:v>50.094488809242989</c:v>
                  </c:pt>
                  <c:pt idx="2">
                    <c:v>62.025506757480969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47.107718504281394</c:v>
                  </c:pt>
                  <c:pt idx="1">
                    <c:v>50.094488809242989</c:v>
                  </c:pt>
                  <c:pt idx="2">
                    <c:v>62.025506757480969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0.67938110769077964</c:v>
                  </c:pt>
                  <c:pt idx="1">
                    <c:v>1.4025300029693399</c:v>
                  </c:pt>
                  <c:pt idx="2">
                    <c:v>1.5373633820053869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0.67938110769077964</c:v>
                  </c:pt>
                  <c:pt idx="1">
                    <c:v>1.4025300029693399</c:v>
                  </c:pt>
                  <c:pt idx="2">
                    <c:v>1.5373633820053869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100.241</c:v>
                </c:pt>
                <c:pt idx="1">
                  <c:v>342.51</c:v>
                </c:pt>
                <c:pt idx="2">
                  <c:v>441.16899999999998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-2.8220000000000001</c:v>
                </c:pt>
                <c:pt idx="1">
                  <c:v>2.379</c:v>
                </c:pt>
                <c:pt idx="2">
                  <c:v>-3.7120000000000006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7-4AE2-9668-59E21D030DC9}"/>
            </c:ext>
          </c:extLst>
        </c:ser>
        <c:ser>
          <c:idx val="0"/>
          <c:order val="3"/>
          <c:tx>
            <c:strRef>
              <c:f>'nuc foot'!$H$6</c:f>
              <c:strCache>
                <c:ptCount val="1"/>
                <c:pt idx="0">
                  <c:v>foot_syls4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47.631982374196504</c:v>
                  </c:pt>
                  <c:pt idx="1">
                    <c:v>50.208759466229026</c:v>
                  </c:pt>
                  <c:pt idx="2">
                    <c:v>62.262715842186935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47.631982374196504</c:v>
                  </c:pt>
                  <c:pt idx="1">
                    <c:v>50.208759466229026</c:v>
                  </c:pt>
                  <c:pt idx="2">
                    <c:v>62.262715842186935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0.66520998335795012</c:v>
                  </c:pt>
                  <c:pt idx="1">
                    <c:v>1.3782682010715499</c:v>
                  </c:pt>
                  <c:pt idx="2">
                    <c:v>1.510876573512534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0.66520998335795012</c:v>
                  </c:pt>
                  <c:pt idx="1">
                    <c:v>1.3782682010715499</c:v>
                  </c:pt>
                  <c:pt idx="2">
                    <c:v>1.510876573512534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97.951000000000008</c:v>
                </c:pt>
                <c:pt idx="1">
                  <c:v>465.11</c:v>
                </c:pt>
                <c:pt idx="2">
                  <c:v>572.94899999999996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-2.4819999999999998</c:v>
                </c:pt>
                <c:pt idx="1">
                  <c:v>2.089</c:v>
                </c:pt>
                <c:pt idx="2">
                  <c:v>-3.7220000000000004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87-4AE2-9668-59E21D03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/>
              <a:t>L*H % across foot-size conditions</a:t>
            </a:r>
          </a:p>
        </c:rich>
      </c:tx>
      <c:layout>
        <c:manualLayout>
          <c:xMode val="edge"/>
          <c:yMode val="edge"/>
          <c:x val="0.1633559259259259"/>
          <c:y val="2.938318448938040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foot'!$A$3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47.099301924692398</c:v>
                  </c:pt>
                  <c:pt idx="1">
                    <c:v>50.09331958713301</c:v>
                  </c:pt>
                  <c:pt idx="2">
                    <c:v>62.016190070754021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47.099301924692398</c:v>
                  </c:pt>
                  <c:pt idx="1">
                    <c:v>50.09331958713301</c:v>
                  </c:pt>
                  <c:pt idx="2">
                    <c:v>62.016190070754021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0.68172025853096985</c:v>
                  </c:pt>
                  <c:pt idx="1">
                    <c:v>1.407115112225636</c:v>
                  </c:pt>
                  <c:pt idx="2">
                    <c:v>1.52967075470631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0.68172025853096985</c:v>
                  </c:pt>
                  <c:pt idx="1">
                    <c:v>1.407115112225636</c:v>
                  </c:pt>
                  <c:pt idx="2">
                    <c:v>1.52967075470631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0-427F-9E3E-BB50019C65B2}"/>
            </c:ext>
          </c:extLst>
        </c:ser>
        <c:ser>
          <c:idx val="2"/>
          <c:order val="1"/>
          <c:tx>
            <c:strRef>
              <c:f>'nuc foot'!$A$4</c:f>
              <c:strCache>
                <c:ptCount val="1"/>
                <c:pt idx="0">
                  <c:v>foot_syls2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0.72239650235797992</c:v>
                  </c:pt>
                  <c:pt idx="1">
                    <c:v>1.456497374182282</c:v>
                  </c:pt>
                  <c:pt idx="2">
                    <c:v>1.5373633820053869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0.72239650235797992</c:v>
                  </c:pt>
                  <c:pt idx="1">
                    <c:v>1.456497374182282</c:v>
                  </c:pt>
                  <c:pt idx="2">
                    <c:v>1.5373633820053869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45.948997260757601</c:v>
                  </c:pt>
                  <c:pt idx="1">
                    <c:v>49.843472662968964</c:v>
                  </c:pt>
                  <c:pt idx="2">
                    <c:v>61.462136324605012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45.948997260757601</c:v>
                  </c:pt>
                  <c:pt idx="1">
                    <c:v>49.843472662968964</c:v>
                  </c:pt>
                  <c:pt idx="2">
                    <c:v>61.462136324605012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95.69</c:v>
                </c:pt>
                <c:pt idx="1">
                  <c:v>313.58999999999997</c:v>
                </c:pt>
                <c:pt idx="2">
                  <c:v>341.42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-2.7</c:v>
                </c:pt>
                <c:pt idx="1">
                  <c:v>1.57</c:v>
                </c:pt>
                <c:pt idx="2">
                  <c:v>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0-427F-9E3E-BB50019C65B2}"/>
            </c:ext>
          </c:extLst>
        </c:ser>
        <c:ser>
          <c:idx val="3"/>
          <c:order val="2"/>
          <c:tx>
            <c:strRef>
              <c:f>'nuc foot'!$A$5</c:f>
              <c:strCache>
                <c:ptCount val="1"/>
                <c:pt idx="0">
                  <c:v>foot_syls3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47.107718504281394</c:v>
                  </c:pt>
                  <c:pt idx="1">
                    <c:v>50.094488809242989</c:v>
                  </c:pt>
                  <c:pt idx="2">
                    <c:v>62.025506757480969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47.107718504281394</c:v>
                  </c:pt>
                  <c:pt idx="1">
                    <c:v>50.094488809242989</c:v>
                  </c:pt>
                  <c:pt idx="2">
                    <c:v>62.025506757480969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0.67938110769077964</c:v>
                  </c:pt>
                  <c:pt idx="1">
                    <c:v>1.4025300029693399</c:v>
                  </c:pt>
                  <c:pt idx="2">
                    <c:v>1.5373633820053869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0.67938110769077964</c:v>
                  </c:pt>
                  <c:pt idx="1">
                    <c:v>1.4025300029693399</c:v>
                  </c:pt>
                  <c:pt idx="2">
                    <c:v>1.5373633820053869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96.52</c:v>
                </c:pt>
                <c:pt idx="1">
                  <c:v>388.32</c:v>
                </c:pt>
                <c:pt idx="2">
                  <c:v>447.13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-2.74</c:v>
                </c:pt>
                <c:pt idx="1">
                  <c:v>3.02</c:v>
                </c:pt>
                <c:pt idx="2">
                  <c:v>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0-427F-9E3E-BB50019C65B2}"/>
            </c:ext>
          </c:extLst>
        </c:ser>
        <c:ser>
          <c:idx val="0"/>
          <c:order val="3"/>
          <c:tx>
            <c:strRef>
              <c:f>'nuc foot'!$A$6</c:f>
              <c:strCache>
                <c:ptCount val="1"/>
                <c:pt idx="0">
                  <c:v>foot_syls4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47.631982374196504</c:v>
                  </c:pt>
                  <c:pt idx="1">
                    <c:v>50.208759466229026</c:v>
                  </c:pt>
                  <c:pt idx="2">
                    <c:v>62.262715842186935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47.631982374196504</c:v>
                  </c:pt>
                  <c:pt idx="1">
                    <c:v>50.208759466229026</c:v>
                  </c:pt>
                  <c:pt idx="2">
                    <c:v>62.262715842186935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0.66520998335795012</c:v>
                  </c:pt>
                  <c:pt idx="1">
                    <c:v>1.3782682010715499</c:v>
                  </c:pt>
                  <c:pt idx="2">
                    <c:v>1.510876573512534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0.66520998335795012</c:v>
                  </c:pt>
                  <c:pt idx="1">
                    <c:v>1.3782682010715499</c:v>
                  </c:pt>
                  <c:pt idx="2">
                    <c:v>1.510876573512534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510.92</c:v>
                </c:pt>
                <c:pt idx="2">
                  <c:v>578.91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-2.4</c:v>
                </c:pt>
                <c:pt idx="1">
                  <c:v>2.73</c:v>
                </c:pt>
                <c:pt idx="2">
                  <c:v>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0-427F-9E3E-BB50019C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6"/>
        <c:crossBetween val="midCat"/>
        <c:majorUnit val="100"/>
        <c:minorUnit val="25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1750846430537101"/>
          <c:y val="0.53619154228855725"/>
          <c:w val="0.34749295336153846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/>
              <a:t>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7"/>
          <c:order val="4"/>
          <c:tx>
            <c:v>L*H L%</c:v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97.951000000000008</c:v>
                </c:pt>
                <c:pt idx="1">
                  <c:v>465.11</c:v>
                </c:pt>
                <c:pt idx="2">
                  <c:v>572.94899999999996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-2.4819999999999998</c:v>
                </c:pt>
                <c:pt idx="1">
                  <c:v>2.089</c:v>
                </c:pt>
                <c:pt idx="2">
                  <c:v>-3.7220000000000004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364-48D0-A69D-5A69BDA276CA}"/>
            </c:ext>
          </c:extLst>
        </c:ser>
        <c:ser>
          <c:idx val="0"/>
          <c:order val="7"/>
          <c:tx>
            <c:v>L*H %</c:v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510.92</c:v>
                </c:pt>
                <c:pt idx="2">
                  <c:v>578.91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-2.4</c:v>
                </c:pt>
                <c:pt idx="1">
                  <c:v>2.73</c:v>
                </c:pt>
                <c:pt idx="2">
                  <c:v>1.88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364-48D0-A69D-5A69BDA27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foot'!$A$1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364-48D0-A69D-5A69BDA276CA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foot'!$G$1</c15:sqref>
                        </c15:formulaRef>
                      </c:ext>
                    </c:extLst>
                    <c:strCache>
                      <c:ptCount val="1"/>
                      <c:pt idx="0">
                        <c:v>L%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6"/>
                  <c:spPr>
                    <a:pattFill prst="pct25">
                      <a:fgClr>
                        <a:schemeClr val="bg1"/>
                      </a:fgClr>
                      <a:bgClr>
                        <a:srgbClr val="1B9E77"/>
                      </a:bgClr>
                    </a:pattFill>
                    <a:ln>
                      <a:solidFill>
                        <a:srgbClr val="1B9E77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64-48D0-A69D-5A69BDA276CA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99.411000000000001</c:v>
                      </c:pt>
                      <c:pt idx="1">
                        <c:v>267.77999999999997</c:v>
                      </c:pt>
                      <c:pt idx="2">
                        <c:v>335.459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-2.782</c:v>
                      </c:pt>
                      <c:pt idx="1">
                        <c:v>0.92900000000000005</c:v>
                      </c:pt>
                      <c:pt idx="2">
                        <c:v>-4.0120000000000005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64-48D0-A69D-5A69BDA276CA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100.241</c:v>
                      </c:pt>
                      <c:pt idx="1">
                        <c:v>342.51</c:v>
                      </c:pt>
                      <c:pt idx="2">
                        <c:v>441.16899999999998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-2.8220000000000001</c:v>
                      </c:pt>
                      <c:pt idx="1">
                        <c:v>2.379</c:v>
                      </c:pt>
                      <c:pt idx="2">
                        <c:v>-3.7120000000000006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64-48D0-A69D-5A69BDA276CA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95.69</c:v>
                      </c:pt>
                      <c:pt idx="1">
                        <c:v>313.58999999999997</c:v>
                      </c:pt>
                      <c:pt idx="2">
                        <c:v>341.42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</c:v>
                      </c:pt>
                      <c:pt idx="1">
                        <c:v>1.57</c:v>
                      </c:pt>
                      <c:pt idx="2">
                        <c:v>1.59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64-48D0-A69D-5A69BDA276CA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96.52</c:v>
                      </c:pt>
                      <c:pt idx="1">
                        <c:v>388.32</c:v>
                      </c:pt>
                      <c:pt idx="2">
                        <c:v>447.13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-2.74</c:v>
                      </c:pt>
                      <c:pt idx="1">
                        <c:v>3.02</c:v>
                      </c:pt>
                      <c:pt idx="2">
                        <c:v>1.89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64-48D0-A69D-5A69BDA276CA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At val="-6"/>
        <c:crossBetween val="midCat"/>
        <c:majorUnit val="200"/>
        <c:minorUnit val="50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spekaer</a:t>
                </a:r>
                <a:r>
                  <a:rPr lang="en-US" baseline="0"/>
                  <a:t> median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3397990063359519"/>
          <c:y val="0.60069714533023755"/>
          <c:w val="0.30458999999999997"/>
          <c:h val="0.16389137645107793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50.09331958713301</c:v>
                  </c:pt>
                  <c:pt idx="1">
                    <c:v>49.843472662968964</c:v>
                  </c:pt>
                  <c:pt idx="2">
                    <c:v>50.094488809242989</c:v>
                  </c:pt>
                  <c:pt idx="3">
                    <c:v>50.208759466229026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50.09331958713301</c:v>
                  </c:pt>
                  <c:pt idx="1">
                    <c:v>49.843472662968964</c:v>
                  </c:pt>
                  <c:pt idx="2">
                    <c:v>50.094488809242989</c:v>
                  </c:pt>
                  <c:pt idx="3">
                    <c:v>50.208759466229026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foot'!$A$9:$A$12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foot'!$B$29:$B$32</c:f>
              <c:numCache>
                <c:formatCode>0</c:formatCode>
                <c:ptCount val="4"/>
                <c:pt idx="0">
                  <c:v>330</c:v>
                </c:pt>
                <c:pt idx="1">
                  <c:v>341.42</c:v>
                </c:pt>
                <c:pt idx="2">
                  <c:v>447.13</c:v>
                </c:pt>
                <c:pt idx="3">
                  <c:v>578.91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5D-465B-98A9-D611CBDF6051}"/>
            </c:ext>
          </c:extLst>
        </c:ser>
        <c:ser>
          <c:idx val="5"/>
          <c:order val="1"/>
          <c:tx>
            <c:v>H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50.09331958713301</c:v>
                  </c:pt>
                  <c:pt idx="1">
                    <c:v>49.843472662968964</c:v>
                  </c:pt>
                  <c:pt idx="2">
                    <c:v>50.094488809242989</c:v>
                  </c:pt>
                  <c:pt idx="3">
                    <c:v>50.208759466229026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50.09331958713301</c:v>
                  </c:pt>
                  <c:pt idx="1">
                    <c:v>49.843472662968964</c:v>
                  </c:pt>
                  <c:pt idx="2">
                    <c:v>50.094488809242989</c:v>
                  </c:pt>
                  <c:pt idx="3">
                    <c:v>50.208759466229026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foot'!$A$9:$A$12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foot'!$B$16:$B$19</c:f>
              <c:numCache>
                <c:formatCode>0</c:formatCode>
                <c:ptCount val="4"/>
                <c:pt idx="0">
                  <c:v>292.37</c:v>
                </c:pt>
                <c:pt idx="1">
                  <c:v>313.58999999999997</c:v>
                </c:pt>
                <c:pt idx="2">
                  <c:v>388.32</c:v>
                </c:pt>
                <c:pt idx="3">
                  <c:v>510.92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5D-465B-98A9-D611CBDF6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650"/>
          <c:min val="20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4.0668453972189461E-2"/>
              <c:y val="0.15444543817034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2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 i="0" baseline="0">
                <a:effectLst/>
              </a:rPr>
              <a:t>4-syl L*H % and L*H L% </a:t>
            </a:r>
            <a:endParaRPr lang="en-IE" sz="1000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7"/>
          <c:order val="3"/>
          <c:tx>
            <c:v>L*H L%</c:v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47.631982374196504</c:v>
                  </c:pt>
                  <c:pt idx="1">
                    <c:v>50.208759466229026</c:v>
                  </c:pt>
                  <c:pt idx="2">
                    <c:v>62.262715842186935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47.631982374196504</c:v>
                  </c:pt>
                  <c:pt idx="1">
                    <c:v>50.208759466229026</c:v>
                  </c:pt>
                  <c:pt idx="2">
                    <c:v>62.262715842186935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0.66520998335795012</c:v>
                  </c:pt>
                  <c:pt idx="1">
                    <c:v>1.3782682010715499</c:v>
                  </c:pt>
                  <c:pt idx="2">
                    <c:v>1.510876573512534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0.66520998335795012</c:v>
                  </c:pt>
                  <c:pt idx="1">
                    <c:v>1.3782682010715499</c:v>
                  </c:pt>
                  <c:pt idx="2">
                    <c:v>1.510876573512534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97.951000000000008</c:v>
                </c:pt>
                <c:pt idx="1">
                  <c:v>465.11</c:v>
                </c:pt>
                <c:pt idx="2">
                  <c:v>572.94899999999996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-2.4819999999999998</c:v>
                </c:pt>
                <c:pt idx="1">
                  <c:v>2.089</c:v>
                </c:pt>
                <c:pt idx="2">
                  <c:v>-3.7220000000000004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56-4E5B-B624-E401A86FF748}"/>
            </c:ext>
          </c:extLst>
        </c:ser>
        <c:ser>
          <c:idx val="0"/>
          <c:order val="7"/>
          <c:tx>
            <c:v>L*H %</c:v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47.631982374196504</c:v>
                  </c:pt>
                  <c:pt idx="1">
                    <c:v>50.208759466229026</c:v>
                  </c:pt>
                  <c:pt idx="2">
                    <c:v>62.262715842186935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47.631982374196504</c:v>
                  </c:pt>
                  <c:pt idx="1">
                    <c:v>50.208759466229026</c:v>
                  </c:pt>
                  <c:pt idx="2">
                    <c:v>62.262715842186935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0.66520998335795012</c:v>
                  </c:pt>
                  <c:pt idx="1">
                    <c:v>1.3782682010715499</c:v>
                  </c:pt>
                  <c:pt idx="2">
                    <c:v>1.510876573512534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0.66520998335795012</c:v>
                  </c:pt>
                  <c:pt idx="1">
                    <c:v>1.3782682010715499</c:v>
                  </c:pt>
                  <c:pt idx="2">
                    <c:v>1.510876573512534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510.92</c:v>
                </c:pt>
                <c:pt idx="2">
                  <c:v>578.91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-2.4</c:v>
                </c:pt>
                <c:pt idx="1">
                  <c:v>2.73</c:v>
                </c:pt>
                <c:pt idx="2">
                  <c:v>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56-4E5B-B624-E401A86FF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errBars>
                  <c:errDir val="x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('nuc foot'!$F$3,'nuc foot'!$F$16,'nuc foot'!$F$29)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47.099301924692398</c:v>
                        </c:pt>
                        <c:pt idx="1">
                          <c:v>50.09331958713301</c:v>
                        </c:pt>
                        <c:pt idx="2">
                          <c:v>62.016190070754021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('nuc foot'!$F$3,'nuc foot'!$F$16,'nuc foot'!$F$29)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47.099301924692398</c:v>
                        </c:pt>
                        <c:pt idx="1">
                          <c:v>50.09331958713301</c:v>
                        </c:pt>
                        <c:pt idx="2">
                          <c:v>62.016190070754021</c:v>
                        </c:pt>
                      </c:numCache>
                    </c:numRef>
                  </c:minus>
                  <c:spPr>
                    <a:ln>
                      <a:solidFill>
                        <a:srgbClr val="1B9E77">
                          <a:alpha val="50000"/>
                        </a:srgbClr>
                      </a:solidFill>
                    </a:ln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('nuc foot'!$F$9,'nuc foot'!$F$22,'nuc foot'!$F$35)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0.68172025853096985</c:v>
                        </c:pt>
                        <c:pt idx="1">
                          <c:v>1.407115112225636</c:v>
                        </c:pt>
                        <c:pt idx="2">
                          <c:v>1.52967075470631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('nuc foot'!$F$9,'nuc foot'!$F$22,'nuc foot'!$F$35)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0.68172025853096985</c:v>
                        </c:pt>
                        <c:pt idx="1">
                          <c:v>1.407115112225636</c:v>
                        </c:pt>
                        <c:pt idx="2">
                          <c:v>1.52967075470631</c:v>
                        </c:pt>
                      </c:numCache>
                    </c:numRef>
                  </c:minus>
                  <c:spPr>
                    <a:ln>
                      <a:solidFill>
                        <a:srgbClr val="1B9E77">
                          <a:alpha val="49804"/>
                        </a:srgbClr>
                      </a:solidFill>
                    </a:ln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C56-4E5B-B624-E401A86FF748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foot'!$F$10,'nuc foot'!$F$23,'nuc foot'!$F$37)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0.72239650235797992</c:v>
                        </c:pt>
                        <c:pt idx="1">
                          <c:v>1.456497374182282</c:v>
                        </c:pt>
                        <c:pt idx="2">
                          <c:v>1.5373633820053869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foot'!$F$10,'nuc foot'!$F$23,'nuc foot'!$F$37)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0.72239650235797992</c:v>
                        </c:pt>
                        <c:pt idx="1">
                          <c:v>1.456497374182282</c:v>
                        </c:pt>
                        <c:pt idx="2">
                          <c:v>1.5373633820053869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D95F02">
                          <a:alpha val="20000"/>
                        </a:srgb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foot'!$F$4,'nuc foot'!$F$17,'nuc foot'!$F$30)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45.948997260757601</c:v>
                        </c:pt>
                        <c:pt idx="1">
                          <c:v>49.843472662968964</c:v>
                        </c:pt>
                        <c:pt idx="2">
                          <c:v>61.462136324605012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foot'!$F$4,'nuc foot'!$F$17,'nuc foot'!$F$30)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45.948997260757601</c:v>
                        </c:pt>
                        <c:pt idx="1">
                          <c:v>49.843472662968964</c:v>
                        </c:pt>
                        <c:pt idx="2">
                          <c:v>61.462136324605012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D95F02">
                          <a:alpha val="20000"/>
                        </a:srgb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99.411000000000001</c:v>
                      </c:pt>
                      <c:pt idx="1">
                        <c:v>267.77999999999997</c:v>
                      </c:pt>
                      <c:pt idx="2">
                        <c:v>335.459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-2.782</c:v>
                      </c:pt>
                      <c:pt idx="1">
                        <c:v>0.92900000000000005</c:v>
                      </c:pt>
                      <c:pt idx="2">
                        <c:v>-4.0120000000000005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C56-4E5B-B624-E401A86FF748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errBars>
                  <c:errDir val="x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foot'!$F$5,'nuc foot'!$F$18,'nuc foot'!$F$31)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47.107718504281394</c:v>
                        </c:pt>
                        <c:pt idx="1">
                          <c:v>50.094488809242989</c:v>
                        </c:pt>
                        <c:pt idx="2">
                          <c:v>62.025506757480969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foot'!$F$5,'nuc foot'!$F$18,'nuc foot'!$F$31)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47.107718504281394</c:v>
                        </c:pt>
                        <c:pt idx="1">
                          <c:v>50.094488809242989</c:v>
                        </c:pt>
                        <c:pt idx="2">
                          <c:v>62.025506757480969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47298A">
                          <a:alpha val="20000"/>
                        </a:srgb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foot'!$F$11,'nuc foot'!$F$24,'nuc foot'!$F$37)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0.67938110769077964</c:v>
                        </c:pt>
                        <c:pt idx="1">
                          <c:v>1.4025300029693399</c:v>
                        </c:pt>
                        <c:pt idx="2">
                          <c:v>1.5373633820053869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foot'!$F$11,'nuc foot'!$F$24,'nuc foot'!$F$37)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0.67938110769077964</c:v>
                        </c:pt>
                        <c:pt idx="1">
                          <c:v>1.4025300029693399</c:v>
                        </c:pt>
                        <c:pt idx="2">
                          <c:v>1.5373633820053869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47298A">
                          <a:alpha val="20000"/>
                        </a:srgb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100.241</c:v>
                      </c:pt>
                      <c:pt idx="1">
                        <c:v>342.51</c:v>
                      </c:pt>
                      <c:pt idx="2">
                        <c:v>441.16899999999998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-2.8220000000000001</c:v>
                      </c:pt>
                      <c:pt idx="1">
                        <c:v>2.379</c:v>
                      </c:pt>
                      <c:pt idx="2">
                        <c:v>-3.7120000000000006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C56-4E5B-B624-E401A86FF748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errBars>
                  <c:errDir val="x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foot'!$F$3,'nuc foot'!$F$16,'nuc foot'!$F$29)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47.099301924692398</c:v>
                        </c:pt>
                        <c:pt idx="1">
                          <c:v>50.09331958713301</c:v>
                        </c:pt>
                        <c:pt idx="2">
                          <c:v>62.016190070754021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foot'!$F$3,'nuc foot'!$F$16,'nuc foot'!$F$29)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47.099301924692398</c:v>
                        </c:pt>
                        <c:pt idx="1">
                          <c:v>50.09331958713301</c:v>
                        </c:pt>
                        <c:pt idx="2">
                          <c:v>62.016190070754021</c:v>
                        </c:pt>
                      </c:numCache>
                    </c:numRef>
                  </c:minus>
                  <c:spPr>
                    <a:ln>
                      <a:solidFill>
                        <a:srgbClr val="1B9E77">
                          <a:alpha val="50000"/>
                        </a:srgbClr>
                      </a:solidFill>
                    </a:ln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foot'!$F$9,'nuc foot'!$F$22,'nuc foot'!$F$35)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0.68172025853096985</c:v>
                        </c:pt>
                        <c:pt idx="1">
                          <c:v>1.407115112225636</c:v>
                        </c:pt>
                        <c:pt idx="2">
                          <c:v>1.52967075470631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foot'!$F$9,'nuc foot'!$F$22,'nuc foot'!$F$35)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0.68172025853096985</c:v>
                        </c:pt>
                        <c:pt idx="1">
                          <c:v>1.407115112225636</c:v>
                        </c:pt>
                        <c:pt idx="2">
                          <c:v>1.52967075470631</c:v>
                        </c:pt>
                      </c:numCache>
                    </c:numRef>
                  </c:minus>
                  <c:spPr>
                    <a:ln>
                      <a:solidFill>
                        <a:srgbClr val="1B9E77">
                          <a:alpha val="49804"/>
                        </a:srgbClr>
                      </a:solidFill>
                    </a:ln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C56-4E5B-B624-E401A86FF748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foot'!$F$10,'nuc foot'!$F$23,'nuc foot'!$F$37)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0.72239650235797992</c:v>
                        </c:pt>
                        <c:pt idx="1">
                          <c:v>1.456497374182282</c:v>
                        </c:pt>
                        <c:pt idx="2">
                          <c:v>1.5373633820053869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foot'!$F$10,'nuc foot'!$F$23,'nuc foot'!$F$37)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0.72239650235797992</c:v>
                        </c:pt>
                        <c:pt idx="1">
                          <c:v>1.456497374182282</c:v>
                        </c:pt>
                        <c:pt idx="2">
                          <c:v>1.5373633820053869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D95F02">
                          <a:alpha val="20000"/>
                        </a:srgb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foot'!$F$4,'nuc foot'!$F$17,'nuc foot'!$F$30)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45.948997260757601</c:v>
                        </c:pt>
                        <c:pt idx="1">
                          <c:v>49.843472662968964</c:v>
                        </c:pt>
                        <c:pt idx="2">
                          <c:v>61.462136324605012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foot'!$F$4,'nuc foot'!$F$17,'nuc foot'!$F$30)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45.948997260757601</c:v>
                        </c:pt>
                        <c:pt idx="1">
                          <c:v>49.843472662968964</c:v>
                        </c:pt>
                        <c:pt idx="2">
                          <c:v>61.462136324605012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D95F02">
                          <a:alpha val="20000"/>
                        </a:srgb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95.69</c:v>
                      </c:pt>
                      <c:pt idx="1">
                        <c:v>313.58999999999997</c:v>
                      </c:pt>
                      <c:pt idx="2">
                        <c:v>341.42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</c:v>
                      </c:pt>
                      <c:pt idx="1">
                        <c:v>1.57</c:v>
                      </c:pt>
                      <c:pt idx="2">
                        <c:v>1.59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56-4E5B-B624-E401A86FF748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errBars>
                  <c:errDir val="x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foot'!$F$5,'nuc foot'!$F$18,'nuc foot'!$F$31)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47.107718504281394</c:v>
                        </c:pt>
                        <c:pt idx="1">
                          <c:v>50.094488809242989</c:v>
                        </c:pt>
                        <c:pt idx="2">
                          <c:v>62.025506757480969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foot'!$F$5,'nuc foot'!$F$18,'nuc foot'!$F$31)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47.107718504281394</c:v>
                        </c:pt>
                        <c:pt idx="1">
                          <c:v>50.094488809242989</c:v>
                        </c:pt>
                        <c:pt idx="2">
                          <c:v>62.025506757480969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47298A">
                          <a:alpha val="20000"/>
                        </a:srgb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foot'!$F$11,'nuc foot'!$F$24,'nuc foot'!$F$37)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0.67938110769077964</c:v>
                        </c:pt>
                        <c:pt idx="1">
                          <c:v>1.4025300029693399</c:v>
                        </c:pt>
                        <c:pt idx="2">
                          <c:v>1.5373633820053869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foot'!$F$11,'nuc foot'!$F$24,'nuc foot'!$F$37)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0.67938110769077964</c:v>
                        </c:pt>
                        <c:pt idx="1">
                          <c:v>1.4025300029693399</c:v>
                        </c:pt>
                        <c:pt idx="2">
                          <c:v>1.5373633820053869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47298A">
                          <a:alpha val="20000"/>
                        </a:srgb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96.52</c:v>
                      </c:pt>
                      <c:pt idx="1">
                        <c:v>388.32</c:v>
                      </c:pt>
                      <c:pt idx="2">
                        <c:v>447.13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-2.74</c:v>
                      </c:pt>
                      <c:pt idx="1">
                        <c:v>3.02</c:v>
                      </c:pt>
                      <c:pt idx="2">
                        <c:v>1.89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56-4E5B-B624-E401A86FF748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8"/>
        <c:crossBetween val="midCat"/>
        <c:majorUnit val="200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0557703703703703"/>
          <c:y val="0.18377634521405944"/>
          <c:w val="0.3579361392775543"/>
          <c:h val="0.16881877762536199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47.099301924692398</c:v>
                  </c:pt>
                  <c:pt idx="1">
                    <c:v>50.09331958713301</c:v>
                  </c:pt>
                  <c:pt idx="2">
                    <c:v>62.016190070754021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47.099301924692398</c:v>
                  </c:pt>
                  <c:pt idx="1">
                    <c:v>50.09331958713301</c:v>
                  </c:pt>
                  <c:pt idx="2">
                    <c:v>62.016190070754021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0.68172025853096985</c:v>
                  </c:pt>
                  <c:pt idx="1">
                    <c:v>1.407115112225636</c:v>
                  </c:pt>
                  <c:pt idx="2">
                    <c:v>1.52967075470631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0.68172025853096985</c:v>
                  </c:pt>
                  <c:pt idx="1">
                    <c:v>1.407115112225636</c:v>
                  </c:pt>
                  <c:pt idx="2">
                    <c:v>1.52967075470631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1-4C4E-ABA7-49F7FA9EE8F6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0.68045973672868998</c:v>
                  </c:pt>
                  <c:pt idx="1">
                    <c:v>1.4078761947570451</c:v>
                  </c:pt>
                  <c:pt idx="2">
                    <c:v>1.5281826385529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0.68045973672868998</c:v>
                  </c:pt>
                  <c:pt idx="1">
                    <c:v>1.4078761947570451</c:v>
                  </c:pt>
                  <c:pt idx="2">
                    <c:v>1.5281826385529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47.081769847487898</c:v>
                  </c:pt>
                  <c:pt idx="1">
                    <c:v>50.08969409654398</c:v>
                  </c:pt>
                  <c:pt idx="2">
                    <c:v>62.009048109815978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47.081769847487898</c:v>
                  </c:pt>
                  <c:pt idx="1">
                    <c:v>50.08969409654398</c:v>
                  </c:pt>
                  <c:pt idx="2">
                    <c:v>62.009048109815978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89.521000000000001</c:v>
                </c:pt>
                <c:pt idx="1">
                  <c:v>213.08999999999997</c:v>
                </c:pt>
                <c:pt idx="2">
                  <c:v>292.79899999999998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-3.1619999999999999</c:v>
                </c:pt>
                <c:pt idx="1">
                  <c:v>0.90900000000000003</c:v>
                </c:pt>
                <c:pt idx="2">
                  <c:v>-4.8820000000000006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1-4C4E-ABA7-49F7FA9EE8F6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47.111052225155497</c:v>
                  </c:pt>
                  <c:pt idx="1">
                    <c:v>50.082488116857007</c:v>
                  </c:pt>
                  <c:pt idx="2">
                    <c:v>62.019436419400023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47.111052225155497</c:v>
                  </c:pt>
                  <c:pt idx="1">
                    <c:v>50.082488116857007</c:v>
                  </c:pt>
                  <c:pt idx="2">
                    <c:v>62.019436419400023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0.68560440819447033</c:v>
                  </c:pt>
                  <c:pt idx="1">
                    <c:v>1.398316445305263</c:v>
                  </c:pt>
                  <c:pt idx="2">
                    <c:v>1.5281826385529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0.68560440819447033</c:v>
                  </c:pt>
                  <c:pt idx="1">
                    <c:v>1.398316445305263</c:v>
                  </c:pt>
                  <c:pt idx="2">
                    <c:v>1.5281826385529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91.271000000000001</c:v>
                </c:pt>
                <c:pt idx="1">
                  <c:v>208.77</c:v>
                </c:pt>
                <c:pt idx="2">
                  <c:v>292.63900000000001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-3.5619999999999998</c:v>
                </c:pt>
                <c:pt idx="1">
                  <c:v>0.82899999999999996</c:v>
                </c:pt>
                <c:pt idx="2">
                  <c:v>-5.1520000000000001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1-4C4E-ABA7-49F7FA9EE8F6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47.258717632894303</c:v>
                  </c:pt>
                  <c:pt idx="1">
                    <c:v>50.116801260744012</c:v>
                  </c:pt>
                  <c:pt idx="2">
                    <c:v>62.10013888836599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47.258717632894303</c:v>
                  </c:pt>
                  <c:pt idx="1">
                    <c:v>50.116801260744012</c:v>
                  </c:pt>
                  <c:pt idx="2">
                    <c:v>62.10013888836599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0.68165770212834031</c:v>
                  </c:pt>
                  <c:pt idx="1">
                    <c:v>1.400694177969712</c:v>
                  </c:pt>
                  <c:pt idx="2">
                    <c:v>1.5283251951012051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0.68165770212834031</c:v>
                  </c:pt>
                  <c:pt idx="1">
                    <c:v>1.400694177969712</c:v>
                  </c:pt>
                  <c:pt idx="2">
                    <c:v>1.5283251951012051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83.841000000000008</c:v>
                </c:pt>
                <c:pt idx="1">
                  <c:v>201.87</c:v>
                </c:pt>
                <c:pt idx="2">
                  <c:v>287.99899999999997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-3.4819999999999998</c:v>
                </c:pt>
                <c:pt idx="1">
                  <c:v>1.2389999999999999</c:v>
                </c:pt>
                <c:pt idx="2">
                  <c:v>-4.8020000000000005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E1-4C4E-ABA7-49F7FA9EE8F6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47.099301924692398</c:v>
                  </c:pt>
                  <c:pt idx="1">
                    <c:v>50.09331958713301</c:v>
                  </c:pt>
                  <c:pt idx="2">
                    <c:v>62.016190070754021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47.099301924692398</c:v>
                  </c:pt>
                  <c:pt idx="1">
                    <c:v>50.09331958713301</c:v>
                  </c:pt>
                  <c:pt idx="2">
                    <c:v>62.016190070754021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0.68172025853096985</c:v>
                  </c:pt>
                  <c:pt idx="1">
                    <c:v>1.407115112225636</c:v>
                  </c:pt>
                  <c:pt idx="2">
                    <c:v>1.52967075470631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0.68172025853096985</c:v>
                  </c:pt>
                  <c:pt idx="1">
                    <c:v>1.407115112225636</c:v>
                  </c:pt>
                  <c:pt idx="2">
                    <c:v>1.52967075470631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E1-4C4E-ABA7-49F7FA9EE8F6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0.68045973672868998</c:v>
                  </c:pt>
                  <c:pt idx="1">
                    <c:v>1.4078761947570451</c:v>
                  </c:pt>
                  <c:pt idx="2">
                    <c:v>1.5281826385529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0.68045973672868998</c:v>
                  </c:pt>
                  <c:pt idx="1">
                    <c:v>1.4078761947570451</c:v>
                  </c:pt>
                  <c:pt idx="2">
                    <c:v>1.5281826385529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47.081769847487898</c:v>
                  </c:pt>
                  <c:pt idx="1">
                    <c:v>50.08969409654398</c:v>
                  </c:pt>
                  <c:pt idx="2">
                    <c:v>62.009048109815978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47.081769847487898</c:v>
                  </c:pt>
                  <c:pt idx="1">
                    <c:v>50.08969409654398</c:v>
                  </c:pt>
                  <c:pt idx="2">
                    <c:v>62.009048109815978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</c:v>
                </c:pt>
                <c:pt idx="1">
                  <c:v>258.89999999999998</c:v>
                </c:pt>
                <c:pt idx="2">
                  <c:v>298.76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-3.08</c:v>
                </c:pt>
                <c:pt idx="1">
                  <c:v>1.55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E1-4C4E-ABA7-49F7FA9EE8F6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47.111052225155497</c:v>
                  </c:pt>
                  <c:pt idx="1">
                    <c:v>50.082488116857007</c:v>
                  </c:pt>
                  <c:pt idx="2">
                    <c:v>62.019436419400023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47.111052225155497</c:v>
                  </c:pt>
                  <c:pt idx="1">
                    <c:v>50.082488116857007</c:v>
                  </c:pt>
                  <c:pt idx="2">
                    <c:v>62.019436419400023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0.68560440819447033</c:v>
                  </c:pt>
                  <c:pt idx="1">
                    <c:v>1.398316445305263</c:v>
                  </c:pt>
                  <c:pt idx="2">
                    <c:v>1.5281826385529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0.68560440819447033</c:v>
                  </c:pt>
                  <c:pt idx="1">
                    <c:v>1.398316445305263</c:v>
                  </c:pt>
                  <c:pt idx="2">
                    <c:v>1.5281826385529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87.55</c:v>
                </c:pt>
                <c:pt idx="1">
                  <c:v>254.58</c:v>
                </c:pt>
                <c:pt idx="2">
                  <c:v>298.60000000000002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-3.48</c:v>
                </c:pt>
                <c:pt idx="1">
                  <c:v>1.47</c:v>
                </c:pt>
                <c:pt idx="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E1-4C4E-ABA7-49F7FA9EE8F6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47.258717632894303</c:v>
                  </c:pt>
                  <c:pt idx="1">
                    <c:v>50.116801260744012</c:v>
                  </c:pt>
                  <c:pt idx="2">
                    <c:v>62.10013888836599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47.258717632894303</c:v>
                  </c:pt>
                  <c:pt idx="1">
                    <c:v>50.116801260744012</c:v>
                  </c:pt>
                  <c:pt idx="2">
                    <c:v>62.10013888836599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0.68165770212834031</c:v>
                  </c:pt>
                  <c:pt idx="1">
                    <c:v>1.400694177969712</c:v>
                  </c:pt>
                  <c:pt idx="2">
                    <c:v>1.5283251951012051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0.68165770212834031</c:v>
                  </c:pt>
                  <c:pt idx="1">
                    <c:v>1.400694177969712</c:v>
                  </c:pt>
                  <c:pt idx="2">
                    <c:v>1.5283251951012051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80.12</c:v>
                </c:pt>
                <c:pt idx="1">
                  <c:v>247.68</c:v>
                </c:pt>
                <c:pt idx="2">
                  <c:v>293.95999999999998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-3.4</c:v>
                </c:pt>
                <c:pt idx="1">
                  <c:v>1.88</c:v>
                </c:pt>
                <c:pt idx="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E1-4C4E-ABA7-49F7FA9EE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4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8"/>
        <c:crossBetween val="midCat"/>
        <c:majorUnit val="200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71834063848559038"/>
          <c:y val="6.4522856733188437E-3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7-482B-A046-51B94055CEB1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89.521000000000001</c:v>
                </c:pt>
                <c:pt idx="1">
                  <c:v>213.08999999999997</c:v>
                </c:pt>
                <c:pt idx="2">
                  <c:v>292.79899999999998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-3.1619999999999999</c:v>
                </c:pt>
                <c:pt idx="1">
                  <c:v>0.90900000000000003</c:v>
                </c:pt>
                <c:pt idx="2">
                  <c:v>-4.8820000000000006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7-482B-A046-51B94055CEB1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91.271000000000001</c:v>
                </c:pt>
                <c:pt idx="1">
                  <c:v>208.77</c:v>
                </c:pt>
                <c:pt idx="2">
                  <c:v>292.63900000000001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-3.5619999999999998</c:v>
                </c:pt>
                <c:pt idx="1">
                  <c:v>0.82899999999999996</c:v>
                </c:pt>
                <c:pt idx="2">
                  <c:v>-5.1520000000000001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57-482B-A046-51B94055CEB1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83.841000000000008</c:v>
                </c:pt>
                <c:pt idx="1">
                  <c:v>201.87</c:v>
                </c:pt>
                <c:pt idx="2">
                  <c:v>287.99899999999997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-3.4819999999999998</c:v>
                </c:pt>
                <c:pt idx="1">
                  <c:v>1.2389999999999999</c:v>
                </c:pt>
                <c:pt idx="2">
                  <c:v>-4.8020000000000005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57-482B-A046-51B94055CEB1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57-482B-A046-51B94055CEB1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</c:v>
                </c:pt>
                <c:pt idx="1">
                  <c:v>258.89999999999998</c:v>
                </c:pt>
                <c:pt idx="2">
                  <c:v>298.76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-3.08</c:v>
                </c:pt>
                <c:pt idx="1">
                  <c:v>1.55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57-482B-A046-51B94055CEB1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87.55</c:v>
                </c:pt>
                <c:pt idx="1">
                  <c:v>254.58</c:v>
                </c:pt>
                <c:pt idx="2">
                  <c:v>298.60000000000002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-3.48</c:v>
                </c:pt>
                <c:pt idx="1">
                  <c:v>1.47</c:v>
                </c:pt>
                <c:pt idx="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57-482B-A046-51B94055CEB1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80.12</c:v>
                </c:pt>
                <c:pt idx="1">
                  <c:v>247.68</c:v>
                </c:pt>
                <c:pt idx="2">
                  <c:v>293.95999999999998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-3.4</c:v>
                </c:pt>
                <c:pt idx="1">
                  <c:v>1.88</c:v>
                </c:pt>
                <c:pt idx="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57-482B-A046-51B94055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4-4293-B724-DB898C4F3522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89.521000000000001</c:v>
                </c:pt>
                <c:pt idx="1">
                  <c:v>213.08999999999997</c:v>
                </c:pt>
                <c:pt idx="2">
                  <c:v>292.79899999999998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-3.1619999999999999</c:v>
                </c:pt>
                <c:pt idx="1">
                  <c:v>0.90900000000000003</c:v>
                </c:pt>
                <c:pt idx="2">
                  <c:v>-4.8820000000000006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4-4293-B724-DB898C4F3522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91.271000000000001</c:v>
                </c:pt>
                <c:pt idx="1">
                  <c:v>208.77</c:v>
                </c:pt>
                <c:pt idx="2">
                  <c:v>292.63900000000001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-3.5619999999999998</c:v>
                </c:pt>
                <c:pt idx="1">
                  <c:v>0.82899999999999996</c:v>
                </c:pt>
                <c:pt idx="2">
                  <c:v>-5.1520000000000001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4-4293-B724-DB898C4F3522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83.841000000000008</c:v>
                </c:pt>
                <c:pt idx="1">
                  <c:v>201.87</c:v>
                </c:pt>
                <c:pt idx="2">
                  <c:v>287.99899999999997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-3.4819999999999998</c:v>
                </c:pt>
                <c:pt idx="1">
                  <c:v>1.2389999999999999</c:v>
                </c:pt>
                <c:pt idx="2">
                  <c:v>-4.8020000000000005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4-4293-B724-DB898C4F3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strRef>
                    <c:extLst>
                      <c:ext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934-4293-B724-DB898C4F352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</c:v>
                      </c:pt>
                      <c:pt idx="1">
                        <c:v>258.89999999999998</c:v>
                      </c:pt>
                      <c:pt idx="2">
                        <c:v>298.76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-3.08</c:v>
                      </c:pt>
                      <c:pt idx="1">
                        <c:v>1.55</c:v>
                      </c:pt>
                      <c:pt idx="2">
                        <c:v>0.72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34-4293-B724-DB898C4F352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87.55</c:v>
                      </c:pt>
                      <c:pt idx="1">
                        <c:v>254.58</c:v>
                      </c:pt>
                      <c:pt idx="2">
                        <c:v>298.60000000000002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</c:v>
                      </c:pt>
                      <c:pt idx="1">
                        <c:v>1.47</c:v>
                      </c:pt>
                      <c:pt idx="2">
                        <c:v>0.45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34-4293-B724-DB898C4F352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80.12</c:v>
                      </c:pt>
                      <c:pt idx="1">
                        <c:v>247.68</c:v>
                      </c:pt>
                      <c:pt idx="2">
                        <c:v>293.95999999999998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</c:v>
                      </c:pt>
                      <c:pt idx="1">
                        <c:v>1.88</c:v>
                      </c:pt>
                      <c:pt idx="2">
                        <c:v>0.8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34-4293-B724-DB898C4F352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8827211114483964"/>
          <c:y val="5.1780265339966838E-2"/>
          <c:w val="0.38745140207193424"/>
          <c:h val="0.269864013266998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47.099301924692398</c:v>
                  </c:pt>
                  <c:pt idx="1">
                    <c:v>50.09331958713301</c:v>
                  </c:pt>
                  <c:pt idx="2">
                    <c:v>62.016190070754021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47.099301924692398</c:v>
                  </c:pt>
                  <c:pt idx="1">
                    <c:v>50.09331958713301</c:v>
                  </c:pt>
                  <c:pt idx="2">
                    <c:v>62.016190070754021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0.68172025853096985</c:v>
                  </c:pt>
                  <c:pt idx="1">
                    <c:v>1.407115112225636</c:v>
                  </c:pt>
                  <c:pt idx="2">
                    <c:v>1.52967075470631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0.68172025853096985</c:v>
                  </c:pt>
                  <c:pt idx="1">
                    <c:v>1.407115112225636</c:v>
                  </c:pt>
                  <c:pt idx="2">
                    <c:v>1.52967075470631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1-496B-B47C-A3753477F90F}"/>
            </c:ext>
          </c:extLst>
        </c:ser>
        <c:ser>
          <c:idx val="2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0.68045973672868998</c:v>
                  </c:pt>
                  <c:pt idx="1">
                    <c:v>1.4078761947570451</c:v>
                  </c:pt>
                  <c:pt idx="2">
                    <c:v>1.5281826385529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0.68045973672868998</c:v>
                  </c:pt>
                  <c:pt idx="1">
                    <c:v>1.4078761947570451</c:v>
                  </c:pt>
                  <c:pt idx="2">
                    <c:v>1.5281826385529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47.081769847487898</c:v>
                  </c:pt>
                  <c:pt idx="1">
                    <c:v>50.08969409654398</c:v>
                  </c:pt>
                  <c:pt idx="2">
                    <c:v>62.009048109815978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47.081769847487898</c:v>
                  </c:pt>
                  <c:pt idx="1">
                    <c:v>50.08969409654398</c:v>
                  </c:pt>
                  <c:pt idx="2">
                    <c:v>62.009048109815978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89.521000000000001</c:v>
                </c:pt>
                <c:pt idx="1">
                  <c:v>213.08999999999997</c:v>
                </c:pt>
                <c:pt idx="2">
                  <c:v>292.79899999999998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-3.1619999999999999</c:v>
                </c:pt>
                <c:pt idx="1">
                  <c:v>0.90900000000000003</c:v>
                </c:pt>
                <c:pt idx="2">
                  <c:v>-4.8820000000000006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1-496B-B47C-A3753477F90F}"/>
            </c:ext>
          </c:extLst>
        </c:ser>
        <c:ser>
          <c:idx val="3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47.111052225155497</c:v>
                  </c:pt>
                  <c:pt idx="1">
                    <c:v>50.082488116857007</c:v>
                  </c:pt>
                  <c:pt idx="2">
                    <c:v>62.019436419400023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47.111052225155497</c:v>
                  </c:pt>
                  <c:pt idx="1">
                    <c:v>50.082488116857007</c:v>
                  </c:pt>
                  <c:pt idx="2">
                    <c:v>62.019436419400023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0.68560440819447033</c:v>
                  </c:pt>
                  <c:pt idx="1">
                    <c:v>1.398316445305263</c:v>
                  </c:pt>
                  <c:pt idx="2">
                    <c:v>1.5281826385529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0.68560440819447033</c:v>
                  </c:pt>
                  <c:pt idx="1">
                    <c:v>1.398316445305263</c:v>
                  </c:pt>
                  <c:pt idx="2">
                    <c:v>1.5281826385529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91.271000000000001</c:v>
                </c:pt>
                <c:pt idx="1">
                  <c:v>208.77</c:v>
                </c:pt>
                <c:pt idx="2">
                  <c:v>292.63900000000001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-3.5619999999999998</c:v>
                </c:pt>
                <c:pt idx="1">
                  <c:v>0.82899999999999996</c:v>
                </c:pt>
                <c:pt idx="2">
                  <c:v>-5.1520000000000001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11-496B-B47C-A3753477F90F}"/>
            </c:ext>
          </c:extLst>
        </c:ser>
        <c:ser>
          <c:idx val="0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47.258717632894303</c:v>
                  </c:pt>
                  <c:pt idx="1">
                    <c:v>50.116801260744012</c:v>
                  </c:pt>
                  <c:pt idx="2">
                    <c:v>62.10013888836599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47.258717632894303</c:v>
                  </c:pt>
                  <c:pt idx="1">
                    <c:v>50.116801260744012</c:v>
                  </c:pt>
                  <c:pt idx="2">
                    <c:v>62.10013888836599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0.68165770212834031</c:v>
                  </c:pt>
                  <c:pt idx="1">
                    <c:v>1.400694177969712</c:v>
                  </c:pt>
                  <c:pt idx="2">
                    <c:v>1.5283251951012051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0.68165770212834031</c:v>
                  </c:pt>
                  <c:pt idx="1">
                    <c:v>1.400694177969712</c:v>
                  </c:pt>
                  <c:pt idx="2">
                    <c:v>1.5283251951012051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83.841000000000008</c:v>
                </c:pt>
                <c:pt idx="1">
                  <c:v>201.87</c:v>
                </c:pt>
                <c:pt idx="2">
                  <c:v>287.99899999999997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-3.4819999999999998</c:v>
                </c:pt>
                <c:pt idx="1">
                  <c:v>1.2389999999999999</c:v>
                </c:pt>
                <c:pt idx="2">
                  <c:v>-4.8020000000000005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11-496B-B47C-A3753477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1-prel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</c:v>
                </c:pt>
                <c:pt idx="1">
                  <c:v>258.89999999999998</c:v>
                </c:pt>
                <c:pt idx="2">
                  <c:v>298.76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-3.08</c:v>
                </c:pt>
                <c:pt idx="1">
                  <c:v>1.55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C-4CA4-AF70-A1512BA9690D}"/>
            </c:ext>
          </c:extLst>
        </c:ser>
        <c:ser>
          <c:idx val="5"/>
          <c:order val="2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89.521000000000001</c:v>
                </c:pt>
                <c:pt idx="1">
                  <c:v>213.08999999999997</c:v>
                </c:pt>
                <c:pt idx="2">
                  <c:v>292.79899999999998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-3.1619999999999999</c:v>
                </c:pt>
                <c:pt idx="1">
                  <c:v>0.90900000000000003</c:v>
                </c:pt>
                <c:pt idx="2">
                  <c:v>-4.8820000000000006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C-4CA4-AF70-A1512BA96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89C-4CA4-AF70-A1512BA9690D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91.271000000000001</c:v>
                      </c:pt>
                      <c:pt idx="1">
                        <c:v>208.77</c:v>
                      </c:pt>
                      <c:pt idx="2">
                        <c:v>292.63900000000001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-3.5619999999999998</c:v>
                      </c:pt>
                      <c:pt idx="1">
                        <c:v>0.82899999999999996</c:v>
                      </c:pt>
                      <c:pt idx="2">
                        <c:v>-5.1520000000000001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9C-4CA4-AF70-A1512BA9690D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83.841000000000008</c:v>
                      </c:pt>
                      <c:pt idx="1">
                        <c:v>201.87</c:v>
                      </c:pt>
                      <c:pt idx="2">
                        <c:v>287.99899999999997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-3.4819999999999998</c:v>
                      </c:pt>
                      <c:pt idx="1">
                        <c:v>1.2389999999999999</c:v>
                      </c:pt>
                      <c:pt idx="2">
                        <c:v>-4.8020000000000005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9C-4CA4-AF70-A1512BA9690D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9C-4CA4-AF70-A1512BA9690D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87.55</c:v>
                      </c:pt>
                      <c:pt idx="1">
                        <c:v>254.58</c:v>
                      </c:pt>
                      <c:pt idx="2">
                        <c:v>298.60000000000002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</c:v>
                      </c:pt>
                      <c:pt idx="1">
                        <c:v>1.47</c:v>
                      </c:pt>
                      <c:pt idx="2">
                        <c:v>0.45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9C-4CA4-AF70-A1512BA9690D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80.12</c:v>
                      </c:pt>
                      <c:pt idx="1">
                        <c:v>247.68</c:v>
                      </c:pt>
                      <c:pt idx="2">
                        <c:v>293.95999999999998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</c:v>
                      </c:pt>
                      <c:pt idx="1">
                        <c:v>1.88</c:v>
                      </c:pt>
                      <c:pt idx="2">
                        <c:v>0.8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9C-4CA4-AF70-A1512BA9690D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87.55</c:v>
                </c:pt>
                <c:pt idx="1">
                  <c:v>254.58</c:v>
                </c:pt>
                <c:pt idx="2">
                  <c:v>298.60000000000002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-3.48</c:v>
                </c:pt>
                <c:pt idx="1">
                  <c:v>1.47</c:v>
                </c:pt>
                <c:pt idx="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A-4E1B-9A8E-CA28498A16D9}"/>
            </c:ext>
          </c:extLst>
        </c:ser>
        <c:ser>
          <c:idx val="6"/>
          <c:order val="3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91.271000000000001</c:v>
                </c:pt>
                <c:pt idx="1">
                  <c:v>208.77</c:v>
                </c:pt>
                <c:pt idx="2">
                  <c:v>292.63900000000001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-3.5619999999999998</c:v>
                </c:pt>
                <c:pt idx="1">
                  <c:v>0.82899999999999996</c:v>
                </c:pt>
                <c:pt idx="2">
                  <c:v>-5.1520000000000001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A-4E1B-9A8E-CA28498A1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77A-4E1B-9A8E-CA28498A16D9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89.521000000000001</c:v>
                      </c:pt>
                      <c:pt idx="1">
                        <c:v>213.08999999999997</c:v>
                      </c:pt>
                      <c:pt idx="2">
                        <c:v>292.79899999999998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-3.1619999999999999</c:v>
                      </c:pt>
                      <c:pt idx="1">
                        <c:v>0.90900000000000003</c:v>
                      </c:pt>
                      <c:pt idx="2">
                        <c:v>-4.8820000000000006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7A-4E1B-9A8E-CA28498A16D9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83.841000000000008</c:v>
                      </c:pt>
                      <c:pt idx="1">
                        <c:v>201.87</c:v>
                      </c:pt>
                      <c:pt idx="2">
                        <c:v>287.99899999999997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-3.4819999999999998</c:v>
                      </c:pt>
                      <c:pt idx="1">
                        <c:v>1.2389999999999999</c:v>
                      </c:pt>
                      <c:pt idx="2">
                        <c:v>-4.8020000000000005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7A-4E1B-9A8E-CA28498A16D9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77A-4E1B-9A8E-CA28498A16D9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</c:v>
                      </c:pt>
                      <c:pt idx="1">
                        <c:v>258.89999999999998</c:v>
                      </c:pt>
                      <c:pt idx="2">
                        <c:v>298.76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-3.08</c:v>
                      </c:pt>
                      <c:pt idx="1">
                        <c:v>1.55</c:v>
                      </c:pt>
                      <c:pt idx="2">
                        <c:v>0.72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7A-4E1B-9A8E-CA28498A16D9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80.12</c:v>
                      </c:pt>
                      <c:pt idx="1">
                        <c:v>247.68</c:v>
                      </c:pt>
                      <c:pt idx="2">
                        <c:v>293.95999999999998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</c:v>
                      </c:pt>
                      <c:pt idx="1">
                        <c:v>1.88</c:v>
                      </c:pt>
                      <c:pt idx="2">
                        <c:v>0.8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77A-4E1B-9A8E-CA28498A16D9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95.69</c:v>
                </c:pt>
                <c:pt idx="1">
                  <c:v>313.58999999999997</c:v>
                </c:pt>
                <c:pt idx="2">
                  <c:v>341.42</c:v>
                </c:pt>
              </c:numCache>
              <c:extLst xmlns:c15="http://schemas.microsoft.com/office/drawing/2012/chart"/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-2.7</c:v>
                </c:pt>
                <c:pt idx="1">
                  <c:v>1.57</c:v>
                </c:pt>
                <c:pt idx="2">
                  <c:v>1.59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A103-4B5A-9A70-DB2B69F58F16}"/>
            </c:ext>
          </c:extLst>
        </c:ser>
        <c:ser>
          <c:idx val="5"/>
          <c:order val="2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99.411000000000001</c:v>
                </c:pt>
                <c:pt idx="1">
                  <c:v>267.77999999999997</c:v>
                </c:pt>
                <c:pt idx="2">
                  <c:v>335.459</c:v>
                </c:pt>
              </c:numCache>
              <c:extLst xmlns:c15="http://schemas.microsoft.com/office/drawing/2012/chart"/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-2.782</c:v>
                </c:pt>
                <c:pt idx="1">
                  <c:v>0.92900000000000005</c:v>
                </c:pt>
                <c:pt idx="2">
                  <c:v>-4.0120000000000005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A103-4B5A-9A70-DB2B69F5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103-4B5A-9A70-DB2B69F58F16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100.241</c:v>
                      </c:pt>
                      <c:pt idx="1">
                        <c:v>342.51</c:v>
                      </c:pt>
                      <c:pt idx="2">
                        <c:v>441.16899999999998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-2.8220000000000001</c:v>
                      </c:pt>
                      <c:pt idx="1">
                        <c:v>2.379</c:v>
                      </c:pt>
                      <c:pt idx="2">
                        <c:v>-3.7120000000000006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03-4B5A-9A70-DB2B69F58F16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foot_syls4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97.951000000000008</c:v>
                      </c:pt>
                      <c:pt idx="1">
                        <c:v>465.11</c:v>
                      </c:pt>
                      <c:pt idx="2">
                        <c:v>572.94899999999996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-2.4819999999999998</c:v>
                      </c:pt>
                      <c:pt idx="1">
                        <c:v>2.089</c:v>
                      </c:pt>
                      <c:pt idx="2">
                        <c:v>-3.7220000000000004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03-4B5A-9A70-DB2B69F58F16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03-4B5A-9A70-DB2B69F58F16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96.52</c:v>
                      </c:pt>
                      <c:pt idx="1">
                        <c:v>388.32</c:v>
                      </c:pt>
                      <c:pt idx="2">
                        <c:v>447.13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-2.74</c:v>
                      </c:pt>
                      <c:pt idx="1">
                        <c:v>3.02</c:v>
                      </c:pt>
                      <c:pt idx="2">
                        <c:v>1.89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103-4B5A-9A70-DB2B69F58F16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foot_syls4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94.23</c:v>
                      </c:pt>
                      <c:pt idx="1">
                        <c:v>510.92</c:v>
                      </c:pt>
                      <c:pt idx="2">
                        <c:v>578.91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-2.4</c:v>
                      </c:pt>
                      <c:pt idx="1">
                        <c:v>2.73</c:v>
                      </c:pt>
                      <c:pt idx="2">
                        <c:v>1.88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103-4B5A-9A70-DB2B69F58F16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3-pre</a:t>
            </a:r>
            <a:r>
              <a:rPr lang="en-US" sz="1000" baseline="0"/>
              <a:t> </a:t>
            </a:r>
            <a:r>
              <a:rPr lang="en-US" sz="1000"/>
              <a:t>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80.12</c:v>
                </c:pt>
                <c:pt idx="1">
                  <c:v>247.68</c:v>
                </c:pt>
                <c:pt idx="2">
                  <c:v>293.95999999999998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-3.4</c:v>
                </c:pt>
                <c:pt idx="1">
                  <c:v>1.88</c:v>
                </c:pt>
                <c:pt idx="2">
                  <c:v>0.8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036-47D7-B198-0BB170B0AB5E}"/>
            </c:ext>
          </c:extLst>
        </c:ser>
        <c:ser>
          <c:idx val="7"/>
          <c:order val="4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83.841000000000008</c:v>
                </c:pt>
                <c:pt idx="1">
                  <c:v>201.87</c:v>
                </c:pt>
                <c:pt idx="2">
                  <c:v>287.99899999999997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-3.4819999999999998</c:v>
                </c:pt>
                <c:pt idx="1">
                  <c:v>1.2389999999999999</c:v>
                </c:pt>
                <c:pt idx="2">
                  <c:v>-4.8020000000000005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6-47D7-B198-0BB170B0A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036-47D7-B198-0BB170B0AB5E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89.521000000000001</c:v>
                      </c:pt>
                      <c:pt idx="1">
                        <c:v>213.08999999999997</c:v>
                      </c:pt>
                      <c:pt idx="2">
                        <c:v>292.79899999999998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-3.1619999999999999</c:v>
                      </c:pt>
                      <c:pt idx="1">
                        <c:v>0.90900000000000003</c:v>
                      </c:pt>
                      <c:pt idx="2">
                        <c:v>-4.8820000000000006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36-47D7-B198-0BB170B0AB5E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91.271000000000001</c:v>
                      </c:pt>
                      <c:pt idx="1">
                        <c:v>208.77</c:v>
                      </c:pt>
                      <c:pt idx="2">
                        <c:v>292.63900000000001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-3.5619999999999998</c:v>
                      </c:pt>
                      <c:pt idx="1">
                        <c:v>0.82899999999999996</c:v>
                      </c:pt>
                      <c:pt idx="2">
                        <c:v>-5.1520000000000001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36-47D7-B198-0BB170B0AB5E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36-47D7-B198-0BB170B0AB5E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</c:v>
                      </c:pt>
                      <c:pt idx="1">
                        <c:v>258.89999999999998</c:v>
                      </c:pt>
                      <c:pt idx="2">
                        <c:v>298.76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-3.08</c:v>
                      </c:pt>
                      <c:pt idx="1">
                        <c:v>1.55</c:v>
                      </c:pt>
                      <c:pt idx="2">
                        <c:v>0.72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036-47D7-B198-0BB170B0AB5E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87.55</c:v>
                      </c:pt>
                      <c:pt idx="1">
                        <c:v>254.58</c:v>
                      </c:pt>
                      <c:pt idx="2">
                        <c:v>298.60000000000002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</c:v>
                      </c:pt>
                      <c:pt idx="1">
                        <c:v>1.47</c:v>
                      </c:pt>
                      <c:pt idx="2">
                        <c:v>0.45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036-47D7-B198-0BB170B0AB5E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0.68045973672868998</c:v>
                  </c:pt>
                  <c:pt idx="1">
                    <c:v>1.4078761947570451</c:v>
                  </c:pt>
                  <c:pt idx="2">
                    <c:v>1.5281826385529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0.68045973672868998</c:v>
                  </c:pt>
                  <c:pt idx="1">
                    <c:v>1.4078761947570451</c:v>
                  </c:pt>
                  <c:pt idx="2">
                    <c:v>1.5281826385529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47.081769847487898</c:v>
                  </c:pt>
                  <c:pt idx="1">
                    <c:v>50.08969409654398</c:v>
                  </c:pt>
                  <c:pt idx="2">
                    <c:v>62.009048109815978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47.081769847487898</c:v>
                  </c:pt>
                  <c:pt idx="1">
                    <c:v>50.08969409654398</c:v>
                  </c:pt>
                  <c:pt idx="2">
                    <c:v>62.009048109815978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</c:v>
                </c:pt>
                <c:pt idx="1">
                  <c:v>258.89999999999998</c:v>
                </c:pt>
                <c:pt idx="2">
                  <c:v>298.76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-3.08</c:v>
                </c:pt>
                <c:pt idx="1">
                  <c:v>1.55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D-490E-842A-7D2458408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47.111052225155497</c:v>
                  </c:pt>
                  <c:pt idx="1">
                    <c:v>50.082488116857007</c:v>
                  </c:pt>
                  <c:pt idx="2">
                    <c:v>62.019436419400023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47.111052225155497</c:v>
                  </c:pt>
                  <c:pt idx="1">
                    <c:v>50.082488116857007</c:v>
                  </c:pt>
                  <c:pt idx="2">
                    <c:v>62.019436419400023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0.68560440819447033</c:v>
                  </c:pt>
                  <c:pt idx="1">
                    <c:v>1.398316445305263</c:v>
                  </c:pt>
                  <c:pt idx="2">
                    <c:v>1.5281826385529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0.68560440819447033</c:v>
                  </c:pt>
                  <c:pt idx="1">
                    <c:v>1.398316445305263</c:v>
                  </c:pt>
                  <c:pt idx="2">
                    <c:v>1.5281826385529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87.55</c:v>
                </c:pt>
                <c:pt idx="1">
                  <c:v>254.58</c:v>
                </c:pt>
                <c:pt idx="2">
                  <c:v>298.60000000000002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-3.48</c:v>
                </c:pt>
                <c:pt idx="1">
                  <c:v>1.47</c:v>
                </c:pt>
                <c:pt idx="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4-4685-A540-1E5EF79E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47.258717632894303</c:v>
                  </c:pt>
                  <c:pt idx="1">
                    <c:v>50.116801260744012</c:v>
                  </c:pt>
                  <c:pt idx="2">
                    <c:v>62.10013888836599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47.258717632894303</c:v>
                  </c:pt>
                  <c:pt idx="1">
                    <c:v>50.116801260744012</c:v>
                  </c:pt>
                  <c:pt idx="2">
                    <c:v>62.10013888836599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0.68165770212834031</c:v>
                  </c:pt>
                  <c:pt idx="1">
                    <c:v>1.400694177969712</c:v>
                  </c:pt>
                  <c:pt idx="2">
                    <c:v>1.5283251951012051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0.68165770212834031</c:v>
                  </c:pt>
                  <c:pt idx="1">
                    <c:v>1.400694177969712</c:v>
                  </c:pt>
                  <c:pt idx="2">
                    <c:v>1.5283251951012051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80.12</c:v>
                </c:pt>
                <c:pt idx="1">
                  <c:v>247.68</c:v>
                </c:pt>
                <c:pt idx="2">
                  <c:v>293.95999999999998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-3.4</c:v>
                </c:pt>
                <c:pt idx="1">
                  <c:v>1.88</c:v>
                </c:pt>
                <c:pt idx="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E-4CD8-820D-B54EE884F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 w="19050" cap="rnd">
              <a:solidFill>
                <a:srgbClr val="1B9E7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47.099301924692398</c:v>
                  </c:pt>
                  <c:pt idx="1">
                    <c:v>50.09331958713301</c:v>
                  </c:pt>
                  <c:pt idx="2">
                    <c:v>62.016190070754021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47.099301924692398</c:v>
                  </c:pt>
                  <c:pt idx="1">
                    <c:v>50.09331958713301</c:v>
                  </c:pt>
                  <c:pt idx="2">
                    <c:v>62.016190070754021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0.68172025853096985</c:v>
                  </c:pt>
                  <c:pt idx="1">
                    <c:v>1.407115112225636</c:v>
                  </c:pt>
                  <c:pt idx="2">
                    <c:v>1.52967075470631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0.68172025853096985</c:v>
                  </c:pt>
                  <c:pt idx="1">
                    <c:v>1.407115112225636</c:v>
                  </c:pt>
                  <c:pt idx="2">
                    <c:v>1.52967075470631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49804"/>
                  </a:srgbClr>
                </a:solidFill>
                <a:round/>
              </a:ln>
              <a:effectLst/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B-4F6E-8133-C8FF9079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2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62.016190070754021</c:v>
                  </c:pt>
                  <c:pt idx="1">
                    <c:v>62.009048109815978</c:v>
                  </c:pt>
                  <c:pt idx="2">
                    <c:v>62.019436419400023</c:v>
                  </c:pt>
                  <c:pt idx="3">
                    <c:v>62.10013888836599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62.016190070754021</c:v>
                  </c:pt>
                  <c:pt idx="1">
                    <c:v>62.009048109815978</c:v>
                  </c:pt>
                  <c:pt idx="2">
                    <c:v>62.019436419400023</c:v>
                  </c:pt>
                  <c:pt idx="3">
                    <c:v>62.10013888836599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pre'!$B$29:$B$32</c:f>
              <c:numCache>
                <c:formatCode>0</c:formatCode>
                <c:ptCount val="4"/>
                <c:pt idx="0">
                  <c:v>330</c:v>
                </c:pt>
                <c:pt idx="1">
                  <c:v>298.76</c:v>
                </c:pt>
                <c:pt idx="2">
                  <c:v>298.60000000000002</c:v>
                </c:pt>
                <c:pt idx="3">
                  <c:v>293.95999999999998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4-49C7-BA96-A735D7D16D62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62.016190070754021</c:v>
                  </c:pt>
                  <c:pt idx="1">
                    <c:v>62.009048109815978</c:v>
                  </c:pt>
                  <c:pt idx="2">
                    <c:v>62.019436419400023</c:v>
                  </c:pt>
                  <c:pt idx="3">
                    <c:v>62.10013888836599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62.016190070754021</c:v>
                  </c:pt>
                  <c:pt idx="1">
                    <c:v>62.009048109815978</c:v>
                  </c:pt>
                  <c:pt idx="2">
                    <c:v>62.019436419400023</c:v>
                  </c:pt>
                  <c:pt idx="3">
                    <c:v>62.10013888836599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pre'!$I$29:$I$32</c:f>
              <c:numCache>
                <c:formatCode>0</c:formatCode>
                <c:ptCount val="4"/>
                <c:pt idx="0">
                  <c:v>324.03899999999999</c:v>
                </c:pt>
                <c:pt idx="1">
                  <c:v>292.79899999999998</c:v>
                </c:pt>
                <c:pt idx="2">
                  <c:v>292.63900000000001</c:v>
                </c:pt>
                <c:pt idx="3">
                  <c:v>287.99899999999997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4-49C7-BA96-A735D7D1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50.09331958713301</c:v>
                  </c:pt>
                  <c:pt idx="1">
                    <c:v>50.08969409654398</c:v>
                  </c:pt>
                  <c:pt idx="2">
                    <c:v>50.082488116857007</c:v>
                  </c:pt>
                  <c:pt idx="3">
                    <c:v>50.116801260744012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50.09331958713301</c:v>
                  </c:pt>
                  <c:pt idx="1">
                    <c:v>50.08969409654398</c:v>
                  </c:pt>
                  <c:pt idx="2">
                    <c:v>50.082488116857007</c:v>
                  </c:pt>
                  <c:pt idx="3">
                    <c:v>50.116801260744012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pre'!$B$16:$B$19</c:f>
              <c:numCache>
                <c:formatCode>0</c:formatCode>
                <c:ptCount val="4"/>
                <c:pt idx="0">
                  <c:v>292.37</c:v>
                </c:pt>
                <c:pt idx="1">
                  <c:v>258.89999999999998</c:v>
                </c:pt>
                <c:pt idx="2">
                  <c:v>254.58</c:v>
                </c:pt>
                <c:pt idx="3">
                  <c:v>247.68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3-48D4-829C-9C656BD681B1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50.09331958713301</c:v>
                  </c:pt>
                  <c:pt idx="1">
                    <c:v>50.08969409654398</c:v>
                  </c:pt>
                  <c:pt idx="2">
                    <c:v>50.082488116857007</c:v>
                  </c:pt>
                  <c:pt idx="3">
                    <c:v>50.116801260744012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50.09331958713301</c:v>
                  </c:pt>
                  <c:pt idx="1">
                    <c:v>50.08969409654398</c:v>
                  </c:pt>
                  <c:pt idx="2">
                    <c:v>50.082488116857007</c:v>
                  </c:pt>
                  <c:pt idx="3">
                    <c:v>50.116801260744012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/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pre'!$I$16:$I$19</c:f>
              <c:numCache>
                <c:formatCode>0</c:formatCode>
                <c:ptCount val="4"/>
                <c:pt idx="0">
                  <c:v>246.56</c:v>
                </c:pt>
                <c:pt idx="1">
                  <c:v>213.08999999999997</c:v>
                </c:pt>
                <c:pt idx="2">
                  <c:v>208.77</c:v>
                </c:pt>
                <c:pt idx="3">
                  <c:v>201.87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3-48D4-829C-9C656BD681B1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47.099301924692398</c:v>
                  </c:pt>
                  <c:pt idx="1">
                    <c:v>47.081769847487898</c:v>
                  </c:pt>
                  <c:pt idx="2">
                    <c:v>47.111052225155497</c:v>
                  </c:pt>
                  <c:pt idx="3">
                    <c:v>47.258717632894303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47.099301924692398</c:v>
                  </c:pt>
                  <c:pt idx="1">
                    <c:v>47.081769847487898</c:v>
                  </c:pt>
                  <c:pt idx="2">
                    <c:v>47.111052225155497</c:v>
                  </c:pt>
                  <c:pt idx="3">
                    <c:v>47.258717632894303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pre'!$B$3:$B$6</c:f>
              <c:numCache>
                <c:formatCode>0</c:formatCode>
                <c:ptCount val="4"/>
                <c:pt idx="0">
                  <c:v>93.6</c:v>
                </c:pt>
                <c:pt idx="1">
                  <c:v>85.8</c:v>
                </c:pt>
                <c:pt idx="2">
                  <c:v>87.55</c:v>
                </c:pt>
                <c:pt idx="3">
                  <c:v>80.12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3-48D4-829C-9C656BD681B1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chemeClr val="tx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47.099301924692398</c:v>
                  </c:pt>
                  <c:pt idx="1">
                    <c:v>47.081769847487898</c:v>
                  </c:pt>
                  <c:pt idx="2">
                    <c:v>47.111052225155497</c:v>
                  </c:pt>
                  <c:pt idx="3">
                    <c:v>47.258717632894303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47.099301924692398</c:v>
                  </c:pt>
                  <c:pt idx="1">
                    <c:v>47.081769847487898</c:v>
                  </c:pt>
                  <c:pt idx="2">
                    <c:v>47.111052225155497</c:v>
                  </c:pt>
                  <c:pt idx="3">
                    <c:v>47.258717632894303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pre'!$I$3:$I$6</c:f>
              <c:numCache>
                <c:formatCode>0</c:formatCode>
                <c:ptCount val="4"/>
                <c:pt idx="0">
                  <c:v>97.320999999999998</c:v>
                </c:pt>
                <c:pt idx="1">
                  <c:v>89.521000000000001</c:v>
                </c:pt>
                <c:pt idx="2">
                  <c:v>91.271000000000001</c:v>
                </c:pt>
                <c:pt idx="3">
                  <c:v>83.841000000000008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3-48D4-829C-9C656BD6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L% </a:t>
            </a:r>
            <a:r>
              <a:rPr lang="en-US"/>
              <a:t>re</a:t>
            </a:r>
            <a:r>
              <a:rPr lang="en-US" sz="1100"/>
              <a:t>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1.52967075470631</c:v>
                  </c:pt>
                  <c:pt idx="1">
                    <c:v>1.531207185009277</c:v>
                  </c:pt>
                  <c:pt idx="2">
                    <c:v>1.5281826385529</c:v>
                  </c:pt>
                  <c:pt idx="3">
                    <c:v>1.5283251951012051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1.52967075470631</c:v>
                  </c:pt>
                  <c:pt idx="1">
                    <c:v>1.531207185009277</c:v>
                  </c:pt>
                  <c:pt idx="2">
                    <c:v>1.5281826385529</c:v>
                  </c:pt>
                  <c:pt idx="3">
                    <c:v>1.5283251951012051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pre'!$B$35:$B$38</c:f>
              <c:numCache>
                <c:formatCode>0.0</c:formatCode>
                <c:ptCount val="4"/>
                <c:pt idx="0">
                  <c:v>0.22</c:v>
                </c:pt>
                <c:pt idx="1">
                  <c:v>0.72</c:v>
                </c:pt>
                <c:pt idx="2">
                  <c:v>0.45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D73-8091-0254B2FCD165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1.52967075470631</c:v>
                  </c:pt>
                  <c:pt idx="1">
                    <c:v>1.531207185009277</c:v>
                  </c:pt>
                  <c:pt idx="2">
                    <c:v>1.5281826385529</c:v>
                  </c:pt>
                  <c:pt idx="3">
                    <c:v>1.5283251951012051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1.52967075470631</c:v>
                  </c:pt>
                  <c:pt idx="1">
                    <c:v>1.531207185009277</c:v>
                  </c:pt>
                  <c:pt idx="2">
                    <c:v>1.5281826385529</c:v>
                  </c:pt>
                  <c:pt idx="3">
                    <c:v>1.5283251951012051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pre'!$I$35:$I$38</c:f>
              <c:numCache>
                <c:formatCode>0.0</c:formatCode>
                <c:ptCount val="4"/>
                <c:pt idx="0">
                  <c:v>-5.3820000000000006</c:v>
                </c:pt>
                <c:pt idx="1">
                  <c:v>-4.8820000000000006</c:v>
                </c:pt>
                <c:pt idx="2">
                  <c:v>-5.1520000000000001</c:v>
                </c:pt>
                <c:pt idx="3">
                  <c:v>-4.8020000000000005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C-4D73-8091-0254B2FC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effectLst/>
                  </a:rPr>
                  <a:t>f</a:t>
                </a:r>
                <a:r>
                  <a:rPr lang="en-US" sz="900" b="0" i="0" baseline="-25000">
                    <a:effectLst/>
                  </a:rPr>
                  <a:t>0</a:t>
                </a:r>
                <a:r>
                  <a:rPr lang="en-US" sz="900" b="0" i="0" baseline="0">
                    <a:effectLst/>
                  </a:rPr>
                  <a:t> (ST re speaker median)</a:t>
                </a:r>
                <a:endParaRPr lang="en-IE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f0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1.407115112225636</c:v>
                  </c:pt>
                  <c:pt idx="1">
                    <c:v>1.4078761947570451</c:v>
                  </c:pt>
                  <c:pt idx="2">
                    <c:v>1.398316445305263</c:v>
                  </c:pt>
                  <c:pt idx="3">
                    <c:v>1.400694177969712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1.407115112225636</c:v>
                  </c:pt>
                  <c:pt idx="1">
                    <c:v>1.4078761947570451</c:v>
                  </c:pt>
                  <c:pt idx="2">
                    <c:v>1.398316445305263</c:v>
                  </c:pt>
                  <c:pt idx="3">
                    <c:v>1.400694177969712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pre'!$B$22:$B$25</c:f>
              <c:numCache>
                <c:formatCode>0.0</c:formatCode>
                <c:ptCount val="4"/>
                <c:pt idx="0">
                  <c:v>0.73</c:v>
                </c:pt>
                <c:pt idx="1">
                  <c:v>1.55</c:v>
                </c:pt>
                <c:pt idx="2">
                  <c:v>1.47</c:v>
                </c:pt>
                <c:pt idx="3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3-4F2D-AA38-EFC9F4766FE4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1.407115112225636</c:v>
                  </c:pt>
                  <c:pt idx="1">
                    <c:v>1.4078761947570451</c:v>
                  </c:pt>
                  <c:pt idx="2">
                    <c:v>1.398316445305263</c:v>
                  </c:pt>
                  <c:pt idx="3">
                    <c:v>1.400694177969712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1.407115112225636</c:v>
                  </c:pt>
                  <c:pt idx="1">
                    <c:v>1.4078761947570451</c:v>
                  </c:pt>
                  <c:pt idx="2">
                    <c:v>1.398316445305263</c:v>
                  </c:pt>
                  <c:pt idx="3">
                    <c:v>1.400694177969712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pre'!$I$22:$I$25</c:f>
              <c:numCache>
                <c:formatCode>0.0</c:formatCode>
                <c:ptCount val="4"/>
                <c:pt idx="0">
                  <c:v>8.8999999999999968E-2</c:v>
                </c:pt>
                <c:pt idx="1">
                  <c:v>0.90900000000000003</c:v>
                </c:pt>
                <c:pt idx="2">
                  <c:v>0.82899999999999996</c:v>
                </c:pt>
                <c:pt idx="3">
                  <c:v>1.2389999999999999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3-4F2D-AA38-EFC9F4766FE4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0.68172025853096985</c:v>
                  </c:pt>
                  <c:pt idx="1">
                    <c:v>0.68045973672868998</c:v>
                  </c:pt>
                  <c:pt idx="2">
                    <c:v>0.68560440819447033</c:v>
                  </c:pt>
                  <c:pt idx="3">
                    <c:v>0.68165770212834031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0.68172025853096985</c:v>
                  </c:pt>
                  <c:pt idx="1">
                    <c:v>0.68045973672868998</c:v>
                  </c:pt>
                  <c:pt idx="2">
                    <c:v>0.68560440819447033</c:v>
                  </c:pt>
                  <c:pt idx="3">
                    <c:v>0.68165770212834031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pre'!$B$9:$B$12</c:f>
              <c:numCache>
                <c:formatCode>0.0</c:formatCode>
                <c:ptCount val="4"/>
                <c:pt idx="0">
                  <c:v>-3.2</c:v>
                </c:pt>
                <c:pt idx="1">
                  <c:v>-3.08</c:v>
                </c:pt>
                <c:pt idx="2">
                  <c:v>-3.48</c:v>
                </c:pt>
                <c:pt idx="3">
                  <c:v>-3.4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3-4F2D-AA38-EFC9F4766FE4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0.68172025853096985</c:v>
                  </c:pt>
                  <c:pt idx="1">
                    <c:v>0.68045973672868998</c:v>
                  </c:pt>
                  <c:pt idx="2">
                    <c:v>0.68560440819447033</c:v>
                  </c:pt>
                  <c:pt idx="3">
                    <c:v>0.68165770212834031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0.68172025853096985</c:v>
                  </c:pt>
                  <c:pt idx="1">
                    <c:v>0.68045973672868998</c:v>
                  </c:pt>
                  <c:pt idx="2">
                    <c:v>0.68560440819447033</c:v>
                  </c:pt>
                  <c:pt idx="3">
                    <c:v>0.68165770212834031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pre'!$I$9:$I$12</c:f>
              <c:numCache>
                <c:formatCode>0.0</c:formatCode>
                <c:ptCount val="4"/>
                <c:pt idx="0">
                  <c:v>-3.282</c:v>
                </c:pt>
                <c:pt idx="1">
                  <c:v>-3.1619999999999999</c:v>
                </c:pt>
                <c:pt idx="2">
                  <c:v>-3.5619999999999998</c:v>
                </c:pt>
                <c:pt idx="3">
                  <c:v>-3.4819999999999998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3-4F2D-AA38-EFC9F476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0-pre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1-48A2-B09D-8A1C236B1502}"/>
            </c:ext>
          </c:extLst>
        </c:ser>
        <c:ser>
          <c:idx val="4"/>
          <c:order val="1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6"/>
            <c:spPr>
              <a:pattFill prst="pct25">
                <a:fgClr>
                  <a:schemeClr val="bg1"/>
                </a:fgClr>
                <a:bgClr>
                  <a:srgbClr val="1B9E77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1-48A2-B09D-8A1C236B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2"/>
                <c:tx>
                  <c:strRef>
                    <c:extLst>
                      <c:ext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89.521000000000001</c:v>
                      </c:pt>
                      <c:pt idx="1">
                        <c:v>213.08999999999997</c:v>
                      </c:pt>
                      <c:pt idx="2">
                        <c:v>292.79899999999998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-3.1619999999999999</c:v>
                      </c:pt>
                      <c:pt idx="1">
                        <c:v>0.90900000000000003</c:v>
                      </c:pt>
                      <c:pt idx="2">
                        <c:v>-4.8820000000000006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A81-48A2-B09D-8A1C236B1502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91.271000000000001</c:v>
                      </c:pt>
                      <c:pt idx="1">
                        <c:v>208.77</c:v>
                      </c:pt>
                      <c:pt idx="2">
                        <c:v>292.63900000000001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-3.5619999999999998</c:v>
                      </c:pt>
                      <c:pt idx="1">
                        <c:v>0.82899999999999996</c:v>
                      </c:pt>
                      <c:pt idx="2">
                        <c:v>-5.1520000000000001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81-48A2-B09D-8A1C236B1502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83.841000000000008</c:v>
                      </c:pt>
                      <c:pt idx="1">
                        <c:v>201.87</c:v>
                      </c:pt>
                      <c:pt idx="2">
                        <c:v>287.99899999999997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-3.4819999999999998</c:v>
                      </c:pt>
                      <c:pt idx="1">
                        <c:v>1.2389999999999999</c:v>
                      </c:pt>
                      <c:pt idx="2">
                        <c:v>-4.8020000000000005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81-48A2-B09D-8A1C236B150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</c:v>
                      </c:pt>
                      <c:pt idx="1">
                        <c:v>258.89999999999998</c:v>
                      </c:pt>
                      <c:pt idx="2">
                        <c:v>298.76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-3.08</c:v>
                      </c:pt>
                      <c:pt idx="1">
                        <c:v>1.55</c:v>
                      </c:pt>
                      <c:pt idx="2">
                        <c:v>0.72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81-48A2-B09D-8A1C236B150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87.55</c:v>
                      </c:pt>
                      <c:pt idx="1">
                        <c:v>254.58</c:v>
                      </c:pt>
                      <c:pt idx="2">
                        <c:v>298.60000000000002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</c:v>
                      </c:pt>
                      <c:pt idx="1">
                        <c:v>1.47</c:v>
                      </c:pt>
                      <c:pt idx="2">
                        <c:v>0.45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81-48A2-B09D-8A1C236B150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80.12</c:v>
                      </c:pt>
                      <c:pt idx="1">
                        <c:v>247.68</c:v>
                      </c:pt>
                      <c:pt idx="2">
                        <c:v>293.95999999999998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</c:v>
                      </c:pt>
                      <c:pt idx="1">
                        <c:v>1.88</c:v>
                      </c:pt>
                      <c:pt idx="2">
                        <c:v>0.8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81-48A2-B09D-8A1C236B150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1502444154106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96.52</c:v>
                </c:pt>
                <c:pt idx="1">
                  <c:v>388.32</c:v>
                </c:pt>
                <c:pt idx="2">
                  <c:v>447.13</c:v>
                </c:pt>
              </c:numCache>
              <c:extLst xmlns:c15="http://schemas.microsoft.com/office/drawing/2012/chart"/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-2.74</c:v>
                </c:pt>
                <c:pt idx="1">
                  <c:v>3.02</c:v>
                </c:pt>
                <c:pt idx="2">
                  <c:v>1.89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801E-4D35-B8AD-F11108691588}"/>
            </c:ext>
          </c:extLst>
        </c:ser>
        <c:ser>
          <c:idx val="6"/>
          <c:order val="3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100.241</c:v>
                </c:pt>
                <c:pt idx="1">
                  <c:v>342.51</c:v>
                </c:pt>
                <c:pt idx="2">
                  <c:v>441.16899999999998</c:v>
                </c:pt>
              </c:numCache>
              <c:extLst xmlns:c15="http://schemas.microsoft.com/office/drawing/2012/chart"/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-2.8220000000000001</c:v>
                </c:pt>
                <c:pt idx="1">
                  <c:v>2.379</c:v>
                </c:pt>
                <c:pt idx="2">
                  <c:v>-3.7120000000000006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801E-4D35-B8AD-F1110869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01E-4D35-B8AD-F11108691588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99.411000000000001</c:v>
                      </c:pt>
                      <c:pt idx="1">
                        <c:v>267.77999999999997</c:v>
                      </c:pt>
                      <c:pt idx="2">
                        <c:v>335.459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-2.782</c:v>
                      </c:pt>
                      <c:pt idx="1">
                        <c:v>0.92900000000000005</c:v>
                      </c:pt>
                      <c:pt idx="2">
                        <c:v>-4.0120000000000005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1E-4D35-B8AD-F11108691588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foot_syls4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97.951000000000008</c:v>
                      </c:pt>
                      <c:pt idx="1">
                        <c:v>465.11</c:v>
                      </c:pt>
                      <c:pt idx="2">
                        <c:v>572.94899999999996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-2.4819999999999998</c:v>
                      </c:pt>
                      <c:pt idx="1">
                        <c:v>2.089</c:v>
                      </c:pt>
                      <c:pt idx="2">
                        <c:v>-3.7220000000000004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01E-4D35-B8AD-F11108691588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1E-4D35-B8AD-F11108691588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95.69</c:v>
                      </c:pt>
                      <c:pt idx="1">
                        <c:v>313.58999999999997</c:v>
                      </c:pt>
                      <c:pt idx="2">
                        <c:v>341.42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</c:v>
                      </c:pt>
                      <c:pt idx="1">
                        <c:v>1.57</c:v>
                      </c:pt>
                      <c:pt idx="2">
                        <c:v>1.59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01E-4D35-B8AD-F11108691588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foot_syls4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94.23</c:v>
                      </c:pt>
                      <c:pt idx="1">
                        <c:v>510.92</c:v>
                      </c:pt>
                      <c:pt idx="2">
                        <c:v>578.91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-2.4</c:v>
                      </c:pt>
                      <c:pt idx="1">
                        <c:v>2.73</c:v>
                      </c:pt>
                      <c:pt idx="2">
                        <c:v>1.88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01E-4D35-B8AD-F11108691588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47.099301924692398</c:v>
                  </c:pt>
                  <c:pt idx="1">
                    <c:v>50.09331958713301</c:v>
                  </c:pt>
                  <c:pt idx="2">
                    <c:v>62.016190070754021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47.099301924692398</c:v>
                  </c:pt>
                  <c:pt idx="1">
                    <c:v>50.09331958713301</c:v>
                  </c:pt>
                  <c:pt idx="2">
                    <c:v>62.016190070754021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0.68172025853096985</c:v>
                  </c:pt>
                  <c:pt idx="1">
                    <c:v>1.407115112225636</c:v>
                  </c:pt>
                  <c:pt idx="2">
                    <c:v>1.52967075470631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0.68172025853096985</c:v>
                  </c:pt>
                  <c:pt idx="1">
                    <c:v>1.407115112225636</c:v>
                  </c:pt>
                  <c:pt idx="2">
                    <c:v>1.52967075470631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E-4910-B985-AAE16D3CAF6C}"/>
            </c:ext>
          </c:extLst>
        </c:ser>
        <c:ser>
          <c:idx val="2"/>
          <c:order val="1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0.68045973672868998</c:v>
                  </c:pt>
                  <c:pt idx="1">
                    <c:v>1.4078761947570451</c:v>
                  </c:pt>
                  <c:pt idx="2">
                    <c:v>1.5281826385529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0.68045973672868998</c:v>
                  </c:pt>
                  <c:pt idx="1">
                    <c:v>1.4078761947570451</c:v>
                  </c:pt>
                  <c:pt idx="2">
                    <c:v>1.5281826385529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47.081769847487898</c:v>
                  </c:pt>
                  <c:pt idx="1">
                    <c:v>50.08969409654398</c:v>
                  </c:pt>
                  <c:pt idx="2">
                    <c:v>62.009048109815978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47.081769847487898</c:v>
                  </c:pt>
                  <c:pt idx="1">
                    <c:v>50.08969409654398</c:v>
                  </c:pt>
                  <c:pt idx="2">
                    <c:v>62.009048109815978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</c:v>
                </c:pt>
                <c:pt idx="1">
                  <c:v>258.89999999999998</c:v>
                </c:pt>
                <c:pt idx="2">
                  <c:v>298.76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-3.08</c:v>
                </c:pt>
                <c:pt idx="1">
                  <c:v>1.55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E-4910-B985-AAE16D3CAF6C}"/>
            </c:ext>
          </c:extLst>
        </c:ser>
        <c:ser>
          <c:idx val="3"/>
          <c:order val="2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47.111052225155497</c:v>
                  </c:pt>
                  <c:pt idx="1">
                    <c:v>50.082488116857007</c:v>
                  </c:pt>
                  <c:pt idx="2">
                    <c:v>62.019436419400023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47.111052225155497</c:v>
                  </c:pt>
                  <c:pt idx="1">
                    <c:v>50.082488116857007</c:v>
                  </c:pt>
                  <c:pt idx="2">
                    <c:v>62.019436419400023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0.68560440819447033</c:v>
                  </c:pt>
                  <c:pt idx="1">
                    <c:v>1.398316445305263</c:v>
                  </c:pt>
                  <c:pt idx="2">
                    <c:v>1.5281826385529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0.68560440819447033</c:v>
                  </c:pt>
                  <c:pt idx="1">
                    <c:v>1.398316445305263</c:v>
                  </c:pt>
                  <c:pt idx="2">
                    <c:v>1.5281826385529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87.55</c:v>
                </c:pt>
                <c:pt idx="1">
                  <c:v>254.58</c:v>
                </c:pt>
                <c:pt idx="2">
                  <c:v>298.60000000000002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-3.48</c:v>
                </c:pt>
                <c:pt idx="1">
                  <c:v>1.47</c:v>
                </c:pt>
                <c:pt idx="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7E-4910-B985-AAE16D3CAF6C}"/>
            </c:ext>
          </c:extLst>
        </c:ser>
        <c:ser>
          <c:idx val="0"/>
          <c:order val="3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47.258717632894303</c:v>
                  </c:pt>
                  <c:pt idx="1">
                    <c:v>50.116801260744012</c:v>
                  </c:pt>
                  <c:pt idx="2">
                    <c:v>62.10013888836599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47.258717632894303</c:v>
                  </c:pt>
                  <c:pt idx="1">
                    <c:v>50.116801260744012</c:v>
                  </c:pt>
                  <c:pt idx="2">
                    <c:v>62.10013888836599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0.68165770212834031</c:v>
                  </c:pt>
                  <c:pt idx="1">
                    <c:v>1.400694177969712</c:v>
                  </c:pt>
                  <c:pt idx="2">
                    <c:v>1.5283251951012051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0.68165770212834031</c:v>
                  </c:pt>
                  <c:pt idx="1">
                    <c:v>1.400694177969712</c:v>
                  </c:pt>
                  <c:pt idx="2">
                    <c:v>1.5283251951012051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80.12</c:v>
                </c:pt>
                <c:pt idx="1">
                  <c:v>247.68</c:v>
                </c:pt>
                <c:pt idx="2">
                  <c:v>293.95999999999998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-3.4</c:v>
                </c:pt>
                <c:pt idx="1">
                  <c:v>1.88</c:v>
                </c:pt>
                <c:pt idx="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7E-4910-B985-AAE16D3C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6"/>
        <c:crossBetween val="midCat"/>
        <c:majorUnit val="100"/>
        <c:minorUnit val="25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811397930773712"/>
          <c:y val="0.53619154228855725"/>
          <c:w val="0.27688748152476539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50.09331958713301</c:v>
                  </c:pt>
                  <c:pt idx="1">
                    <c:v>50.08969409654398</c:v>
                  </c:pt>
                  <c:pt idx="2">
                    <c:v>50.082488116857007</c:v>
                  </c:pt>
                  <c:pt idx="3">
                    <c:v>50.116801260744012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50.09331958713301</c:v>
                  </c:pt>
                  <c:pt idx="1">
                    <c:v>50.08969409654398</c:v>
                  </c:pt>
                  <c:pt idx="2">
                    <c:v>50.082488116857007</c:v>
                  </c:pt>
                  <c:pt idx="3">
                    <c:v>50.116801260744012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pre'!$B$16:$B$19</c:f>
              <c:numCache>
                <c:formatCode>0</c:formatCode>
                <c:ptCount val="4"/>
                <c:pt idx="0">
                  <c:v>292.37</c:v>
                </c:pt>
                <c:pt idx="1">
                  <c:v>258.89999999999998</c:v>
                </c:pt>
                <c:pt idx="2">
                  <c:v>254.58</c:v>
                </c:pt>
                <c:pt idx="3">
                  <c:v>247.68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E-465B-A6FF-039ED386B7DF}"/>
            </c:ext>
          </c:extLst>
        </c:ser>
        <c:ser>
          <c:idx val="4"/>
          <c:order val="1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47.099301924692398</c:v>
                  </c:pt>
                  <c:pt idx="1">
                    <c:v>47.081769847487898</c:v>
                  </c:pt>
                  <c:pt idx="2">
                    <c:v>47.111052225155497</c:v>
                  </c:pt>
                  <c:pt idx="3">
                    <c:v>47.258717632894303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47.099301924692398</c:v>
                  </c:pt>
                  <c:pt idx="1">
                    <c:v>47.081769847487898</c:v>
                  </c:pt>
                  <c:pt idx="2">
                    <c:v>47.111052225155497</c:v>
                  </c:pt>
                  <c:pt idx="3">
                    <c:v>47.258717632894303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pre'!$B$3:$B$6</c:f>
              <c:numCache>
                <c:formatCode>0</c:formatCode>
                <c:ptCount val="4"/>
                <c:pt idx="0">
                  <c:v>93.6</c:v>
                </c:pt>
                <c:pt idx="1">
                  <c:v>85.8</c:v>
                </c:pt>
                <c:pt idx="2">
                  <c:v>87.55</c:v>
                </c:pt>
                <c:pt idx="3">
                  <c:v>80.12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E-465B-A6FF-039ED386B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50.09331958713301</c:v>
                  </c:pt>
                  <c:pt idx="1">
                    <c:v>50.08969409654398</c:v>
                  </c:pt>
                  <c:pt idx="2">
                    <c:v>50.082488116857007</c:v>
                  </c:pt>
                  <c:pt idx="3">
                    <c:v>50.116801260744012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50.09331958713301</c:v>
                  </c:pt>
                  <c:pt idx="1">
                    <c:v>50.08969409654398</c:v>
                  </c:pt>
                  <c:pt idx="2">
                    <c:v>50.082488116857007</c:v>
                  </c:pt>
                  <c:pt idx="3">
                    <c:v>50.116801260744012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pre'!$B$29:$B$32</c:f>
              <c:numCache>
                <c:formatCode>0</c:formatCode>
                <c:ptCount val="4"/>
                <c:pt idx="0">
                  <c:v>330</c:v>
                </c:pt>
                <c:pt idx="1">
                  <c:v>298.76</c:v>
                </c:pt>
                <c:pt idx="2">
                  <c:v>298.60000000000002</c:v>
                </c:pt>
                <c:pt idx="3">
                  <c:v>293.95999999999998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C0-4B23-BDEB-568C4D44D799}"/>
            </c:ext>
          </c:extLst>
        </c:ser>
        <c:ser>
          <c:idx val="5"/>
          <c:order val="1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50.09331958713301</c:v>
                  </c:pt>
                  <c:pt idx="1">
                    <c:v>50.08969409654398</c:v>
                  </c:pt>
                  <c:pt idx="2">
                    <c:v>50.082488116857007</c:v>
                  </c:pt>
                  <c:pt idx="3">
                    <c:v>50.116801260744012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50.09331958713301</c:v>
                  </c:pt>
                  <c:pt idx="1">
                    <c:v>50.08969409654398</c:v>
                  </c:pt>
                  <c:pt idx="2">
                    <c:v>50.082488116857007</c:v>
                  </c:pt>
                  <c:pt idx="3">
                    <c:v>50.116801260744012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pre'!$B$16:$B$19</c:f>
              <c:numCache>
                <c:formatCode>0</c:formatCode>
                <c:ptCount val="4"/>
                <c:pt idx="0">
                  <c:v>292.37</c:v>
                </c:pt>
                <c:pt idx="1">
                  <c:v>258.89999999999998</c:v>
                </c:pt>
                <c:pt idx="2">
                  <c:v>254.58</c:v>
                </c:pt>
                <c:pt idx="3">
                  <c:v>247.68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C0-4B23-BDEB-568C4D44D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18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1" i="0" baseline="0">
                <a:effectLst/>
              </a:rPr>
              <a:t>Nuclear</a:t>
            </a:r>
            <a:r>
              <a:rPr lang="en-IE" sz="1000" b="1" i="1" baseline="0">
                <a:effectLst/>
              </a:rPr>
              <a:t> </a:t>
            </a:r>
            <a:r>
              <a:rPr lang="en-IE" sz="1000" b="1" i="0" baseline="0">
                <a:effectLst/>
              </a:rPr>
              <a:t>L*H</a:t>
            </a:r>
            <a:r>
              <a:rPr lang="en-IE" sz="1000" b="1" i="1" baseline="0">
                <a:effectLst/>
              </a:rPr>
              <a:t> f</a:t>
            </a:r>
            <a:r>
              <a:rPr lang="en-IE" sz="1000" b="1" i="0" baseline="-25000">
                <a:effectLst/>
              </a:rPr>
              <a:t>0</a:t>
            </a:r>
            <a:r>
              <a:rPr lang="en-IE" sz="1000" b="1" i="0" baseline="0">
                <a:effectLst/>
              </a:rPr>
              <a:t>(t)</a:t>
            </a:r>
            <a:r>
              <a:rPr lang="en-IE" sz="1000" b="1" i="1" baseline="0">
                <a:effectLst/>
              </a:rPr>
              <a:t> </a:t>
            </a:r>
            <a:r>
              <a:rPr lang="en-IE" sz="1000" b="1" i="0" baseline="0">
                <a:effectLst/>
              </a:rPr>
              <a:t>slope by foot size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8"/>
          <c:order val="0"/>
          <c:tx>
            <c:strRef>
              <c:f>'nuc slope exc'!$A$20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AEA-411F-A3D0-B9AE7E47F8C3}"/>
                </c:ext>
              </c:extLst>
            </c:dLbl>
            <c:dLbl>
              <c:idx val="1"/>
              <c:layout>
                <c:manualLayout>
                  <c:x val="4.6458832269225377E-2"/>
                  <c:y val="-3.93506038952175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AEA-411F-A3D0-B9AE7E47F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exc'!$D$20:$D$21</c:f>
              <c:numCache>
                <c:formatCode>0.0</c:formatCode>
                <c:ptCount val="2"/>
                <c:pt idx="0">
                  <c:v>0</c:v>
                </c:pt>
                <c:pt idx="1">
                  <c:v>34.813317487602014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AEA-411F-A3D0-B9AE7E47F8C3}"/>
            </c:ext>
          </c:extLst>
        </c:ser>
        <c:ser>
          <c:idx val="9"/>
          <c:order val="1"/>
          <c:tx>
            <c:strRef>
              <c:f>'nuc slope exc'!$A$22</c:f>
              <c:strCache>
                <c:ptCount val="1"/>
                <c:pt idx="0">
                  <c:v>foot_syls2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EA-411F-A3D0-B9AE7E47F8C3}"/>
                </c:ext>
              </c:extLst>
            </c:dLbl>
            <c:dLbl>
              <c:idx val="1"/>
              <c:layout>
                <c:manualLayout>
                  <c:x val="4.178333757591185E-2"/>
                  <c:y val="-4.76207542608946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EA-411F-A3D0-B9AE7E47F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'nuc slope exc'!$B$22:$B$23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exc'!$D$22:$D$23</c:f>
              <c:numCache>
                <c:formatCode>0.0</c:formatCode>
                <c:ptCount val="2"/>
                <c:pt idx="0">
                  <c:v>0</c:v>
                </c:pt>
                <c:pt idx="1">
                  <c:v>34.466919190857389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CAEA-411F-A3D0-B9AE7E47F8C3}"/>
            </c:ext>
          </c:extLst>
        </c:ser>
        <c:ser>
          <c:idx val="10"/>
          <c:order val="2"/>
          <c:tx>
            <c:strRef>
              <c:f>'nuc slope exc'!$A$24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EA-411F-A3D0-B9AE7E47F8C3}"/>
                </c:ext>
              </c:extLst>
            </c:dLbl>
            <c:dLbl>
              <c:idx val="1"/>
              <c:layout>
                <c:manualLayout>
                  <c:x val="3.7659757435577937E-2"/>
                  <c:y val="-2.461018055346164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53526936775758"/>
                      <c:h val="6.64474874943464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CAEA-411F-A3D0-B9AE7E47F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'nuc slope exc'!$B$24:$B$25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exc'!$D$24:$D$25</c:f>
              <c:numCache>
                <c:formatCode>0.0</c:formatCode>
                <c:ptCount val="2"/>
                <c:pt idx="0">
                  <c:v>0</c:v>
                </c:pt>
                <c:pt idx="1">
                  <c:v>30.569415021050208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CAEA-411F-A3D0-B9AE7E47F8C3}"/>
            </c:ext>
          </c:extLst>
        </c:ser>
        <c:ser>
          <c:idx val="11"/>
          <c:order val="3"/>
          <c:tx>
            <c:strRef>
              <c:f>'nuc slope exc'!$A$26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EA-411F-A3D0-B9AE7E47F8C3}"/>
                </c:ext>
              </c:extLst>
            </c:dLbl>
            <c:dLbl>
              <c:idx val="1"/>
              <c:layout>
                <c:manualLayout>
                  <c:x val="2.9169242517909741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EA-411F-A3D0-B9AE7E47F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'nuc slope exc'!$B$26:$B$27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exc'!$D$26:$D$27</c:f>
              <c:numCache>
                <c:formatCode>0.0</c:formatCode>
                <c:ptCount val="2"/>
                <c:pt idx="0">
                  <c:v>0</c:v>
                </c:pt>
                <c:pt idx="1">
                  <c:v>16.119020948027543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CAEA-411F-A3D0-B9AE7E47F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</a:t>
                </a:r>
                <a:r>
                  <a:rPr lang="en-IE" sz="900" b="0">
                    <a:solidFill>
                      <a:schemeClr val="tx1"/>
                    </a:solidFill>
                  </a:rPr>
                  <a:t> (ST/sec)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314614379236571"/>
          <c:y val="0.12853740535401165"/>
          <c:w val="0.3354656929782257"/>
          <c:h val="0.2191405880482076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E1-4973-8162-B9E2082C579B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AE1-4973-8162-B9E2082C579B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AE1-4973-8162-B9E2082C579B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E1-4973-8162-B9E2082C579B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'nuc slope exc'!$F$11:$F$14</c:f>
                <c:numCache>
                  <c:formatCode>General</c:formatCode>
                  <c:ptCount val="4"/>
                  <c:pt idx="0">
                    <c:v>0.25748693513061971</c:v>
                  </c:pt>
                  <c:pt idx="1">
                    <c:v>0.26065184783651985</c:v>
                  </c:pt>
                  <c:pt idx="2">
                    <c:v>0.29126734482372996</c:v>
                  </c:pt>
                  <c:pt idx="3">
                    <c:v>0.3059821684337396</c:v>
                  </c:pt>
                </c:numCache>
              </c:numRef>
            </c:plus>
            <c:minus>
              <c:numRef>
                <c:f>'nuc slope exc'!$F$11:$F$14</c:f>
                <c:numCache>
                  <c:formatCode>General</c:formatCode>
                  <c:ptCount val="4"/>
                  <c:pt idx="0">
                    <c:v>0.25748693513061971</c:v>
                  </c:pt>
                  <c:pt idx="1">
                    <c:v>0.26065184783651985</c:v>
                  </c:pt>
                  <c:pt idx="2">
                    <c:v>0.29126734482372996</c:v>
                  </c:pt>
                  <c:pt idx="3">
                    <c:v>0.3059821684337396</c:v>
                  </c:pt>
                </c:numCache>
              </c:numRef>
            </c:minus>
          </c:errBars>
          <c:cat>
            <c:strRef>
              <c:f>'nuc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exc'!$B$11:$B$14</c:f>
              <c:numCache>
                <c:formatCode>0.00</c:formatCode>
                <c:ptCount val="4"/>
                <c:pt idx="0">
                  <c:v>3.55</c:v>
                </c:pt>
                <c:pt idx="1">
                  <c:v>3.54</c:v>
                </c:pt>
                <c:pt idx="2">
                  <c:v>3.42</c:v>
                </c:pt>
                <c:pt idx="3">
                  <c:v>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E1-4973-8162-B9E2082C5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i="0"/>
                </a:pPr>
                <a:r>
                  <a:rPr lang="en-IE" b="0" i="0">
                    <a:latin typeface="Arial" panose="020B0604020202020204" pitchFamily="34" charset="0"/>
                    <a:cs typeface="Arial" panose="020B0604020202020204" pitchFamily="34" charset="0"/>
                  </a:rPr>
                  <a:t>slope log(ST/sec)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exc'!$A$26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'nuc slope exc'!$B$26:$B$27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exc'!$C$26:$C$27</c:f>
              <c:numCache>
                <c:formatCode>0.00</c:formatCode>
                <c:ptCount val="2"/>
                <c:pt idx="0">
                  <c:v>0</c:v>
                </c:pt>
                <c:pt idx="1">
                  <c:v>2.78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576-41FA-8877-ECC0D177FDFE}"/>
            </c:ext>
          </c:extLst>
        </c:ser>
        <c:ser>
          <c:idx val="10"/>
          <c:order val="1"/>
          <c:tx>
            <c:strRef>
              <c:f>'nuc slope exc'!$A$24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'nuc slope exc'!$B$24:$B$25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exc'!$C$24:$C$25</c:f>
              <c:numCache>
                <c:formatCode>0.00</c:formatCode>
                <c:ptCount val="2"/>
                <c:pt idx="0">
                  <c:v>0</c:v>
                </c:pt>
                <c:pt idx="1">
                  <c:v>3.42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576-41FA-8877-ECC0D177FDFE}"/>
            </c:ext>
          </c:extLst>
        </c:ser>
        <c:ser>
          <c:idx val="9"/>
          <c:order val="2"/>
          <c:tx>
            <c:strRef>
              <c:f>'nuc slope exc'!$A$22</c:f>
              <c:strCache>
                <c:ptCount val="1"/>
                <c:pt idx="0">
                  <c:v>foot_syls2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'nuc slope exc'!$B$22:$B$23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exc'!$C$22:$C$23</c:f>
              <c:numCache>
                <c:formatCode>0.00</c:formatCode>
                <c:ptCount val="2"/>
                <c:pt idx="0">
                  <c:v>0</c:v>
                </c:pt>
                <c:pt idx="1">
                  <c:v>3.54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576-41FA-8877-ECC0D177FDFE}"/>
            </c:ext>
          </c:extLst>
        </c:ser>
        <c:ser>
          <c:idx val="8"/>
          <c:order val="3"/>
          <c:tx>
            <c:strRef>
              <c:f>'nuc slope exc'!$A$20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exc'!$C$20:$C$21</c:f>
              <c:numCache>
                <c:formatCode>0.00</c:formatCode>
                <c:ptCount val="2"/>
                <c:pt idx="0">
                  <c:v>0</c:v>
                </c:pt>
                <c:pt idx="1">
                  <c:v>3.55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76-41FA-8877-ECC0D177F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37050455723453668"/>
          <c:h val="0.20775091454617101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3-4FB1-8E9E-F70473FA3CD8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83-4FB1-8E9E-F70473FA3CD8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83-4FB1-8E9E-F70473FA3CD8}"/>
              </c:ext>
            </c:extLst>
          </c:dPt>
          <c:errBars>
            <c:errBarType val="both"/>
            <c:errValType val="cust"/>
            <c:noEndCap val="0"/>
            <c:plus>
              <c:numRef>
                <c:f>'nuc slope exc'!$F$2:$F$5</c:f>
                <c:numCache>
                  <c:formatCode>General</c:formatCode>
                  <c:ptCount val="4"/>
                  <c:pt idx="0">
                    <c:v>1.2470925839564102</c:v>
                  </c:pt>
                  <c:pt idx="1">
                    <c:v>1.2523868013575008</c:v>
                  </c:pt>
                  <c:pt idx="2">
                    <c:v>1.2968953015373703</c:v>
                  </c:pt>
                  <c:pt idx="3">
                    <c:v>1.3780025511688097</c:v>
                  </c:pt>
                </c:numCache>
              </c:numRef>
            </c:plus>
            <c:minus>
              <c:numRef>
                <c:f>'nuc slope exc'!$F$2:$F$5</c:f>
                <c:numCache>
                  <c:formatCode>General</c:formatCode>
                  <c:ptCount val="4"/>
                  <c:pt idx="0">
                    <c:v>1.2470925839564102</c:v>
                  </c:pt>
                  <c:pt idx="1">
                    <c:v>1.2523868013575008</c:v>
                  </c:pt>
                  <c:pt idx="2">
                    <c:v>1.2968953015373703</c:v>
                  </c:pt>
                  <c:pt idx="3">
                    <c:v>1.3780025511688097</c:v>
                  </c:pt>
                </c:numCache>
              </c:numRef>
            </c:minus>
          </c:errBars>
          <c:cat>
            <c:strRef>
              <c:f>'nuc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exc'!$B$2:$B$5</c:f>
              <c:numCache>
                <c:formatCode>0.00</c:formatCode>
                <c:ptCount val="4"/>
                <c:pt idx="0">
                  <c:v>5.03</c:v>
                </c:pt>
                <c:pt idx="1">
                  <c:v>5.48</c:v>
                </c:pt>
                <c:pt idx="2">
                  <c:v>6.96</c:v>
                </c:pt>
                <c:pt idx="3">
                  <c:v>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83-4FB1-8E9E-F70473FA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E" sz="1000"/>
              <a:t>PN</a:t>
            </a:r>
            <a:r>
              <a:rPr lang="en-IE" sz="1000" baseline="0"/>
              <a:t> pitch accents and foot size</a:t>
            </a:r>
            <a:endParaRPr lang="en-IE" sz="1000"/>
          </a:p>
        </c:rich>
      </c:tx>
      <c:layout>
        <c:manualLayout>
          <c:xMode val="edge"/>
          <c:yMode val="edge"/>
          <c:x val="0.202816296296296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560407407407407"/>
          <c:y val="9.4148248230514736E-2"/>
          <c:w val="0.71734222222222221"/>
          <c:h val="0.70632969716692273"/>
        </c:manualLayout>
      </c:layout>
      <c:scatterChart>
        <c:scatterStyle val="lineMarker"/>
        <c:varyColors val="0"/>
        <c:ser>
          <c:idx val="1"/>
          <c:order val="0"/>
          <c:tx>
            <c:strRef>
              <c:f>'pn foot'!$A$3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6C5-4805-8095-47C5886D0DC7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32.523040671301004</c:v>
                  </c:pt>
                </c:numCache>
              </c:numRef>
            </c:plus>
            <c:min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32.523040671301004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plus>
            <c:min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foot'!$B$3,'pn foot'!$B$16)</c:f>
              <c:numCache>
                <c:formatCode>0</c:formatCode>
                <c:ptCount val="2"/>
                <c:pt idx="0">
                  <c:v>46.2</c:v>
                </c:pt>
                <c:pt idx="1">
                  <c:v>184.03</c:v>
                </c:pt>
              </c:numCache>
            </c:numRef>
          </c:xVal>
          <c:yVal>
            <c:numRef>
              <c:f>('pn foot'!$B$9,'pn foot'!$B$22)</c:f>
              <c:numCache>
                <c:formatCode>0.0</c:formatCode>
                <c:ptCount val="2"/>
                <c:pt idx="0">
                  <c:v>-0.72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5-4805-8095-47C5886D0DC7}"/>
            </c:ext>
          </c:extLst>
        </c:ser>
        <c:ser>
          <c:idx val="2"/>
          <c:order val="1"/>
          <c:tx>
            <c:strRef>
              <c:f>'pn foot'!$A$4</c:f>
              <c:strCache>
                <c:ptCount val="1"/>
                <c:pt idx="0">
                  <c:v>foot_syls2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1.14536243901205</c:v>
                  </c:pt>
                  <c:pt idx="1">
                    <c:v>1.1302750047327101</c:v>
                  </c:pt>
                </c:numCache>
              </c:numRef>
            </c:plus>
            <c:min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1.14536243901205</c:v>
                  </c:pt>
                  <c:pt idx="1">
                    <c:v>1.1302750047327101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38.994705327151109</c:v>
                  </c:pt>
                  <c:pt idx="1">
                    <c:v>34.328925354693013</c:v>
                  </c:pt>
                </c:numCache>
              </c:numRef>
            </c:plus>
            <c:min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38.994705327151109</c:v>
                  </c:pt>
                  <c:pt idx="1">
                    <c:v>34.328925354693013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foot'!$B$4,'pn foot'!$B$17)</c:f>
              <c:numCache>
                <c:formatCode>0</c:formatCode>
                <c:ptCount val="2"/>
                <c:pt idx="0">
                  <c:v>47.72</c:v>
                </c:pt>
                <c:pt idx="1">
                  <c:v>223.65</c:v>
                </c:pt>
              </c:numCache>
            </c:numRef>
          </c:xVal>
          <c:yVal>
            <c:numRef>
              <c:f>('pn foot'!$B$10,'pn foot'!$B$23)</c:f>
              <c:numCache>
                <c:formatCode>0.0</c:formatCode>
                <c:ptCount val="2"/>
                <c:pt idx="0">
                  <c:v>-0.97</c:v>
                </c:pt>
                <c:pt idx="1">
                  <c:v>2.2400000000000002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5-4805-8095-47C5886D0DC7}"/>
            </c:ext>
          </c:extLst>
        </c:ser>
        <c:ser>
          <c:idx val="3"/>
          <c:order val="2"/>
          <c:tx>
            <c:strRef>
              <c:f>'pn foot'!$A$5</c:f>
              <c:strCache>
                <c:ptCount val="1"/>
                <c:pt idx="0">
                  <c:v>foot_syls3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39.120556731791503</c:v>
                  </c:pt>
                  <c:pt idx="1">
                    <c:v>43.894322515434993</c:v>
                  </c:pt>
                </c:numCache>
              </c:numRef>
            </c:plus>
            <c:min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39.120556731791503</c:v>
                  </c:pt>
                  <c:pt idx="1">
                    <c:v>43.894322515434993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0.59591997893684001</c:v>
                  </c:pt>
                  <c:pt idx="1">
                    <c:v>1.0049340680001297</c:v>
                  </c:pt>
                </c:numCache>
              </c:numRef>
            </c:plus>
            <c:min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0.59591997893684001</c:v>
                  </c:pt>
                  <c:pt idx="1">
                    <c:v>1.0049340680001297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foot'!$B$5,'pn foot'!$B$18)</c:f>
              <c:numCache>
                <c:formatCode>0</c:formatCode>
                <c:ptCount val="2"/>
                <c:pt idx="0">
                  <c:v>52.71</c:v>
                </c:pt>
                <c:pt idx="1">
                  <c:v>250.64</c:v>
                </c:pt>
              </c:numCache>
            </c:numRef>
          </c:xVal>
          <c:yVal>
            <c:numRef>
              <c:f>('pn foot'!$B$11,'pn foot'!$B$24)</c:f>
              <c:numCache>
                <c:formatCode>0.0</c:formatCode>
                <c:ptCount val="2"/>
                <c:pt idx="0">
                  <c:v>-0.88</c:v>
                </c:pt>
                <c:pt idx="1">
                  <c:v>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5-4805-8095-47C5886D0DC7}"/>
            </c:ext>
          </c:extLst>
        </c:ser>
        <c:ser>
          <c:idx val="0"/>
          <c:order val="3"/>
          <c:tx>
            <c:strRef>
              <c:f>'pn foot'!$A$6</c:f>
              <c:strCache>
                <c:ptCount val="1"/>
                <c:pt idx="0">
                  <c:v>foot_syls4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39.612457096101295</c:v>
                  </c:pt>
                  <c:pt idx="1">
                    <c:v>39.996987610969001</c:v>
                  </c:pt>
                </c:numCache>
              </c:numRef>
            </c:plus>
            <c:min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39.612457096101295</c:v>
                  </c:pt>
                  <c:pt idx="1">
                    <c:v>39.996987610969001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0.62294032209055006</c:v>
                  </c:pt>
                  <c:pt idx="1">
                    <c:v>1.03200995941283</c:v>
                  </c:pt>
                </c:numCache>
              </c:numRef>
            </c:plus>
            <c:min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0.62294032209055006</c:v>
                  </c:pt>
                  <c:pt idx="1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foot'!$B$6,'pn foot'!$B$19)</c:f>
              <c:numCache>
                <c:formatCode>0</c:formatCode>
                <c:ptCount val="2"/>
                <c:pt idx="0">
                  <c:v>64.489999999999995</c:v>
                </c:pt>
                <c:pt idx="1">
                  <c:v>251.81</c:v>
                </c:pt>
              </c:numCache>
            </c:numRef>
          </c:xVal>
          <c:yVal>
            <c:numRef>
              <c:f>('pn foot'!$B$12,'pn foot'!$B$25)</c:f>
              <c:numCache>
                <c:formatCode>0.0</c:formatCode>
                <c:ptCount val="2"/>
                <c:pt idx="0">
                  <c:v>-0.78</c:v>
                </c:pt>
                <c:pt idx="1">
                  <c:v>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5-4805-8095-47C5886D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3"/>
        <c:crossBetween val="midCat"/>
        <c:majorUnit val="100"/>
      </c:valAx>
      <c:valAx>
        <c:axId val="501389184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</a:t>
                </a:r>
                <a:r>
                  <a:rPr lang="en-US" sz="900" i="0" baseline="0">
                    <a:solidFill>
                      <a:sysClr val="windowText" lastClr="000000"/>
                    </a:solidFill>
                  </a:rPr>
                  <a:t>spekaer median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1796074074074073"/>
          <c:y val="0.11468674655740173"/>
          <c:w val="0.36387999999999998"/>
          <c:h val="0.24659394135702498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32.523040671301004</c:v>
                  </c:pt>
                  <c:pt idx="1">
                    <c:v>34.328925354693013</c:v>
                  </c:pt>
                  <c:pt idx="2">
                    <c:v>43.894322515434993</c:v>
                  </c:pt>
                  <c:pt idx="3">
                    <c:v>39.996987610969001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32.523040671301004</c:v>
                  </c:pt>
                  <c:pt idx="1">
                    <c:v>34.328925354693013</c:v>
                  </c:pt>
                  <c:pt idx="2">
                    <c:v>43.894322515434993</c:v>
                  </c:pt>
                  <c:pt idx="3">
                    <c:v>39.996987610969001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foot'!$B$16:$B$19</c:f>
              <c:numCache>
                <c:formatCode>0</c:formatCode>
                <c:ptCount val="4"/>
                <c:pt idx="0">
                  <c:v>184.03</c:v>
                </c:pt>
                <c:pt idx="1">
                  <c:v>223.65</c:v>
                </c:pt>
                <c:pt idx="2">
                  <c:v>250.64</c:v>
                </c:pt>
                <c:pt idx="3">
                  <c:v>251.81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4-42AE-9D47-1D8030F0E20B}"/>
            </c:ext>
          </c:extLst>
        </c:ser>
        <c:ser>
          <c:idx val="2"/>
          <c:order val="1"/>
          <c:tx>
            <c:strRef>
              <c:f>'pn foot'!$A$2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32.523040671301004</c:v>
                  </c:pt>
                  <c:pt idx="1">
                    <c:v>34.328925354693013</c:v>
                  </c:pt>
                  <c:pt idx="2">
                    <c:v>43.894322515434993</c:v>
                  </c:pt>
                  <c:pt idx="3">
                    <c:v>39.996987610969001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32.523040671301004</c:v>
                  </c:pt>
                  <c:pt idx="1">
                    <c:v>34.328925354693013</c:v>
                  </c:pt>
                  <c:pt idx="2">
                    <c:v>43.894322515434993</c:v>
                  </c:pt>
                  <c:pt idx="3">
                    <c:v>39.996987610969001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foot'!$B$3:$B$6</c:f>
              <c:numCache>
                <c:formatCode>0</c:formatCode>
                <c:ptCount val="4"/>
                <c:pt idx="0">
                  <c:v>46.2</c:v>
                </c:pt>
                <c:pt idx="1">
                  <c:v>47.72</c:v>
                </c:pt>
                <c:pt idx="2">
                  <c:v>52.71</c:v>
                </c:pt>
                <c:pt idx="3">
                  <c:v>64.489999999999995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4-42AE-9D47-1D8030F0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690743055555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1.1302750047327101</c:v>
                  </c:pt>
                  <c:pt idx="2">
                    <c:v>1.0049340680001297</c:v>
                  </c:pt>
                  <c:pt idx="3">
                    <c:v>1.03200995941283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1.1302750047327101</c:v>
                  </c:pt>
                  <c:pt idx="2">
                    <c:v>1.0049340680001297</c:v>
                  </c:pt>
                  <c:pt idx="3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foot'!$B$22:$B$25</c:f>
              <c:numCache>
                <c:formatCode>0.0</c:formatCode>
                <c:ptCount val="4"/>
                <c:pt idx="0">
                  <c:v>1.5</c:v>
                </c:pt>
                <c:pt idx="1">
                  <c:v>2.2400000000000002</c:v>
                </c:pt>
                <c:pt idx="2">
                  <c:v>2.5099999999999998</c:v>
                </c:pt>
                <c:pt idx="3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8-4988-ABD7-DC1DE2CCB9BF}"/>
            </c:ext>
          </c:extLst>
        </c:ser>
        <c:ser>
          <c:idx val="2"/>
          <c:order val="1"/>
          <c:tx>
            <c:strRef>
              <c:f>'pn foot'!$A$8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1.1302750047327101</c:v>
                  </c:pt>
                  <c:pt idx="2">
                    <c:v>1.0049340680001297</c:v>
                  </c:pt>
                  <c:pt idx="3">
                    <c:v>1.03200995941283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1.1302750047327101</c:v>
                  </c:pt>
                  <c:pt idx="2">
                    <c:v>1.0049340680001297</c:v>
                  </c:pt>
                  <c:pt idx="3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foot'!$B$9:$B$12</c:f>
              <c:numCache>
                <c:formatCode>0.0</c:formatCode>
                <c:ptCount val="4"/>
                <c:pt idx="0">
                  <c:v>-0.72</c:v>
                </c:pt>
                <c:pt idx="1">
                  <c:v>-0.97</c:v>
                </c:pt>
                <c:pt idx="2">
                  <c:v>-0.88</c:v>
                </c:pt>
                <c:pt idx="3">
                  <c:v>-0.78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8-4988-ABD7-DC1DE2CCB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6.6479472698533451E-2"/>
              <c:y val="0.33223402777777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510.92</c:v>
                </c:pt>
                <c:pt idx="2">
                  <c:v>578.91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-2.4</c:v>
                </c:pt>
                <c:pt idx="1">
                  <c:v>2.73</c:v>
                </c:pt>
                <c:pt idx="2">
                  <c:v>1.88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60A-418C-A525-C2C59636E9F7}"/>
            </c:ext>
          </c:extLst>
        </c:ser>
        <c:ser>
          <c:idx val="7"/>
          <c:order val="4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97.951000000000008</c:v>
                </c:pt>
                <c:pt idx="1">
                  <c:v>465.11</c:v>
                </c:pt>
                <c:pt idx="2">
                  <c:v>572.94899999999996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-2.4819999999999998</c:v>
                </c:pt>
                <c:pt idx="1">
                  <c:v>2.089</c:v>
                </c:pt>
                <c:pt idx="2">
                  <c:v>-3.7220000000000004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D60A-418C-A525-C2C59636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60A-418C-A525-C2C59636E9F7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99.411000000000001</c:v>
                      </c:pt>
                      <c:pt idx="1">
                        <c:v>267.77999999999997</c:v>
                      </c:pt>
                      <c:pt idx="2">
                        <c:v>335.459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-2.782</c:v>
                      </c:pt>
                      <c:pt idx="1">
                        <c:v>0.92900000000000005</c:v>
                      </c:pt>
                      <c:pt idx="2">
                        <c:v>-4.0120000000000005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A-418C-A525-C2C59636E9F7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100.241</c:v>
                      </c:pt>
                      <c:pt idx="1">
                        <c:v>342.51</c:v>
                      </c:pt>
                      <c:pt idx="2">
                        <c:v>441.16899999999998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-2.8220000000000001</c:v>
                      </c:pt>
                      <c:pt idx="1">
                        <c:v>2.379</c:v>
                      </c:pt>
                      <c:pt idx="2">
                        <c:v>-3.7120000000000006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A-418C-A525-C2C59636E9F7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A-418C-A525-C2C59636E9F7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95.69</c:v>
                      </c:pt>
                      <c:pt idx="1">
                        <c:v>313.58999999999997</c:v>
                      </c:pt>
                      <c:pt idx="2">
                        <c:v>341.42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</c:v>
                      </c:pt>
                      <c:pt idx="1">
                        <c:v>1.57</c:v>
                      </c:pt>
                      <c:pt idx="2">
                        <c:v>1.59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A-418C-A525-C2C59636E9F7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96.52</c:v>
                      </c:pt>
                      <c:pt idx="1">
                        <c:v>388.32</c:v>
                      </c:pt>
                      <c:pt idx="2">
                        <c:v>447.13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-2.74</c:v>
                      </c:pt>
                      <c:pt idx="1">
                        <c:v>3.02</c:v>
                      </c:pt>
                      <c:pt idx="2">
                        <c:v>1.89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60A-418C-A525-C2C59636E9F7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'pn foot'!$A$3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431-4797-943C-EB508094F5B1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32.523040671301004</c:v>
                  </c:pt>
                </c:numCache>
              </c:numRef>
            </c:plus>
            <c:min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32.523040671301004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plus>
            <c:min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foot'!$B$3,'pn foot'!$B$16)</c:f>
              <c:numCache>
                <c:formatCode>0</c:formatCode>
                <c:ptCount val="2"/>
                <c:pt idx="0">
                  <c:v>46.2</c:v>
                </c:pt>
                <c:pt idx="1">
                  <c:v>184.03</c:v>
                </c:pt>
              </c:numCache>
            </c:numRef>
          </c:xVal>
          <c:yVal>
            <c:numRef>
              <c:f>('pn foot'!$B$9,'pn foot'!$B$22)</c:f>
              <c:numCache>
                <c:formatCode>0.0</c:formatCode>
                <c:ptCount val="2"/>
                <c:pt idx="0">
                  <c:v>-0.72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1-4797-943C-EB508094F5B1}"/>
            </c:ext>
          </c:extLst>
        </c:ser>
        <c:ser>
          <c:idx val="2"/>
          <c:order val="1"/>
          <c:tx>
            <c:strRef>
              <c:f>'pn foot'!$A$4</c:f>
              <c:strCache>
                <c:ptCount val="1"/>
                <c:pt idx="0">
                  <c:v>foot_syls2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1.14536243901205</c:v>
                  </c:pt>
                  <c:pt idx="1">
                    <c:v>1.1302750047327101</c:v>
                  </c:pt>
                </c:numCache>
              </c:numRef>
            </c:plus>
            <c:min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1.14536243901205</c:v>
                  </c:pt>
                  <c:pt idx="1">
                    <c:v>1.1302750047327101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38.994705327151109</c:v>
                  </c:pt>
                  <c:pt idx="1">
                    <c:v>34.328925354693013</c:v>
                  </c:pt>
                </c:numCache>
              </c:numRef>
            </c:plus>
            <c:min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38.994705327151109</c:v>
                  </c:pt>
                  <c:pt idx="1">
                    <c:v>34.328925354693013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foot'!$B$4,'pn foot'!$B$17)</c:f>
              <c:numCache>
                <c:formatCode>0</c:formatCode>
                <c:ptCount val="2"/>
                <c:pt idx="0">
                  <c:v>47.72</c:v>
                </c:pt>
                <c:pt idx="1">
                  <c:v>223.65</c:v>
                </c:pt>
              </c:numCache>
            </c:numRef>
          </c:xVal>
          <c:yVal>
            <c:numRef>
              <c:f>('pn foot'!$B$10,'pn foot'!$B$23)</c:f>
              <c:numCache>
                <c:formatCode>0.0</c:formatCode>
                <c:ptCount val="2"/>
                <c:pt idx="0">
                  <c:v>-0.97</c:v>
                </c:pt>
                <c:pt idx="1">
                  <c:v>2.2400000000000002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1-4797-943C-EB508094F5B1}"/>
            </c:ext>
          </c:extLst>
        </c:ser>
        <c:ser>
          <c:idx val="3"/>
          <c:order val="2"/>
          <c:tx>
            <c:strRef>
              <c:f>'pn foot'!$A$5</c:f>
              <c:strCache>
                <c:ptCount val="1"/>
                <c:pt idx="0">
                  <c:v>foot_syls3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39.120556731791503</c:v>
                  </c:pt>
                  <c:pt idx="1">
                    <c:v>43.894322515434993</c:v>
                  </c:pt>
                </c:numCache>
              </c:numRef>
            </c:plus>
            <c:min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39.120556731791503</c:v>
                  </c:pt>
                  <c:pt idx="1">
                    <c:v>43.894322515434993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0.59591997893684001</c:v>
                  </c:pt>
                  <c:pt idx="1">
                    <c:v>1.0049340680001297</c:v>
                  </c:pt>
                </c:numCache>
              </c:numRef>
            </c:plus>
            <c:min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0.59591997893684001</c:v>
                  </c:pt>
                  <c:pt idx="1">
                    <c:v>1.0049340680001297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foot'!$B$5,'pn foot'!$B$18)</c:f>
              <c:numCache>
                <c:formatCode>0</c:formatCode>
                <c:ptCount val="2"/>
                <c:pt idx="0">
                  <c:v>52.71</c:v>
                </c:pt>
                <c:pt idx="1">
                  <c:v>250.64</c:v>
                </c:pt>
              </c:numCache>
            </c:numRef>
          </c:xVal>
          <c:yVal>
            <c:numRef>
              <c:f>('pn foot'!$B$11,'pn foot'!$B$24)</c:f>
              <c:numCache>
                <c:formatCode>0.0</c:formatCode>
                <c:ptCount val="2"/>
                <c:pt idx="0">
                  <c:v>-0.88</c:v>
                </c:pt>
                <c:pt idx="1">
                  <c:v>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1-4797-943C-EB508094F5B1}"/>
            </c:ext>
          </c:extLst>
        </c:ser>
        <c:ser>
          <c:idx val="0"/>
          <c:order val="3"/>
          <c:tx>
            <c:strRef>
              <c:f>'pn foot'!$A$6</c:f>
              <c:strCache>
                <c:ptCount val="1"/>
                <c:pt idx="0">
                  <c:v>foot_syls4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39.612457096101295</c:v>
                  </c:pt>
                  <c:pt idx="1">
                    <c:v>39.996987610969001</c:v>
                  </c:pt>
                </c:numCache>
              </c:numRef>
            </c:plus>
            <c:min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39.612457096101295</c:v>
                  </c:pt>
                  <c:pt idx="1">
                    <c:v>39.996987610969001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0.62294032209055006</c:v>
                  </c:pt>
                  <c:pt idx="1">
                    <c:v>1.03200995941283</c:v>
                  </c:pt>
                </c:numCache>
              </c:numRef>
            </c:plus>
            <c:min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0.62294032209055006</c:v>
                  </c:pt>
                  <c:pt idx="1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foot'!$B$6,'pn foot'!$B$19)</c:f>
              <c:numCache>
                <c:formatCode>0</c:formatCode>
                <c:ptCount val="2"/>
                <c:pt idx="0">
                  <c:v>64.489999999999995</c:v>
                </c:pt>
                <c:pt idx="1">
                  <c:v>251.81</c:v>
                </c:pt>
              </c:numCache>
            </c:numRef>
          </c:xVal>
          <c:yVal>
            <c:numRef>
              <c:f>('pn foot'!$B$12,'pn foot'!$B$25)</c:f>
              <c:numCache>
                <c:formatCode>0.0</c:formatCode>
                <c:ptCount val="2"/>
                <c:pt idx="0">
                  <c:v>-0.78</c:v>
                </c:pt>
                <c:pt idx="1">
                  <c:v>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31-4797-943C-EB508094F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3"/>
        <c:crossBetween val="midCat"/>
        <c:majorUnit val="100"/>
      </c:valAx>
      <c:valAx>
        <c:axId val="501389184"/>
        <c:scaling>
          <c:orientation val="minMax"/>
          <c:max val="4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</a:t>
                </a:r>
                <a:r>
                  <a:rPr lang="en-US" sz="900" i="0" baseline="0">
                    <a:solidFill>
                      <a:sysClr val="windowText" lastClr="000000"/>
                    </a:solidFill>
                  </a:rPr>
                  <a:t>spekaer median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1899777777777778"/>
          <c:y val="0.52024843124269604"/>
          <c:w val="0.36387999999999998"/>
          <c:h val="0.24659394135702498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US" sz="900" b="0"/>
              <a:t>Estimated PN tonal targets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'pn ana'!$A$3</c:f>
              <c:strCache>
                <c:ptCount val="1"/>
                <c:pt idx="0">
                  <c:v>ana_0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63C-46ED-97D2-058F4FF258AC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32.523047930778006</c:v>
                  </c:pt>
                </c:numCache>
              </c:numRef>
            </c:plus>
            <c:min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32.523047930778006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plus>
            <c:min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ana'!$B$3,'pn ana'!$B$16)</c:f>
              <c:numCache>
                <c:formatCode>0</c:formatCode>
                <c:ptCount val="2"/>
                <c:pt idx="0">
                  <c:v>46.2</c:v>
                </c:pt>
                <c:pt idx="1">
                  <c:v>184.03</c:v>
                </c:pt>
              </c:numCache>
            </c:numRef>
          </c:xVal>
          <c:yVal>
            <c:numRef>
              <c:f>('pn ana'!$B$9,'pn ana'!$B$22)</c:f>
              <c:numCache>
                <c:formatCode>0.0</c:formatCode>
                <c:ptCount val="2"/>
                <c:pt idx="0">
                  <c:v>-0.72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C-46ED-97D2-058F4FF258AC}"/>
            </c:ext>
          </c:extLst>
        </c:ser>
        <c:ser>
          <c:idx val="2"/>
          <c:order val="1"/>
          <c:tx>
            <c:strRef>
              <c:f>'pn ana'!$A$4</c:f>
              <c:strCache>
                <c:ptCount val="1"/>
                <c:pt idx="0">
                  <c:v>ana_1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1.067070060180545</c:v>
                  </c:pt>
                  <c:pt idx="1">
                    <c:v>1.7759811698808627</c:v>
                  </c:pt>
                </c:numCache>
              </c:numRef>
            </c:plus>
            <c:min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1.067070060180545</c:v>
                  </c:pt>
                  <c:pt idx="1">
                    <c:v>1.7759811698808627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96.232645765229094</c:v>
                  </c:pt>
                  <c:pt idx="1">
                    <c:v>55.871449596171701</c:v>
                  </c:pt>
                </c:numCache>
              </c:numRef>
            </c:plus>
            <c:min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96.232645765229094</c:v>
                  </c:pt>
                  <c:pt idx="1">
                    <c:v>55.871449596171701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ana'!$B$4,'pn ana'!$B$17)</c:f>
              <c:numCache>
                <c:formatCode>0</c:formatCode>
                <c:ptCount val="2"/>
                <c:pt idx="0">
                  <c:v>13.69</c:v>
                </c:pt>
                <c:pt idx="1">
                  <c:v>146.68</c:v>
                </c:pt>
              </c:numCache>
            </c:numRef>
          </c:xVal>
          <c:yVal>
            <c:numRef>
              <c:f>('pn ana'!$B$10,'pn ana'!$B$23)</c:f>
              <c:numCache>
                <c:formatCode>0.0</c:formatCode>
                <c:ptCount val="2"/>
                <c:pt idx="0">
                  <c:v>0.16</c:v>
                </c:pt>
                <c:pt idx="1">
                  <c:v>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3C-46ED-97D2-058F4FF258AC}"/>
            </c:ext>
          </c:extLst>
        </c:ser>
        <c:ser>
          <c:idx val="3"/>
          <c:order val="2"/>
          <c:tx>
            <c:strRef>
              <c:f>'pn ana'!$A$5</c:f>
              <c:strCache>
                <c:ptCount val="1"/>
                <c:pt idx="0">
                  <c:v>ana_2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96.168894014132306</c:v>
                  </c:pt>
                  <c:pt idx="1">
                    <c:v>56.526647815154007</c:v>
                  </c:pt>
                </c:numCache>
              </c:numRef>
            </c:plus>
            <c:min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96.168894014132306</c:v>
                  </c:pt>
                  <c:pt idx="1">
                    <c:v>56.526647815154007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1.1448704520998101</c:v>
                  </c:pt>
                  <c:pt idx="1">
                    <c:v>1.7796678318673669</c:v>
                  </c:pt>
                </c:numCache>
              </c:numRef>
            </c:plus>
            <c:min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1.1448704520998101</c:v>
                  </c:pt>
                  <c:pt idx="1">
                    <c:v>1.7796678318673669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ana'!$B$5,'pn ana'!$B$18)</c:f>
              <c:numCache>
                <c:formatCode>0</c:formatCode>
                <c:ptCount val="2"/>
                <c:pt idx="0">
                  <c:v>15.11</c:v>
                </c:pt>
                <c:pt idx="1">
                  <c:v>184.81</c:v>
                </c:pt>
              </c:numCache>
            </c:numRef>
          </c:xVal>
          <c:yVal>
            <c:numRef>
              <c:f>('pn ana'!$B$11,'pn ana'!$B$24)</c:f>
              <c:numCache>
                <c:formatCode>0.0</c:formatCode>
                <c:ptCount val="2"/>
                <c:pt idx="0">
                  <c:v>-0.52</c:v>
                </c:pt>
                <c:pt idx="1">
                  <c:v>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3C-46ED-97D2-058F4FF258AC}"/>
            </c:ext>
          </c:extLst>
        </c:ser>
        <c:ser>
          <c:idx val="0"/>
          <c:order val="3"/>
          <c:tx>
            <c:strRef>
              <c:f>'pn ana'!$A$6</c:f>
              <c:strCache>
                <c:ptCount val="1"/>
                <c:pt idx="0">
                  <c:v>ana_3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96.1658297226451</c:v>
                  </c:pt>
                  <c:pt idx="1">
                    <c:v>56.526425894801008</c:v>
                  </c:pt>
                </c:numCache>
              </c:numRef>
            </c:plus>
            <c:min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96.1658297226451</c:v>
                  </c:pt>
                  <c:pt idx="1">
                    <c:v>56.526425894801008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1.1417816410698101</c:v>
                  </c:pt>
                  <c:pt idx="1">
                    <c:v>1.7766369928528789</c:v>
                  </c:pt>
                </c:numCache>
              </c:numRef>
            </c:plus>
            <c:min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1.1417816410698101</c:v>
                  </c:pt>
                  <c:pt idx="1">
                    <c:v>1.7766369928528789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ana'!$B$6,'pn ana'!$B$19)</c:f>
              <c:numCache>
                <c:formatCode>0</c:formatCode>
                <c:ptCount val="2"/>
                <c:pt idx="0">
                  <c:v>25.6</c:v>
                </c:pt>
                <c:pt idx="1">
                  <c:v>196.31</c:v>
                </c:pt>
              </c:numCache>
            </c:numRef>
          </c:xVal>
          <c:yVal>
            <c:numRef>
              <c:f>('pn ana'!$B$12,'pn ana'!$B$25)</c:f>
              <c:numCache>
                <c:formatCode>0.0</c:formatCode>
                <c:ptCount val="2"/>
                <c:pt idx="0">
                  <c:v>-0.65</c:v>
                </c:pt>
                <c:pt idx="1">
                  <c:v>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3C-46ED-97D2-058F4FF2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4"/>
        <c:crossBetween val="midCat"/>
        <c:majorUnit val="100"/>
        <c:minorUnit val="20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10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0144518518518519"/>
          <c:y val="0.55971000000000004"/>
          <c:w val="0.2886206004140786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32.523047930778006</c:v>
                  </c:pt>
                  <c:pt idx="1">
                    <c:v>55.871449596171701</c:v>
                  </c:pt>
                  <c:pt idx="2">
                    <c:v>56.526647815154007</c:v>
                  </c:pt>
                  <c:pt idx="3">
                    <c:v>56.526425894801008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32.523047930778006</c:v>
                  </c:pt>
                  <c:pt idx="1">
                    <c:v>55.871449596171701</c:v>
                  </c:pt>
                  <c:pt idx="2">
                    <c:v>56.526647815154007</c:v>
                  </c:pt>
                  <c:pt idx="3">
                    <c:v>56.526425894801008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ana'!$B$16:$B$19</c:f>
              <c:numCache>
                <c:formatCode>0</c:formatCode>
                <c:ptCount val="4"/>
                <c:pt idx="0">
                  <c:v>184.03</c:v>
                </c:pt>
                <c:pt idx="1">
                  <c:v>146.68</c:v>
                </c:pt>
                <c:pt idx="2">
                  <c:v>184.81</c:v>
                </c:pt>
                <c:pt idx="3">
                  <c:v>196.31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3-4AA9-B109-D996ABD7E104}"/>
            </c:ext>
          </c:extLst>
        </c:ser>
        <c:ser>
          <c:idx val="2"/>
          <c:order val="1"/>
          <c:tx>
            <c:strRef>
              <c:f>'pn ana'!$A$2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32.523047930778006</c:v>
                  </c:pt>
                  <c:pt idx="1">
                    <c:v>55.871449596171701</c:v>
                  </c:pt>
                  <c:pt idx="2">
                    <c:v>56.526647815154007</c:v>
                  </c:pt>
                  <c:pt idx="3">
                    <c:v>56.526425894801008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32.523047930778006</c:v>
                  </c:pt>
                  <c:pt idx="1">
                    <c:v>55.871449596171701</c:v>
                  </c:pt>
                  <c:pt idx="2">
                    <c:v>56.526647815154007</c:v>
                  </c:pt>
                  <c:pt idx="3">
                    <c:v>56.526425894801008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ana'!$B$3:$B$6</c:f>
              <c:numCache>
                <c:formatCode>0</c:formatCode>
                <c:ptCount val="4"/>
                <c:pt idx="0">
                  <c:v>46.2</c:v>
                </c:pt>
                <c:pt idx="1">
                  <c:v>13.69</c:v>
                </c:pt>
                <c:pt idx="2">
                  <c:v>15.11</c:v>
                </c:pt>
                <c:pt idx="3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3-4AA9-B109-D996ABD7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9553263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Estimated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ana'!$B$22:$B$25</c:f>
              <c:numCache>
                <c:formatCode>0.0</c:formatCode>
                <c:ptCount val="4"/>
                <c:pt idx="0">
                  <c:v>1.5</c:v>
                </c:pt>
                <c:pt idx="1">
                  <c:v>1.79</c:v>
                </c:pt>
                <c:pt idx="2">
                  <c:v>1.87</c:v>
                </c:pt>
                <c:pt idx="3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4-43C1-9BDD-255F356E465B}"/>
            </c:ext>
          </c:extLst>
        </c:ser>
        <c:ser>
          <c:idx val="2"/>
          <c:order val="1"/>
          <c:tx>
            <c:strRef>
              <c:f>'pn ana'!$A$8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ana'!$B$9:$B$12</c:f>
              <c:numCache>
                <c:formatCode>0.0</c:formatCode>
                <c:ptCount val="4"/>
                <c:pt idx="0">
                  <c:v>-0.72</c:v>
                </c:pt>
                <c:pt idx="1">
                  <c:v>0.16</c:v>
                </c:pt>
                <c:pt idx="2">
                  <c:v>-0.52</c:v>
                </c:pt>
                <c:pt idx="3">
                  <c:v>-0.65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4-43C1-9BDD-255F356E4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2"/>
          <c:min val="82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7.0512091824325135E-2"/>
              <c:y val="0.31459513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1" i="0" baseline="0">
                <a:effectLst/>
              </a:rPr>
              <a:t>PN</a:t>
            </a:r>
            <a:r>
              <a:rPr lang="en-IE" sz="1000" b="1" i="1" baseline="0">
                <a:effectLst/>
              </a:rPr>
              <a:t> </a:t>
            </a:r>
            <a:r>
              <a:rPr lang="en-IE" sz="1000" b="1" i="0" baseline="0">
                <a:effectLst/>
              </a:rPr>
              <a:t>L*H</a:t>
            </a:r>
            <a:r>
              <a:rPr lang="en-IE" sz="1000" b="1" i="1" baseline="0">
                <a:effectLst/>
              </a:rPr>
              <a:t> f</a:t>
            </a:r>
            <a:r>
              <a:rPr lang="en-IE" sz="1000" b="1" i="0" baseline="-25000">
                <a:effectLst/>
              </a:rPr>
              <a:t>0</a:t>
            </a:r>
            <a:r>
              <a:rPr lang="en-IE" sz="1000" b="1" i="0" baseline="0">
                <a:effectLst/>
              </a:rPr>
              <a:t>(t)</a:t>
            </a:r>
            <a:r>
              <a:rPr lang="en-IE" sz="1000" b="1" i="1" baseline="0">
                <a:effectLst/>
              </a:rPr>
              <a:t> </a:t>
            </a:r>
            <a:r>
              <a:rPr lang="en-IE" sz="1000" b="1" i="0" baseline="0">
                <a:effectLst/>
              </a:rPr>
              <a:t>slope by foot size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 foot'!$A$20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5F-447D-8B75-47FC5B0F6640}"/>
                </c:ext>
              </c:extLst>
            </c:dLbl>
            <c:dLbl>
              <c:idx val="1"/>
              <c:layout>
                <c:manualLayout>
                  <c:x val="3.3044256014475019E-2"/>
                  <c:y val="-3.77779259284222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6298754970561"/>
                      <c:h val="7.06033874563454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C5F-447D-8B75-47FC5B0F6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'pn slope exc foot'!$B$20:$B$21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foot'!$D$20:$D$21</c:f>
              <c:numCache>
                <c:formatCode>0.0</c:formatCode>
                <c:ptCount val="2"/>
                <c:pt idx="0">
                  <c:v>0</c:v>
                </c:pt>
                <c:pt idx="1">
                  <c:v>17.287781840567639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5C5F-447D-8B75-47FC5B0F6640}"/>
            </c:ext>
          </c:extLst>
        </c:ser>
        <c:ser>
          <c:idx val="10"/>
          <c:order val="1"/>
          <c:tx>
            <c:strRef>
              <c:f>'pn slope exc foot'!$A$18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5F-447D-8B75-47FC5B0F6640}"/>
                </c:ext>
              </c:extLst>
            </c:dLbl>
            <c:dLbl>
              <c:idx val="1"/>
              <c:layout>
                <c:manualLayout>
                  <c:x val="5.8692148614039409E-2"/>
                  <c:y val="-6.3642281151990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05037458741455"/>
                      <c:h val="7.5700176633012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5C5F-447D-8B75-47FC5B0F6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'pn slope exc foot'!$B$18:$B$19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foot'!$D$18:$D$19</c:f>
              <c:numCache>
                <c:formatCode>0.0</c:formatCode>
                <c:ptCount val="2"/>
                <c:pt idx="0">
                  <c:v>0</c:v>
                </c:pt>
                <c:pt idx="1">
                  <c:v>17.46152693657999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5C5F-447D-8B75-47FC5B0F6640}"/>
            </c:ext>
          </c:extLst>
        </c:ser>
        <c:ser>
          <c:idx val="9"/>
          <c:order val="2"/>
          <c:tx>
            <c:strRef>
              <c:f>'pn slope exc foot'!$A$16</c:f>
              <c:strCache>
                <c:ptCount val="1"/>
                <c:pt idx="0">
                  <c:v>foot_syls2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C5F-447D-8B75-47FC5B0F6640}"/>
                </c:ext>
              </c:extLst>
            </c:dLbl>
            <c:dLbl>
              <c:idx val="1"/>
              <c:layout>
                <c:manualLayout>
                  <c:x val="-1.8097445923195364E-2"/>
                  <c:y val="-5.257597747068308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C5F-447D-8B75-47FC5B0F6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'pn slope exc foot'!$B$16:$B$17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foot'!$D$16:$D$17</c:f>
              <c:numCache>
                <c:formatCode>0.0</c:formatCode>
                <c:ptCount val="2"/>
                <c:pt idx="0">
                  <c:v>0</c:v>
                </c:pt>
                <c:pt idx="1">
                  <c:v>17.287781840567639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5C5F-447D-8B75-47FC5B0F6640}"/>
            </c:ext>
          </c:extLst>
        </c:ser>
        <c:ser>
          <c:idx val="8"/>
          <c:order val="3"/>
          <c:tx>
            <c:strRef>
              <c:f>'pn slope exc foot'!$A$14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C5F-447D-8B75-47FC5B0F6640}"/>
                </c:ext>
              </c:extLst>
            </c:dLbl>
            <c:dLbl>
              <c:idx val="1"/>
              <c:layout>
                <c:manualLayout>
                  <c:x val="5.1621580175786885E-2"/>
                  <c:y val="-6.2044635184329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C5F-447D-8B75-47FC5B0F6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'pn slope exc foot'!$B$14:$B$15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foot'!$D$14:$D$15</c:f>
              <c:numCache>
                <c:formatCode>0.0</c:formatCode>
                <c:ptCount val="2"/>
                <c:pt idx="0">
                  <c:v>0</c:v>
                </c:pt>
                <c:pt idx="1">
                  <c:v>20.6972325893895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C5F-447D-8B75-47FC5B0F6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 (ST/sec)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2178527641038"/>
          <c:y val="0.12905528884713216"/>
          <c:w val="0.39058580276308075"/>
          <c:h val="0.17858201665941015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 foot'!$A$20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'pn slope exc foot'!$B$20:$B$21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foot'!$C$20:$C$21</c:f>
              <c:numCache>
                <c:formatCode>0.00</c:formatCode>
                <c:ptCount val="2"/>
                <c:pt idx="0">
                  <c:v>0</c:v>
                </c:pt>
                <c:pt idx="1">
                  <c:v>2.85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7FC6-41B2-B311-8B1AFC69500F}"/>
            </c:ext>
          </c:extLst>
        </c:ser>
        <c:ser>
          <c:idx val="10"/>
          <c:order val="1"/>
          <c:tx>
            <c:strRef>
              <c:f>'pn slope exc foot'!$A$18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'pn slope exc foot'!$B$18:$B$19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foot'!$C$18:$C$19</c:f>
              <c:numCache>
                <c:formatCode>0.00</c:formatCode>
                <c:ptCount val="2"/>
                <c:pt idx="0">
                  <c:v>0</c:v>
                </c:pt>
                <c:pt idx="1">
                  <c:v>2.86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7FC6-41B2-B311-8B1AFC69500F}"/>
            </c:ext>
          </c:extLst>
        </c:ser>
        <c:ser>
          <c:idx val="9"/>
          <c:order val="2"/>
          <c:tx>
            <c:strRef>
              <c:f>'pn slope exc foot'!$A$16</c:f>
              <c:strCache>
                <c:ptCount val="1"/>
                <c:pt idx="0">
                  <c:v>foot_syls2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'pn slope exc foot'!$B$16:$B$17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foot'!$C$16:$C$17</c:f>
              <c:numCache>
                <c:formatCode>0.00</c:formatCode>
                <c:ptCount val="2"/>
                <c:pt idx="0">
                  <c:v>0</c:v>
                </c:pt>
                <c:pt idx="1">
                  <c:v>2.85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7FC6-41B2-B311-8B1AFC69500F}"/>
            </c:ext>
          </c:extLst>
        </c:ser>
        <c:ser>
          <c:idx val="8"/>
          <c:order val="3"/>
          <c:tx>
            <c:strRef>
              <c:f>'pn slope exc foot'!$A$14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'pn slope exc foot'!$B$14:$B$15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foot'!$C$14:$C$15</c:f>
              <c:numCache>
                <c:formatCode>0.00</c:formatCode>
                <c:ptCount val="2"/>
                <c:pt idx="0">
                  <c:v>0</c:v>
                </c:pt>
                <c:pt idx="1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C6-41B2-B311-8B1AFC695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 (log[ST/sec])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38907865178399059"/>
          <c:h val="0.32104148148148148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88-4EAF-B6D3-67CF302C782D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88-4EAF-B6D3-67CF302C782D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88-4EAF-B6D3-67CF302C782D}"/>
              </c:ext>
            </c:extLst>
          </c:dPt>
          <c:errBars>
            <c:errBarType val="both"/>
            <c:errValType val="cust"/>
            <c:noEndCap val="0"/>
            <c:plus>
              <c:numRef>
                <c:f>'pn slope exc foot'!$F$2:$F$5</c:f>
                <c:numCache>
                  <c:formatCode>General</c:formatCode>
                  <c:ptCount val="4"/>
                  <c:pt idx="0">
                    <c:v>1.1131456348606001</c:v>
                  </c:pt>
                  <c:pt idx="1">
                    <c:v>1.1033179851699202</c:v>
                  </c:pt>
                  <c:pt idx="2">
                    <c:v>1.1155712291704201</c:v>
                  </c:pt>
                  <c:pt idx="3">
                    <c:v>1.1202499155657601</c:v>
                  </c:pt>
                </c:numCache>
              </c:numRef>
            </c:plus>
            <c:minus>
              <c:numRef>
                <c:f>'pn slope exc foot'!$F$2:$F$5</c:f>
                <c:numCache>
                  <c:formatCode>General</c:formatCode>
                  <c:ptCount val="4"/>
                  <c:pt idx="0">
                    <c:v>1.1131456348606001</c:v>
                  </c:pt>
                  <c:pt idx="1">
                    <c:v>1.1033179851699202</c:v>
                  </c:pt>
                  <c:pt idx="2">
                    <c:v>1.1155712291704201</c:v>
                  </c:pt>
                  <c:pt idx="3">
                    <c:v>1.1202499155657601</c:v>
                  </c:pt>
                </c:numCache>
              </c:numRef>
            </c:minus>
          </c:errBars>
          <c:cat>
            <c:strRef>
              <c:f>'pn slope exc foot'!$A$25:$A$28</c:f>
              <c:strCache>
                <c:ptCount val="4"/>
                <c:pt idx="0">
                  <c:v>ana0</c:v>
                </c:pt>
                <c:pt idx="1">
                  <c:v>ana1</c:v>
                </c:pt>
                <c:pt idx="2">
                  <c:v>ana2</c:v>
                </c:pt>
                <c:pt idx="3">
                  <c:v>ana3</c:v>
                </c:pt>
              </c:strCache>
            </c:strRef>
          </c:cat>
          <c:val>
            <c:numRef>
              <c:f>'pn slope exc foot'!$B$2:$B$5</c:f>
              <c:numCache>
                <c:formatCode>0.0</c:formatCode>
                <c:ptCount val="4"/>
                <c:pt idx="0">
                  <c:v>2.35</c:v>
                </c:pt>
                <c:pt idx="1">
                  <c:v>2.93</c:v>
                </c:pt>
                <c:pt idx="2">
                  <c:v>3.24</c:v>
                </c:pt>
                <c:pt idx="3">
                  <c:v>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88-4EAF-B6D3-67CF302C7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'pn slope exc foot'!$A$7</c:f>
              <c:strCache>
                <c:ptCount val="1"/>
                <c:pt idx="0">
                  <c:v>log_lh_slope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B21-4794-94E1-90CC9DB2F4F2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B21-4794-94E1-90CC9DB2F4F2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B21-4794-94E1-90CC9DB2F4F2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B21-4794-94E1-90CC9DB2F4F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'pn slope exc foot'!$F$8:$F$11</c:f>
                <c:numCache>
                  <c:formatCode>General</c:formatCode>
                  <c:ptCount val="4"/>
                  <c:pt idx="0">
                    <c:v>0.56034604478952987</c:v>
                  </c:pt>
                  <c:pt idx="1">
                    <c:v>0.57824140729166995</c:v>
                  </c:pt>
                  <c:pt idx="2">
                    <c:v>0.59656104985222003</c:v>
                  </c:pt>
                  <c:pt idx="3">
                    <c:v>0.5776358342660699</c:v>
                  </c:pt>
                </c:numCache>
              </c:numRef>
            </c:plus>
            <c:minus>
              <c:numRef>
                <c:f>'pn slope exc foot'!$F$8:$F$11</c:f>
                <c:numCache>
                  <c:formatCode>General</c:formatCode>
                  <c:ptCount val="4"/>
                  <c:pt idx="0">
                    <c:v>0.56034604478952987</c:v>
                  </c:pt>
                  <c:pt idx="1">
                    <c:v>0.57824140729166995</c:v>
                  </c:pt>
                  <c:pt idx="2">
                    <c:v>0.59656104985222003</c:v>
                  </c:pt>
                  <c:pt idx="3">
                    <c:v>0.5776358342660699</c:v>
                  </c:pt>
                </c:numCache>
              </c:numRef>
            </c:minus>
          </c:errBars>
          <c:cat>
            <c:strRef>
              <c:f>'pn slope exc foot'!$A$25:$A$28</c:f>
              <c:strCache>
                <c:ptCount val="4"/>
                <c:pt idx="0">
                  <c:v>ana0</c:v>
                </c:pt>
                <c:pt idx="1">
                  <c:v>ana1</c:v>
                </c:pt>
                <c:pt idx="2">
                  <c:v>ana2</c:v>
                </c:pt>
                <c:pt idx="3">
                  <c:v>ana3</c:v>
                </c:pt>
              </c:strCache>
            </c:strRef>
          </c:cat>
          <c:val>
            <c:numRef>
              <c:f>'pn slope exc foot'!$B$8:$B$11</c:f>
              <c:numCache>
                <c:formatCode>0.00</c:formatCode>
                <c:ptCount val="4"/>
                <c:pt idx="0">
                  <c:v>3.03</c:v>
                </c:pt>
                <c:pt idx="1">
                  <c:v>2.85</c:v>
                </c:pt>
                <c:pt idx="2">
                  <c:v>2.86</c:v>
                </c:pt>
                <c:pt idx="3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21-4794-94E1-90CC9DB2F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0755106142528"/>
          <c:y val="5.3600091302687433E-2"/>
          <c:w val="0.63079731274731721"/>
          <c:h val="0.783136730163979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 foot'!$A$20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9D-4919-B85A-E9F52182CBDC}"/>
                </c:ext>
              </c:extLst>
            </c:dLbl>
            <c:dLbl>
              <c:idx val="1"/>
              <c:layout>
                <c:manualLayout>
                  <c:x val="3.3044084704736007E-2"/>
                  <c:y val="-3.31258328894919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94822006472492"/>
                      <c:h val="7.06034923982871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89D-4919-B85A-E9F52182CB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'pn slope exc foot'!$B$20:$B$21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foot'!$D$20:$D$21</c:f>
              <c:numCache>
                <c:formatCode>0.0</c:formatCode>
                <c:ptCount val="2"/>
                <c:pt idx="0">
                  <c:v>0</c:v>
                </c:pt>
                <c:pt idx="1">
                  <c:v>17.287781840567639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89D-4919-B85A-E9F52182CBDC}"/>
            </c:ext>
          </c:extLst>
        </c:ser>
        <c:ser>
          <c:idx val="10"/>
          <c:order val="1"/>
          <c:tx>
            <c:strRef>
              <c:f>'pn slope exc foot'!$A$18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9D-4919-B85A-E9F52182CBDC}"/>
                </c:ext>
              </c:extLst>
            </c:dLbl>
            <c:dLbl>
              <c:idx val="1"/>
              <c:layout>
                <c:manualLayout>
                  <c:x val="4.2384835560081852E-2"/>
                  <c:y val="-5.43379119208602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02793946873145"/>
                      <c:h val="7.570020090306199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289D-4919-B85A-E9F52182CB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'pn slope exc foot'!$B$18:$B$19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foot'!$D$18:$D$19</c:f>
              <c:numCache>
                <c:formatCode>0.0</c:formatCode>
                <c:ptCount val="2"/>
                <c:pt idx="0">
                  <c:v>0</c:v>
                </c:pt>
                <c:pt idx="1">
                  <c:v>17.46152693657999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289D-4919-B85A-E9F52182CBDC}"/>
            </c:ext>
          </c:extLst>
        </c:ser>
        <c:ser>
          <c:idx val="9"/>
          <c:order val="2"/>
          <c:tx>
            <c:strRef>
              <c:f>'pn slope exc foot'!$A$16</c:f>
              <c:strCache>
                <c:ptCount val="1"/>
                <c:pt idx="0">
                  <c:v>foot_syls2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9D-4919-B85A-E9F52182CBDC}"/>
                </c:ext>
              </c:extLst>
            </c:dLbl>
            <c:dLbl>
              <c:idx val="1"/>
              <c:layout>
                <c:manualLayout>
                  <c:x val="9.7046809778272396E-3"/>
                  <c:y val="-9.909690785998591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89D-4919-B85A-E9F52182CB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'pn slope exc foot'!$B$16:$B$17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foot'!$D$16:$D$17</c:f>
              <c:numCache>
                <c:formatCode>0.0</c:formatCode>
                <c:ptCount val="2"/>
                <c:pt idx="0">
                  <c:v>0</c:v>
                </c:pt>
                <c:pt idx="1">
                  <c:v>17.287781840567639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289D-4919-B85A-E9F52182CBDC}"/>
            </c:ext>
          </c:extLst>
        </c:ser>
        <c:ser>
          <c:idx val="8"/>
          <c:order val="3"/>
          <c:tx>
            <c:strRef>
              <c:f>'pn slope exc foot'!$A$14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89D-4919-B85A-E9F52182CBDC}"/>
                </c:ext>
              </c:extLst>
            </c:dLbl>
            <c:dLbl>
              <c:idx val="1"/>
              <c:layout>
                <c:manualLayout>
                  <c:x val="5.1621580175786885E-2"/>
                  <c:y val="-6.2044635184329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89D-4919-B85A-E9F52182CB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'pn slope exc foot'!$B$14:$B$15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foot'!$D$14:$D$15</c:f>
              <c:numCache>
                <c:formatCode>0.0</c:formatCode>
                <c:ptCount val="2"/>
                <c:pt idx="0">
                  <c:v>0</c:v>
                </c:pt>
                <c:pt idx="1">
                  <c:v>20.6972325893895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89D-4919-B85A-E9F52182C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 (ST/sec)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78119962321656"/>
          <c:y val="7.7452287031350972E-2"/>
          <c:w val="0.39058580276308075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 sz="1000"/>
              <a:t>Prenuclear pitch</a:t>
            </a:r>
            <a:r>
              <a:rPr lang="en-IE" sz="1000" baseline="0"/>
              <a:t> accent counts per target phrase</a:t>
            </a:r>
            <a:endParaRPr lang="en-I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'PN Word Boundaries'!$A$2</c:f>
              <c:strCache>
                <c:ptCount val="1"/>
                <c:pt idx="0">
                  <c:v>Val’s is in-</c:v>
                </c:pt>
              </c:strCache>
            </c:strRef>
          </c:tx>
          <c:spPr>
            <a:solidFill>
              <a:srgbClr val="7570B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Boundaries'!$E$2:$H$2</c15:sqref>
                  </c15:fullRef>
                </c:ext>
              </c:extLst>
              <c:f>'PN Word Boundaries'!$F$2:$H$2</c:f>
              <c:numCache>
                <c:formatCode>General</c:formatCode>
                <c:ptCount val="3"/>
                <c:pt idx="0">
                  <c:v>35</c:v>
                </c:pt>
                <c:pt idx="1">
                  <c:v>6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C-4CB6-AFDE-41B17C2430C4}"/>
            </c:ext>
          </c:extLst>
        </c:ser>
        <c:ser>
          <c:idx val="1"/>
          <c:order val="1"/>
          <c:tx>
            <c:strRef>
              <c:f>'PN Word Boundaries'!$A$3</c:f>
              <c:strCache>
                <c:ptCount val="1"/>
                <c:pt idx="0">
                  <c:v>Lally’s is</c:v>
                </c:pt>
              </c:strCache>
            </c:strRef>
          </c:tx>
          <c:spPr>
            <a:solidFill>
              <a:srgbClr val="8DA0C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Boundaries'!$E$3:$H$3</c15:sqref>
                  </c15:fullRef>
                </c:ext>
              </c:extLst>
              <c:f>'PN Word Boundaries'!$F$3:$H$3</c:f>
              <c:numCache>
                <c:formatCode>General</c:formatCode>
                <c:ptCount val="3"/>
                <c:pt idx="0">
                  <c:v>46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C-4CB6-AFDE-41B17C2430C4}"/>
            </c:ext>
          </c:extLst>
        </c:ser>
        <c:ser>
          <c:idx val="4"/>
          <c:order val="4"/>
          <c:tx>
            <c:strRef>
              <c:f>'PN Word Boundaries'!$A$6</c:f>
              <c:strCache>
                <c:ptCount val="1"/>
                <c:pt idx="0">
                  <c:v>Elaine was a</c:v>
                </c:pt>
              </c:strCache>
            </c:strRef>
          </c:tx>
          <c:spPr>
            <a:solidFill>
              <a:srgbClr val="1B9E77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Boundaries'!$E$6:$H$6</c15:sqref>
                  </c15:fullRef>
                </c:ext>
              </c:extLst>
              <c:f>'PN Word Boundaries'!$F$6:$H$6</c:f>
              <c:numCache>
                <c:formatCode>General</c:formatCode>
                <c:ptCount val="3"/>
                <c:pt idx="0">
                  <c:v>35</c:v>
                </c:pt>
                <c:pt idx="1">
                  <c:v>2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1C-4CB6-AFDE-41B17C2430C4}"/>
            </c:ext>
          </c:extLst>
        </c:ser>
        <c:ser>
          <c:idx val="5"/>
          <c:order val="5"/>
          <c:tx>
            <c:strRef>
              <c:f>'PN Word Boundaries'!$A$7</c:f>
              <c:strCache>
                <c:ptCount val="1"/>
                <c:pt idx="0">
                  <c:v>Elaina’s a</c:v>
                </c:pt>
              </c:strCache>
            </c:strRef>
          </c:tx>
          <c:spPr>
            <a:solidFill>
              <a:srgbClr val="66C2A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Boundaries'!$E$7:$H$7</c15:sqref>
                  </c15:fullRef>
                </c:ext>
              </c:extLst>
              <c:f>'PN Word Boundaries'!$F$7:$H$7</c:f>
              <c:numCache>
                <c:formatCode>General</c:formatCode>
                <c:ptCount val="3"/>
                <c:pt idx="0">
                  <c:v>51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1C-4CB6-AFDE-41B17C243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305647"/>
        <c:axId val="188928484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'PN Word Boundaries'!$A$4</c15:sqref>
                        </c15:formulaRef>
                      </c:ext>
                    </c:extLst>
                    <c:strCache>
                      <c:ptCount val="1"/>
                      <c:pt idx="0">
                        <c:v>Lally’s is in-</c:v>
                      </c:pt>
                    </c:strCache>
                  </c:strRef>
                </c:tx>
                <c:spPr>
                  <a:solidFill>
                    <a:srgbClr val="D95F0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'PN Word Boundaries'!$E$4:$H$4</c15:sqref>
                        </c15:fullRef>
                        <c15:formulaRef>
                          <c15:sqref>'PN Word Boundaries'!$F$4:$H$4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48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D1C-4CB6-AFDE-41B17C2430C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Boundaries'!$A$5</c15:sqref>
                        </c15:formulaRef>
                      </c:ext>
                    </c:extLst>
                    <c:strCache>
                      <c:ptCount val="1"/>
                      <c:pt idx="0">
                        <c:v>Valerie’s is</c:v>
                      </c:pt>
                    </c:strCache>
                  </c:strRef>
                </c:tx>
                <c:spPr>
                  <a:solidFill>
                    <a:srgbClr val="FC8D6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Boundaries'!$E$5:$H$5</c15:sqref>
                        </c15:fullRef>
                        <c15:formulaRef>
                          <c15:sqref>'PN Word Boundaries'!$F$5:$H$5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3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1C-4CB6-AFDE-41B17C2430C4}"/>
                  </c:ext>
                </c:extLst>
              </c15:ser>
            </c15:filteredBarSeries>
          </c:ext>
        </c:extLst>
      </c:barChart>
      <c:catAx>
        <c:axId val="188930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284847"/>
        <c:crosses val="autoZero"/>
        <c:auto val="1"/>
        <c:lblAlgn val="ctr"/>
        <c:lblOffset val="100"/>
        <c:noMultiLvlLbl val="0"/>
      </c:catAx>
      <c:valAx>
        <c:axId val="1889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30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847922134733156"/>
          <c:y val="0.18287037037037041"/>
          <c:w val="0.20207633420822393"/>
          <c:h val="0.3159857101195683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50.09331958713301</c:v>
                  </c:pt>
                  <c:pt idx="1">
                    <c:v>49.843472662968964</c:v>
                  </c:pt>
                  <c:pt idx="2">
                    <c:v>50.094488809242989</c:v>
                  </c:pt>
                  <c:pt idx="3">
                    <c:v>50.208759466229026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50.09331958713301</c:v>
                  </c:pt>
                  <c:pt idx="1">
                    <c:v>49.843472662968964</c:v>
                  </c:pt>
                  <c:pt idx="2">
                    <c:v>50.094488809242989</c:v>
                  </c:pt>
                  <c:pt idx="3">
                    <c:v>50.208759466229026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foot'!$B$16:$B$19</c:f>
              <c:numCache>
                <c:formatCode>0</c:formatCode>
                <c:ptCount val="4"/>
                <c:pt idx="0">
                  <c:v>292.37</c:v>
                </c:pt>
                <c:pt idx="1">
                  <c:v>313.58999999999997</c:v>
                </c:pt>
                <c:pt idx="2">
                  <c:v>388.32</c:v>
                </c:pt>
                <c:pt idx="3">
                  <c:v>510.92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4-4B84-BFF5-EB77CBB69A47}"/>
            </c:ext>
          </c:extLst>
        </c:ser>
        <c:ser>
          <c:idx val="4"/>
          <c:order val="1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foot'!$F$3:$F$6</c:f>
                <c:numCache>
                  <c:formatCode>General</c:formatCode>
                  <c:ptCount val="4"/>
                  <c:pt idx="0">
                    <c:v>47.099301924692398</c:v>
                  </c:pt>
                  <c:pt idx="1">
                    <c:v>45.948997260757601</c:v>
                  </c:pt>
                  <c:pt idx="2">
                    <c:v>47.107718504281394</c:v>
                  </c:pt>
                  <c:pt idx="3">
                    <c:v>47.631982374196504</c:v>
                  </c:pt>
                </c:numCache>
              </c:numRef>
            </c:plus>
            <c:minus>
              <c:numRef>
                <c:f>'nuc foot'!$F$3:$F$6</c:f>
                <c:numCache>
                  <c:formatCode>General</c:formatCode>
                  <c:ptCount val="4"/>
                  <c:pt idx="0">
                    <c:v>47.099301924692398</c:v>
                  </c:pt>
                  <c:pt idx="1">
                    <c:v>45.948997260757601</c:v>
                  </c:pt>
                  <c:pt idx="2">
                    <c:v>47.107718504281394</c:v>
                  </c:pt>
                  <c:pt idx="3">
                    <c:v>47.631982374196504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foot'!$B$3:$B$6</c:f>
              <c:numCache>
                <c:formatCode>0</c:formatCode>
                <c:ptCount val="4"/>
                <c:pt idx="0">
                  <c:v>93.6</c:v>
                </c:pt>
                <c:pt idx="1">
                  <c:v>95.69</c:v>
                </c:pt>
                <c:pt idx="2">
                  <c:v>96.52</c:v>
                </c:pt>
                <c:pt idx="3">
                  <c:v>94.23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4-4B84-BFF5-EB77CBB69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 sz="1000"/>
              <a:t>Prenuclear pitch</a:t>
            </a:r>
            <a:r>
              <a:rPr lang="en-IE" sz="1000" baseline="0"/>
              <a:t> accent counts per target phrase</a:t>
            </a:r>
            <a:endParaRPr lang="en-I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'PN Word Boundaries'!$A$3</c:f>
              <c:strCache>
                <c:ptCount val="1"/>
                <c:pt idx="0">
                  <c:v>Lally’s is</c:v>
                </c:pt>
              </c:strCache>
            </c:strRef>
          </c:tx>
          <c:spPr>
            <a:solidFill>
              <a:srgbClr val="8DA0C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Boundaries'!$E$3:$H$3</c15:sqref>
                  </c15:fullRef>
                </c:ext>
              </c:extLst>
              <c:f>'PN Word Boundaries'!$F$3:$H$3</c:f>
              <c:numCache>
                <c:formatCode>General</c:formatCode>
                <c:ptCount val="3"/>
                <c:pt idx="0">
                  <c:v>46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8-4847-BEB1-DE5B257B3296}"/>
            </c:ext>
          </c:extLst>
        </c:ser>
        <c:ser>
          <c:idx val="2"/>
          <c:order val="2"/>
          <c:tx>
            <c:strRef>
              <c:f>'PN Word Boundaries'!$A$4</c:f>
              <c:strCache>
                <c:ptCount val="1"/>
                <c:pt idx="0">
                  <c:v>Lally’s is in-</c:v>
                </c:pt>
              </c:strCache>
            </c:strRef>
          </c:tx>
          <c:spPr>
            <a:solidFill>
              <a:srgbClr val="D95F0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Boundaries'!$E$4:$H$4</c15:sqref>
                  </c15:fullRef>
                </c:ext>
              </c:extLst>
              <c:f>'PN Word Boundaries'!$F$4:$H$4</c:f>
              <c:numCache>
                <c:formatCode>General</c:formatCode>
                <c:ptCount val="3"/>
                <c:pt idx="0">
                  <c:v>48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8-4847-BEB1-DE5B257B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305647"/>
        <c:axId val="18892848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'PN Word Boundaries'!$A$2</c15:sqref>
                        </c15:formulaRef>
                      </c:ext>
                    </c:extLst>
                    <c:strCache>
                      <c:ptCount val="1"/>
                      <c:pt idx="0">
                        <c:v>Val’s is in-</c:v>
                      </c:pt>
                    </c:strCache>
                  </c:strRef>
                </c:tx>
                <c:spPr>
                  <a:solidFill>
                    <a:srgbClr val="7570B3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'PN Word Boundaries'!$E$2:$H$2</c15:sqref>
                        </c15:fullRef>
                        <c15:formulaRef>
                          <c15:sqref>'PN Word Boundaries'!$F$2:$H$2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6</c:v>
                      </c:pt>
                      <c:pt idx="2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688-4847-BEB1-DE5B257B329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Boundaries'!$A$5</c15:sqref>
                        </c15:formulaRef>
                      </c:ext>
                    </c:extLst>
                    <c:strCache>
                      <c:ptCount val="1"/>
                      <c:pt idx="0">
                        <c:v>Valerie’s is</c:v>
                      </c:pt>
                    </c:strCache>
                  </c:strRef>
                </c:tx>
                <c:spPr>
                  <a:solidFill>
                    <a:srgbClr val="FC8D6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Boundaries'!$E$5:$H$5</c15:sqref>
                        </c15:fullRef>
                        <c15:formulaRef>
                          <c15:sqref>'PN Word Boundaries'!$F$5:$H$5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3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88-4847-BEB1-DE5B257B329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Boundaries'!$A$6</c15:sqref>
                        </c15:formulaRef>
                      </c:ext>
                    </c:extLst>
                    <c:strCache>
                      <c:ptCount val="1"/>
                      <c:pt idx="0">
                        <c:v>Elaine was a</c:v>
                      </c:pt>
                    </c:strCache>
                  </c:strRef>
                </c:tx>
                <c:spPr>
                  <a:solidFill>
                    <a:srgbClr val="1B9E77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Boundaries'!$E$6:$H$6</c15:sqref>
                        </c15:fullRef>
                        <c15:formulaRef>
                          <c15:sqref>'PN Word Boundaries'!$F$6:$H$6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2</c:v>
                      </c:pt>
                      <c:pt idx="2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88-4847-BEB1-DE5B257B329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Boundaries'!$A$7</c15:sqref>
                        </c15:formulaRef>
                      </c:ext>
                    </c:extLst>
                    <c:strCache>
                      <c:ptCount val="1"/>
                      <c:pt idx="0">
                        <c:v>Elaina’s a</c:v>
                      </c:pt>
                    </c:strCache>
                  </c:strRef>
                </c:tx>
                <c:spPr>
                  <a:solidFill>
                    <a:srgbClr val="66C2A5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Boundaries'!$E$7:$H$7</c15:sqref>
                        </c15:fullRef>
                        <c15:formulaRef>
                          <c15:sqref>'PN Word Boundaries'!$F$7:$H$7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51</c:v>
                      </c:pt>
                      <c:pt idx="1">
                        <c:v>1</c:v>
                      </c:pt>
                      <c:pt idx="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88-4847-BEB1-DE5B257B3296}"/>
                  </c:ext>
                </c:extLst>
              </c15:ser>
            </c15:filteredBarSeries>
          </c:ext>
        </c:extLst>
      </c:barChart>
      <c:catAx>
        <c:axId val="188930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284847"/>
        <c:crosses val="autoZero"/>
        <c:auto val="1"/>
        <c:lblAlgn val="ctr"/>
        <c:lblOffset val="100"/>
        <c:noMultiLvlLbl val="0"/>
      </c:catAx>
      <c:valAx>
        <c:axId val="1889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30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847922134733156"/>
          <c:y val="0.18287037037037041"/>
          <c:w val="0.20207633420822393"/>
          <c:h val="0.3159857101195683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foot syls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62.016190070754021</c:v>
                  </c:pt>
                  <c:pt idx="1">
                    <c:v>61.462136324605012</c:v>
                  </c:pt>
                  <c:pt idx="2">
                    <c:v>62.025506757480969</c:v>
                  </c:pt>
                  <c:pt idx="3">
                    <c:v>62.262715842186935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62.016190070754021</c:v>
                  </c:pt>
                  <c:pt idx="1">
                    <c:v>61.462136324605012</c:v>
                  </c:pt>
                  <c:pt idx="2">
                    <c:v>62.025506757480969</c:v>
                  </c:pt>
                  <c:pt idx="3">
                    <c:v>62.262715842186935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foot'!$B$29:$B$32</c:f>
              <c:numCache>
                <c:formatCode>0</c:formatCode>
                <c:ptCount val="4"/>
                <c:pt idx="0">
                  <c:v>330</c:v>
                </c:pt>
                <c:pt idx="1">
                  <c:v>341.42</c:v>
                </c:pt>
                <c:pt idx="2">
                  <c:v>447.13</c:v>
                </c:pt>
                <c:pt idx="3">
                  <c:v>578.91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2-4D6C-B23A-05722858752F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62.016190070754021</c:v>
                  </c:pt>
                  <c:pt idx="1">
                    <c:v>61.462136324605012</c:v>
                  </c:pt>
                  <c:pt idx="2">
                    <c:v>62.025506757480969</c:v>
                  </c:pt>
                  <c:pt idx="3">
                    <c:v>62.262715842186935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62.016190070754021</c:v>
                  </c:pt>
                  <c:pt idx="1">
                    <c:v>61.462136324605012</c:v>
                  </c:pt>
                  <c:pt idx="2">
                    <c:v>62.025506757480969</c:v>
                  </c:pt>
                  <c:pt idx="3">
                    <c:v>62.262715842186935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foot'!$I$29:$I$32</c:f>
              <c:numCache>
                <c:formatCode>0</c:formatCode>
                <c:ptCount val="4"/>
                <c:pt idx="0">
                  <c:v>324.03899999999999</c:v>
                </c:pt>
                <c:pt idx="1">
                  <c:v>335.459</c:v>
                </c:pt>
                <c:pt idx="2">
                  <c:v>441.16899999999998</c:v>
                </c:pt>
                <c:pt idx="3">
                  <c:v>572.94899999999996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2-4D6C-B23A-05722858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L and H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1.407115112225636</c:v>
                  </c:pt>
                  <c:pt idx="1">
                    <c:v>1.456497374182282</c:v>
                  </c:pt>
                  <c:pt idx="2">
                    <c:v>1.4025300029693399</c:v>
                  </c:pt>
                  <c:pt idx="3">
                    <c:v>1.3782682010715499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1.407115112225636</c:v>
                  </c:pt>
                  <c:pt idx="1">
                    <c:v>1.456497374182282</c:v>
                  </c:pt>
                  <c:pt idx="2">
                    <c:v>1.4025300029693399</c:v>
                  </c:pt>
                  <c:pt idx="3">
                    <c:v>1.3782682010715499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foot'!$B$22:$B$25</c:f>
              <c:numCache>
                <c:formatCode>0.0</c:formatCode>
                <c:ptCount val="4"/>
                <c:pt idx="0">
                  <c:v>0.73</c:v>
                </c:pt>
                <c:pt idx="1">
                  <c:v>1.57</c:v>
                </c:pt>
                <c:pt idx="2">
                  <c:v>3.02</c:v>
                </c:pt>
                <c:pt idx="3">
                  <c:v>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0-491F-8BA6-255D8D322441}"/>
            </c:ext>
          </c:extLst>
        </c:ser>
        <c:ser>
          <c:idx val="2"/>
          <c:order val="1"/>
          <c:tx>
            <c:strRef>
              <c:f>'nuc foot'!$AC$18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1.407115112225636</c:v>
                  </c:pt>
                  <c:pt idx="1">
                    <c:v>1.456497374182282</c:v>
                  </c:pt>
                  <c:pt idx="2">
                    <c:v>1.4025300029693399</c:v>
                  </c:pt>
                  <c:pt idx="3">
                    <c:v>1.3782682010715499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1.407115112225636</c:v>
                  </c:pt>
                  <c:pt idx="1">
                    <c:v>1.456497374182282</c:v>
                  </c:pt>
                  <c:pt idx="2">
                    <c:v>1.4025300029693399</c:v>
                  </c:pt>
                  <c:pt idx="3">
                    <c:v>1.3782682010715499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foot'!$I$22:$I$25</c:f>
              <c:numCache>
                <c:formatCode>0.0</c:formatCode>
                <c:ptCount val="4"/>
                <c:pt idx="0">
                  <c:v>8.8999999999999968E-2</c:v>
                </c:pt>
                <c:pt idx="1">
                  <c:v>0.92900000000000005</c:v>
                </c:pt>
                <c:pt idx="2">
                  <c:v>2.379</c:v>
                </c:pt>
                <c:pt idx="3">
                  <c:v>2.089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0-491F-8BA6-255D8D322441}"/>
            </c:ext>
          </c:extLst>
        </c:ser>
        <c:ser>
          <c:idx val="4"/>
          <c:order val="2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0.68172025853096985</c:v>
                  </c:pt>
                  <c:pt idx="1">
                    <c:v>0.72239650235797992</c:v>
                  </c:pt>
                  <c:pt idx="2">
                    <c:v>0.67938110769077964</c:v>
                  </c:pt>
                  <c:pt idx="3">
                    <c:v>0.66520998335795012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0.68172025853096985</c:v>
                  </c:pt>
                  <c:pt idx="1">
                    <c:v>0.72239650235797992</c:v>
                  </c:pt>
                  <c:pt idx="2">
                    <c:v>0.67938110769077964</c:v>
                  </c:pt>
                  <c:pt idx="3">
                    <c:v>0.66520998335795012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foot'!$B$9:$B$12</c:f>
              <c:numCache>
                <c:formatCode>0.0</c:formatCode>
                <c:ptCount val="4"/>
                <c:pt idx="0">
                  <c:v>-3.2</c:v>
                </c:pt>
                <c:pt idx="1">
                  <c:v>-2.7</c:v>
                </c:pt>
                <c:pt idx="2">
                  <c:v>-2.74</c:v>
                </c:pt>
                <c:pt idx="3">
                  <c:v>-2.4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0-491F-8BA6-255D8D322441}"/>
            </c:ext>
          </c:extLst>
        </c:ser>
        <c:ser>
          <c:idx val="0"/>
          <c:order val="3"/>
          <c:tx>
            <c:strRef>
              <c:f>'nuc foot'!$AC$19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0.68172025853096985</c:v>
                  </c:pt>
                  <c:pt idx="1">
                    <c:v>0.72239650235797992</c:v>
                  </c:pt>
                  <c:pt idx="2">
                    <c:v>0.67938110769077964</c:v>
                  </c:pt>
                  <c:pt idx="3">
                    <c:v>0.66520998335795012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0.68172025853096985</c:v>
                  </c:pt>
                  <c:pt idx="1">
                    <c:v>0.72239650235797992</c:v>
                  </c:pt>
                  <c:pt idx="2">
                    <c:v>0.67938110769077964</c:v>
                  </c:pt>
                  <c:pt idx="3">
                    <c:v>0.66520998335795012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foot'!$I$9:$I$12</c:f>
              <c:numCache>
                <c:formatCode>0.0</c:formatCode>
                <c:ptCount val="4"/>
                <c:pt idx="0">
                  <c:v>-3.282</c:v>
                </c:pt>
                <c:pt idx="1">
                  <c:v>-2.782</c:v>
                </c:pt>
                <c:pt idx="2">
                  <c:v>-2.8220000000000001</c:v>
                </c:pt>
                <c:pt idx="3">
                  <c:v>-2.4819999999999998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0-491F-8BA6-255D8D322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%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1.52967075470631</c:v>
                  </c:pt>
                  <c:pt idx="1">
                    <c:v>1.6045508267790722</c:v>
                  </c:pt>
                  <c:pt idx="2">
                    <c:v>1.5373633820053869</c:v>
                  </c:pt>
                  <c:pt idx="3">
                    <c:v>1.510876573512534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1.52967075470631</c:v>
                  </c:pt>
                  <c:pt idx="1">
                    <c:v>1.6045508267790722</c:v>
                  </c:pt>
                  <c:pt idx="2">
                    <c:v>1.5373633820053869</c:v>
                  </c:pt>
                  <c:pt idx="3">
                    <c:v>1.510876573512534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foot'!$B$35:$B$38</c:f>
              <c:numCache>
                <c:formatCode>0.0</c:formatCode>
                <c:ptCount val="4"/>
                <c:pt idx="0">
                  <c:v>0.22</c:v>
                </c:pt>
                <c:pt idx="1">
                  <c:v>1.59</c:v>
                </c:pt>
                <c:pt idx="2">
                  <c:v>1.89</c:v>
                </c:pt>
                <c:pt idx="3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4-4476-92DB-01F3CBEBC658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1.52967075470631</c:v>
                  </c:pt>
                  <c:pt idx="1">
                    <c:v>1.6045508267790722</c:v>
                  </c:pt>
                  <c:pt idx="2">
                    <c:v>1.5373633820053869</c:v>
                  </c:pt>
                  <c:pt idx="3">
                    <c:v>1.510876573512534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1.52967075470631</c:v>
                  </c:pt>
                  <c:pt idx="1">
                    <c:v>1.6045508267790722</c:v>
                  </c:pt>
                  <c:pt idx="2">
                    <c:v>1.5373633820053869</c:v>
                  </c:pt>
                  <c:pt idx="3">
                    <c:v>1.510876573512534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foot'!$I$35:$I$38</c:f>
              <c:numCache>
                <c:formatCode>0.0</c:formatCode>
                <c:ptCount val="4"/>
                <c:pt idx="0">
                  <c:v>-5.3820000000000006</c:v>
                </c:pt>
                <c:pt idx="1">
                  <c:v>-4.0120000000000005</c:v>
                </c:pt>
                <c:pt idx="2">
                  <c:v>-3.7120000000000006</c:v>
                </c:pt>
                <c:pt idx="3">
                  <c:v>-3.7220000000000004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4-4476-92DB-01F3CBEBC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foot'!$H$3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47.099301924692398</c:v>
                  </c:pt>
                  <c:pt idx="1">
                    <c:v>50.09331958713301</c:v>
                  </c:pt>
                  <c:pt idx="2">
                    <c:v>62.016190070754021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47.099301924692398</c:v>
                  </c:pt>
                  <c:pt idx="1">
                    <c:v>50.09331958713301</c:v>
                  </c:pt>
                  <c:pt idx="2">
                    <c:v>62.016190070754021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0.68172025853096985</c:v>
                  </c:pt>
                  <c:pt idx="1">
                    <c:v>1.407115112225636</c:v>
                  </c:pt>
                  <c:pt idx="2">
                    <c:v>1.52967075470631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0.68172025853096985</c:v>
                  </c:pt>
                  <c:pt idx="1">
                    <c:v>1.407115112225636</c:v>
                  </c:pt>
                  <c:pt idx="2">
                    <c:v>1.52967075470631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D-4951-B4B0-BD03A5A81899}"/>
            </c:ext>
          </c:extLst>
        </c:ser>
        <c:ser>
          <c:idx val="5"/>
          <c:order val="1"/>
          <c:tx>
            <c:strRef>
              <c:f>'nuc foot'!$H$4</c:f>
              <c:strCache>
                <c:ptCount val="1"/>
                <c:pt idx="0">
                  <c:v>foot_syls2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0.72239650235797992</c:v>
                  </c:pt>
                  <c:pt idx="1">
                    <c:v>1.456497374182282</c:v>
                  </c:pt>
                  <c:pt idx="2">
                    <c:v>1.5373633820053869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0.72239650235797992</c:v>
                  </c:pt>
                  <c:pt idx="1">
                    <c:v>1.456497374182282</c:v>
                  </c:pt>
                  <c:pt idx="2">
                    <c:v>1.5373633820053869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45.948997260757601</c:v>
                  </c:pt>
                  <c:pt idx="1">
                    <c:v>49.843472662968964</c:v>
                  </c:pt>
                  <c:pt idx="2">
                    <c:v>61.462136324605012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45.948997260757601</c:v>
                  </c:pt>
                  <c:pt idx="1">
                    <c:v>49.843472662968964</c:v>
                  </c:pt>
                  <c:pt idx="2">
                    <c:v>61.462136324605012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99.411000000000001</c:v>
                </c:pt>
                <c:pt idx="1">
                  <c:v>267.77999999999997</c:v>
                </c:pt>
                <c:pt idx="2">
                  <c:v>335.459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-2.782</c:v>
                </c:pt>
                <c:pt idx="1">
                  <c:v>0.92900000000000005</c:v>
                </c:pt>
                <c:pt idx="2">
                  <c:v>-4.0120000000000005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D-4951-B4B0-BD03A5A81899}"/>
            </c:ext>
          </c:extLst>
        </c:ser>
        <c:ser>
          <c:idx val="6"/>
          <c:order val="2"/>
          <c:tx>
            <c:strRef>
              <c:f>'nuc foot'!$H$5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47.107718504281394</c:v>
                  </c:pt>
                  <c:pt idx="1">
                    <c:v>50.094488809242989</c:v>
                  </c:pt>
                  <c:pt idx="2">
                    <c:v>62.025506757480969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47.107718504281394</c:v>
                  </c:pt>
                  <c:pt idx="1">
                    <c:v>50.094488809242989</c:v>
                  </c:pt>
                  <c:pt idx="2">
                    <c:v>62.025506757480969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0.67938110769077964</c:v>
                  </c:pt>
                  <c:pt idx="1">
                    <c:v>1.4025300029693399</c:v>
                  </c:pt>
                  <c:pt idx="2">
                    <c:v>1.5373633820053869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0.67938110769077964</c:v>
                  </c:pt>
                  <c:pt idx="1">
                    <c:v>1.4025300029693399</c:v>
                  </c:pt>
                  <c:pt idx="2">
                    <c:v>1.5373633820053869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100.241</c:v>
                </c:pt>
                <c:pt idx="1">
                  <c:v>342.51</c:v>
                </c:pt>
                <c:pt idx="2">
                  <c:v>441.16899999999998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-2.8220000000000001</c:v>
                </c:pt>
                <c:pt idx="1">
                  <c:v>2.379</c:v>
                </c:pt>
                <c:pt idx="2">
                  <c:v>-3.7120000000000006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D-4951-B4B0-BD03A5A81899}"/>
            </c:ext>
          </c:extLst>
        </c:ser>
        <c:ser>
          <c:idx val="7"/>
          <c:order val="3"/>
          <c:tx>
            <c:strRef>
              <c:f>'nuc foot'!$H$6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47.631982374196504</c:v>
                  </c:pt>
                  <c:pt idx="1">
                    <c:v>50.208759466229026</c:v>
                  </c:pt>
                  <c:pt idx="2">
                    <c:v>62.262715842186935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47.631982374196504</c:v>
                  </c:pt>
                  <c:pt idx="1">
                    <c:v>50.208759466229026</c:v>
                  </c:pt>
                  <c:pt idx="2">
                    <c:v>62.262715842186935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0.66520998335795012</c:v>
                  </c:pt>
                  <c:pt idx="1">
                    <c:v>1.3782682010715499</c:v>
                  </c:pt>
                  <c:pt idx="2">
                    <c:v>1.510876573512534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0.66520998335795012</c:v>
                  </c:pt>
                  <c:pt idx="1">
                    <c:v>1.3782682010715499</c:v>
                  </c:pt>
                  <c:pt idx="2">
                    <c:v>1.510876573512534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97.951000000000008</c:v>
                </c:pt>
                <c:pt idx="1">
                  <c:v>465.11</c:v>
                </c:pt>
                <c:pt idx="2">
                  <c:v>572.94899999999996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-2.4819999999999998</c:v>
                </c:pt>
                <c:pt idx="1">
                  <c:v>2.089</c:v>
                </c:pt>
                <c:pt idx="2">
                  <c:v>-3.7220000000000004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D-4951-B4B0-BD03A5A81899}"/>
            </c:ext>
          </c:extLst>
        </c:ser>
        <c:ser>
          <c:idx val="1"/>
          <c:order val="4"/>
          <c:tx>
            <c:strRef>
              <c:f>'nuc foot'!$A$3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47.099301924692398</c:v>
                  </c:pt>
                  <c:pt idx="1">
                    <c:v>50.09331958713301</c:v>
                  </c:pt>
                  <c:pt idx="2">
                    <c:v>62.016190070754021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47.099301924692398</c:v>
                  </c:pt>
                  <c:pt idx="1">
                    <c:v>50.09331958713301</c:v>
                  </c:pt>
                  <c:pt idx="2">
                    <c:v>62.016190070754021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0.68172025853096985</c:v>
                  </c:pt>
                  <c:pt idx="1">
                    <c:v>1.407115112225636</c:v>
                  </c:pt>
                  <c:pt idx="2">
                    <c:v>1.52967075470631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0.68172025853096985</c:v>
                  </c:pt>
                  <c:pt idx="1">
                    <c:v>1.407115112225636</c:v>
                  </c:pt>
                  <c:pt idx="2">
                    <c:v>1.52967075470631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1D-4951-B4B0-BD03A5A81899}"/>
            </c:ext>
          </c:extLst>
        </c:ser>
        <c:ser>
          <c:idx val="2"/>
          <c:order val="5"/>
          <c:tx>
            <c:strRef>
              <c:f>'nuc foot'!$A$4</c:f>
              <c:strCache>
                <c:ptCount val="1"/>
                <c:pt idx="0">
                  <c:v>foot_syls2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0.72239650235797992</c:v>
                  </c:pt>
                  <c:pt idx="1">
                    <c:v>1.456497374182282</c:v>
                  </c:pt>
                  <c:pt idx="2">
                    <c:v>1.5373633820053869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0.72239650235797992</c:v>
                  </c:pt>
                  <c:pt idx="1">
                    <c:v>1.456497374182282</c:v>
                  </c:pt>
                  <c:pt idx="2">
                    <c:v>1.5373633820053869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45.948997260757601</c:v>
                  </c:pt>
                  <c:pt idx="1">
                    <c:v>49.843472662968964</c:v>
                  </c:pt>
                  <c:pt idx="2">
                    <c:v>61.462136324605012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45.948997260757601</c:v>
                  </c:pt>
                  <c:pt idx="1">
                    <c:v>49.843472662968964</c:v>
                  </c:pt>
                  <c:pt idx="2">
                    <c:v>61.462136324605012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95.69</c:v>
                </c:pt>
                <c:pt idx="1">
                  <c:v>313.58999999999997</c:v>
                </c:pt>
                <c:pt idx="2">
                  <c:v>341.42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-2.7</c:v>
                </c:pt>
                <c:pt idx="1">
                  <c:v>1.57</c:v>
                </c:pt>
                <c:pt idx="2">
                  <c:v>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1D-4951-B4B0-BD03A5A81899}"/>
            </c:ext>
          </c:extLst>
        </c:ser>
        <c:ser>
          <c:idx val="3"/>
          <c:order val="6"/>
          <c:tx>
            <c:strRef>
              <c:f>'nuc foot'!$A$5</c:f>
              <c:strCache>
                <c:ptCount val="1"/>
                <c:pt idx="0">
                  <c:v>foot_syls3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47.107718504281394</c:v>
                  </c:pt>
                  <c:pt idx="1">
                    <c:v>50.094488809242989</c:v>
                  </c:pt>
                  <c:pt idx="2">
                    <c:v>62.025506757480969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47.107718504281394</c:v>
                  </c:pt>
                  <c:pt idx="1">
                    <c:v>50.094488809242989</c:v>
                  </c:pt>
                  <c:pt idx="2">
                    <c:v>62.025506757480969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0.67938110769077964</c:v>
                  </c:pt>
                  <c:pt idx="1">
                    <c:v>1.4025300029693399</c:v>
                  </c:pt>
                  <c:pt idx="2">
                    <c:v>1.5373633820053869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0.67938110769077964</c:v>
                  </c:pt>
                  <c:pt idx="1">
                    <c:v>1.4025300029693399</c:v>
                  </c:pt>
                  <c:pt idx="2">
                    <c:v>1.5373633820053869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96.52</c:v>
                </c:pt>
                <c:pt idx="1">
                  <c:v>388.32</c:v>
                </c:pt>
                <c:pt idx="2">
                  <c:v>447.13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-2.74</c:v>
                </c:pt>
                <c:pt idx="1">
                  <c:v>3.02</c:v>
                </c:pt>
                <c:pt idx="2">
                  <c:v>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1D-4951-B4B0-BD03A5A81899}"/>
            </c:ext>
          </c:extLst>
        </c:ser>
        <c:ser>
          <c:idx val="0"/>
          <c:order val="7"/>
          <c:tx>
            <c:strRef>
              <c:f>'nuc foot'!$A$6</c:f>
              <c:strCache>
                <c:ptCount val="1"/>
                <c:pt idx="0">
                  <c:v>foot_syls4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47.631982374196504</c:v>
                  </c:pt>
                  <c:pt idx="1">
                    <c:v>50.208759466229026</c:v>
                  </c:pt>
                  <c:pt idx="2">
                    <c:v>62.262715842186935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47.631982374196504</c:v>
                  </c:pt>
                  <c:pt idx="1">
                    <c:v>50.208759466229026</c:v>
                  </c:pt>
                  <c:pt idx="2">
                    <c:v>62.262715842186935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0.66520998335795012</c:v>
                  </c:pt>
                  <c:pt idx="1">
                    <c:v>1.3782682010715499</c:v>
                  </c:pt>
                  <c:pt idx="2">
                    <c:v>1.510876573512534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0.66520998335795012</c:v>
                  </c:pt>
                  <c:pt idx="1">
                    <c:v>1.3782682010715499</c:v>
                  </c:pt>
                  <c:pt idx="2">
                    <c:v>1.510876573512534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510.92</c:v>
                </c:pt>
                <c:pt idx="2">
                  <c:v>578.91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-2.4</c:v>
                </c:pt>
                <c:pt idx="1">
                  <c:v>2.73</c:v>
                </c:pt>
                <c:pt idx="2">
                  <c:v>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1D-4951-B4B0-BD03A5A8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8"/>
        <c:crossBetween val="midCat"/>
        <c:majorUnit val="200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9273979441330635"/>
          <c:y val="1.7488518407480332E-2"/>
          <c:w val="0.28119766729447004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18" Type="http://schemas.openxmlformats.org/officeDocument/2006/relationships/chart" Target="../charts/chart3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17" Type="http://schemas.openxmlformats.org/officeDocument/2006/relationships/chart" Target="../charts/chart30.xml"/><Relationship Id="rId2" Type="http://schemas.openxmlformats.org/officeDocument/2006/relationships/chart" Target="../charts/chart15.xml"/><Relationship Id="rId16" Type="http://schemas.openxmlformats.org/officeDocument/2006/relationships/chart" Target="../charts/chart29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19" Type="http://schemas.openxmlformats.org/officeDocument/2006/relationships/chart" Target="../charts/chart32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74</xdr:row>
      <xdr:rowOff>0</xdr:rowOff>
    </xdr:from>
    <xdr:to>
      <xdr:col>14</xdr:col>
      <xdr:colOff>503037</xdr:colOff>
      <xdr:row>86</xdr:row>
      <xdr:rowOff>126000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356D99C-1001-4E1D-85B0-F762DBB60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3</xdr:col>
      <xdr:colOff>503037</xdr:colOff>
      <xdr:row>86</xdr:row>
      <xdr:rowOff>126000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9F43706-3219-4F83-A1AE-3E3C93CA1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74</xdr:row>
      <xdr:rowOff>0</xdr:rowOff>
    </xdr:from>
    <xdr:to>
      <xdr:col>7</xdr:col>
      <xdr:colOff>0</xdr:colOff>
      <xdr:row>86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1F2BA023-56FC-4BC9-AB14-94F3117A9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10</xdr:col>
      <xdr:colOff>503037</xdr:colOff>
      <xdr:row>86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3EEE418-295C-439D-AC84-2808E1FD3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101318</xdr:colOff>
      <xdr:row>15</xdr:row>
      <xdr:rowOff>22500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B224D680-F0DA-442A-BF73-E207F926D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</xdr:colOff>
      <xdr:row>0</xdr:row>
      <xdr:rowOff>0</xdr:rowOff>
    </xdr:from>
    <xdr:to>
      <xdr:col>27</xdr:col>
      <xdr:colOff>99321</xdr:colOff>
      <xdr:row>15</xdr:row>
      <xdr:rowOff>22500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963CF862-0469-4DCA-A672-6F79B5AFE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101318</xdr:colOff>
      <xdr:row>31</xdr:row>
      <xdr:rowOff>22500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EA8E5E9C-07B4-417D-BE70-070D9E46C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</xdr:colOff>
      <xdr:row>16</xdr:row>
      <xdr:rowOff>0</xdr:rowOff>
    </xdr:from>
    <xdr:to>
      <xdr:col>27</xdr:col>
      <xdr:colOff>99322</xdr:colOff>
      <xdr:row>31</xdr:row>
      <xdr:rowOff>22500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3BEB3E70-3811-4777-AC91-BF1CE27B7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32</xdr:col>
      <xdr:colOff>209550</xdr:colOff>
      <xdr:row>12</xdr:row>
      <xdr:rowOff>126000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84A34E-6DDF-4796-8788-70AF78181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67DAC-116C-45F1-9ECD-3058081BA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609599</xdr:colOff>
      <xdr:row>15</xdr:row>
      <xdr:rowOff>0</xdr:rowOff>
    </xdr:from>
    <xdr:to>
      <xdr:col>14</xdr:col>
      <xdr:colOff>261599</xdr:colOff>
      <xdr:row>29</xdr:row>
      <xdr:rowOff>33000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EB2085-02D0-4779-BE05-0551CD7E2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414617</xdr:colOff>
      <xdr:row>33</xdr:row>
      <xdr:rowOff>11206</xdr:rowOff>
    </xdr:from>
    <xdr:to>
      <xdr:col>20</xdr:col>
      <xdr:colOff>508316</xdr:colOff>
      <xdr:row>48</xdr:row>
      <xdr:rowOff>33706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5E55C3-CF34-4E20-89F4-4CB7C9E6A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14</xdr:col>
      <xdr:colOff>261600</xdr:colOff>
      <xdr:row>47</xdr:row>
      <xdr:rowOff>33600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6D07C-0E52-4FD5-A36B-E594EFD24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3</xdr:col>
      <xdr:colOff>503036</xdr:colOff>
      <xdr:row>52</xdr:row>
      <xdr:rowOff>126000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092F63-FCCC-4C38-952B-1A7158353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3</xdr:col>
      <xdr:colOff>503038</xdr:colOff>
      <xdr:row>66</xdr:row>
      <xdr:rowOff>126000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6110FF-1669-4050-A88A-5140043C1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7</xdr:col>
      <xdr:colOff>157653</xdr:colOff>
      <xdr:row>52</xdr:row>
      <xdr:rowOff>126000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48657B-88B8-4226-B731-C6B78ABF4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7</xdr:col>
      <xdr:colOff>0</xdr:colOff>
      <xdr:row>66</xdr:row>
      <xdr:rowOff>126000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57B0E2C-89ED-486B-A796-D83624E4D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68</xdr:row>
      <xdr:rowOff>0</xdr:rowOff>
    </xdr:from>
    <xdr:to>
      <xdr:col>7</xdr:col>
      <xdr:colOff>0</xdr:colOff>
      <xdr:row>80</xdr:row>
      <xdr:rowOff>126000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7E715A-8590-4D6A-A613-484CAD378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10</xdr:col>
      <xdr:colOff>503038</xdr:colOff>
      <xdr:row>80</xdr:row>
      <xdr:rowOff>126000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3D1AC62-827F-42D8-87AA-45242C3D9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14</xdr:col>
      <xdr:colOff>503037</xdr:colOff>
      <xdr:row>80</xdr:row>
      <xdr:rowOff>126000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B6D6282-5CC3-49AF-A58C-E49B0899D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82</xdr:row>
      <xdr:rowOff>0</xdr:rowOff>
    </xdr:from>
    <xdr:to>
      <xdr:col>7</xdr:col>
      <xdr:colOff>0</xdr:colOff>
      <xdr:row>94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D1752AB-7213-4887-85C2-EB0BE2EAF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10</xdr:col>
      <xdr:colOff>503036</xdr:colOff>
      <xdr:row>94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2680593-CCF8-44AF-865B-A65ABE902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14</xdr:col>
      <xdr:colOff>503037</xdr:colOff>
      <xdr:row>94</xdr:row>
      <xdr:rowOff>126000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AC7BCE8B-B357-454D-A508-5DEAEB6F1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3</xdr:col>
      <xdr:colOff>496744</xdr:colOff>
      <xdr:row>94</xdr:row>
      <xdr:rowOff>126000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B1B10EF-13CA-438F-90E3-9F5732AD9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27</xdr:col>
      <xdr:colOff>99320</xdr:colOff>
      <xdr:row>15</xdr:row>
      <xdr:rowOff>22500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1EB6B15-0289-4B2C-B101-61EC5A489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101319</xdr:colOff>
      <xdr:row>15</xdr:row>
      <xdr:rowOff>22500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5AD71DE1-6575-4D91-A25E-64F013072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1997</xdr:colOff>
      <xdr:row>16</xdr:row>
      <xdr:rowOff>8528</xdr:rowOff>
    </xdr:from>
    <xdr:to>
      <xdr:col>27</xdr:col>
      <xdr:colOff>101318</xdr:colOff>
      <xdr:row>31</xdr:row>
      <xdr:rowOff>31028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F313F7C-F7FF-4132-9678-73DD019C2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101319</xdr:colOff>
      <xdr:row>31</xdr:row>
      <xdr:rowOff>22500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DF0C885C-F0C7-42C9-A540-36E08ABC8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11</xdr:col>
      <xdr:colOff>503036</xdr:colOff>
      <xdr:row>65</xdr:row>
      <xdr:rowOff>126000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B688F-539F-4E1F-BF56-C34700F23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BD7EE3-9B50-461F-947A-3C889BD25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16</xdr:col>
      <xdr:colOff>97509</xdr:colOff>
      <xdr:row>32</xdr:row>
      <xdr:rowOff>18690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C5A475-4D6E-4D01-A659-1F86E7851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16</xdr:col>
      <xdr:colOff>93699</xdr:colOff>
      <xdr:row>49</xdr:row>
      <xdr:rowOff>22500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3252A9-7F6E-489E-B706-E90560F4C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320453</xdr:colOff>
      <xdr:row>0</xdr:row>
      <xdr:rowOff>0</xdr:rowOff>
    </xdr:from>
    <xdr:to>
      <xdr:col>16</xdr:col>
      <xdr:colOff>359961</xdr:colOff>
      <xdr:row>14</xdr:row>
      <xdr:rowOff>21570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D57E71-21B0-41E1-86EC-49026F8D8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16</xdr:col>
      <xdr:colOff>259695</xdr:colOff>
      <xdr:row>26</xdr:row>
      <xdr:rowOff>60690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9F033E-0497-46BC-AB56-AB8E6E4B1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287150</xdr:colOff>
      <xdr:row>14</xdr:row>
      <xdr:rowOff>29190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D96455-030C-4831-B066-1C6F1E113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257790</xdr:colOff>
      <xdr:row>26</xdr:row>
      <xdr:rowOff>56880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CBF77F-5B59-4CA6-85A0-49B188BC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6BD6A53-2052-45AF-B75A-F47319382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39CE8D3-259D-4FCF-905E-11073FC88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A993E01-C652-40F3-8D5D-2D161F54B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261600</xdr:colOff>
      <xdr:row>29</xdr:row>
      <xdr:rowOff>33000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0A567-A9C6-4B9A-8595-4830FC7B8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EF212B-BDAF-43B4-B86B-84AF5106E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9A3298-D200-4D6D-8DDE-E77742DE1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6FD63F-FD45-4B10-BC98-6914B42FE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360624</xdr:colOff>
      <xdr:row>0</xdr:row>
      <xdr:rowOff>0</xdr:rowOff>
    </xdr:from>
    <xdr:to>
      <xdr:col>17</xdr:col>
      <xdr:colOff>44974</xdr:colOff>
      <xdr:row>15</xdr:row>
      <xdr:rowOff>9939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DAD5D-F637-4959-934E-3A3C7D8E2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12</xdr:col>
      <xdr:colOff>279530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F3A722-FB4C-427F-9236-20E3715FB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12</xdr:col>
      <xdr:colOff>261600</xdr:colOff>
      <xdr:row>26</xdr:row>
      <xdr:rowOff>64500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687ABF-312C-48BC-BC6D-0BFA35B85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17</xdr:col>
      <xdr:colOff>261600</xdr:colOff>
      <xdr:row>26</xdr:row>
      <xdr:rowOff>64500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E40029-FD84-4527-972A-577FF1E23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7</xdr:row>
      <xdr:rowOff>130098</xdr:rowOff>
    </xdr:from>
    <xdr:to>
      <xdr:col>22</xdr:col>
      <xdr:colOff>283495</xdr:colOff>
      <xdr:row>20</xdr:row>
      <xdr:rowOff>19465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D7325A-9355-4926-8C3D-39FFB6159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99391</xdr:colOff>
      <xdr:row>8</xdr:row>
      <xdr:rowOff>177248</xdr:rowOff>
    </xdr:from>
    <xdr:to>
      <xdr:col>6</xdr:col>
      <xdr:colOff>115956</xdr:colOff>
      <xdr:row>23</xdr:row>
      <xdr:rowOff>62948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3F0D7-EA02-4198-8C1C-C99EAB1C9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6</xdr:col>
      <xdr:colOff>16565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24725-5A9A-490D-B4DA-A010C35A8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e_t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e_f0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e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f0_exc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f0_exc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lh_slope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lh_slope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l_t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l_f0_b0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h_t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l_t_b1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h_f0_b0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f0_exc_b0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lh_slope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l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l_f0_b1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h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h_t_b1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h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h_f0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e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0"/>
    </sheetNames>
    <sheetDataSet>
      <sheetData sheetId="0">
        <row r="2">
          <cell r="A2" t="str">
            <v>foot_syls1</v>
          </cell>
          <cell r="B2">
            <v>93.6</v>
          </cell>
          <cell r="C2">
            <v>46.500698075307596</v>
          </cell>
          <cell r="D2">
            <v>140.70193676727499</v>
          </cell>
          <cell r="E2">
            <v>15.61</v>
          </cell>
        </row>
        <row r="3">
          <cell r="A3" t="str">
            <v>foot_syls2</v>
          </cell>
          <cell r="B3">
            <v>95.69</v>
          </cell>
          <cell r="C3">
            <v>49.741002739242397</v>
          </cell>
          <cell r="D3">
            <v>141.63866398610099</v>
          </cell>
          <cell r="E3">
            <v>16.07</v>
          </cell>
        </row>
        <row r="4">
          <cell r="A4" t="str">
            <v>foot_syls3</v>
          </cell>
          <cell r="B4">
            <v>96.52</v>
          </cell>
          <cell r="C4">
            <v>49.412281495718602</v>
          </cell>
          <cell r="D4">
            <v>143.63346869134</v>
          </cell>
          <cell r="E4">
            <v>15.6</v>
          </cell>
        </row>
        <row r="5">
          <cell r="A5" t="str">
            <v>foot_syls4</v>
          </cell>
          <cell r="B5">
            <v>94.23</v>
          </cell>
          <cell r="C5">
            <v>46.5980176258035</v>
          </cell>
          <cell r="D5">
            <v>141.861968724272</v>
          </cell>
          <cell r="E5">
            <v>15.43</v>
          </cell>
        </row>
        <row r="6">
          <cell r="A6" t="str">
            <v>pre_syls0</v>
          </cell>
          <cell r="B6">
            <v>93.6</v>
          </cell>
          <cell r="C6">
            <v>46.500698075307596</v>
          </cell>
          <cell r="D6">
            <v>140.70193676727499</v>
          </cell>
          <cell r="E6">
            <v>15.61</v>
          </cell>
        </row>
        <row r="7">
          <cell r="A7" t="str">
            <v>pre_syls1</v>
          </cell>
          <cell r="B7">
            <v>85.8</v>
          </cell>
          <cell r="C7">
            <v>38.718230152512099</v>
          </cell>
          <cell r="D7">
            <v>132.875465729376</v>
          </cell>
          <cell r="E7">
            <v>15.61</v>
          </cell>
        </row>
        <row r="8">
          <cell r="A8" t="str">
            <v>pre_syls2</v>
          </cell>
          <cell r="B8">
            <v>87.55</v>
          </cell>
          <cell r="C8">
            <v>40.4389477748445</v>
          </cell>
          <cell r="D8">
            <v>134.66023850376601</v>
          </cell>
          <cell r="E8">
            <v>15.6</v>
          </cell>
        </row>
        <row r="9">
          <cell r="A9" t="str">
            <v>pre_syls3</v>
          </cell>
          <cell r="B9">
            <v>80.12</v>
          </cell>
          <cell r="C9">
            <v>32.861282367105701</v>
          </cell>
          <cell r="D9">
            <v>127.386263829637</v>
          </cell>
          <cell r="E9">
            <v>15.54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1"/>
    </sheetNames>
    <sheetDataSet>
      <sheetData sheetId="0">
        <row r="15">
          <cell r="C15">
            <v>-5.9610000000000003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0"/>
    </sheetNames>
    <sheetDataSet>
      <sheetData sheetId="0">
        <row r="2">
          <cell r="A2" t="str">
            <v>foot_syls1</v>
          </cell>
          <cell r="B2">
            <v>0.22</v>
          </cell>
          <cell r="C2">
            <v>-1.30967075470631</v>
          </cell>
          <cell r="D2">
            <v>1.75629100560455</v>
          </cell>
          <cell r="E2">
            <v>0.73</v>
          </cell>
        </row>
        <row r="3">
          <cell r="A3" t="str">
            <v>foot_syls2</v>
          </cell>
          <cell r="B3">
            <v>1.59</v>
          </cell>
          <cell r="C3">
            <v>-1.45508267790721E-2</v>
          </cell>
          <cell r="D3">
            <v>3.1919908158016002</v>
          </cell>
          <cell r="E3">
            <v>0.77</v>
          </cell>
        </row>
        <row r="4">
          <cell r="A4" t="str">
            <v>foot_syls3</v>
          </cell>
          <cell r="B4">
            <v>1.89</v>
          </cell>
          <cell r="C4">
            <v>0.35263661799461299</v>
          </cell>
          <cell r="D4">
            <v>3.4176031178042301</v>
          </cell>
          <cell r="E4">
            <v>0.73</v>
          </cell>
        </row>
        <row r="5">
          <cell r="A5" t="str">
            <v>foot_syls4</v>
          </cell>
          <cell r="B5">
            <v>1.88</v>
          </cell>
          <cell r="C5">
            <v>0.36912342648746599</v>
          </cell>
          <cell r="D5">
            <v>3.3863516358883801</v>
          </cell>
          <cell r="E5">
            <v>0.72</v>
          </cell>
        </row>
        <row r="6">
          <cell r="A6" t="str">
            <v>pre_syls0</v>
          </cell>
          <cell r="B6">
            <v>0.22</v>
          </cell>
          <cell r="C6">
            <v>-1.30967075470631</v>
          </cell>
          <cell r="D6">
            <v>1.75629100560455</v>
          </cell>
          <cell r="E6">
            <v>0.73</v>
          </cell>
        </row>
        <row r="7">
          <cell r="A7" t="str">
            <v>pre_syls1</v>
          </cell>
          <cell r="B7">
            <v>0.72</v>
          </cell>
          <cell r="C7">
            <v>-0.81120718500927702</v>
          </cell>
          <cell r="D7">
            <v>2.2569782725647398</v>
          </cell>
          <cell r="E7">
            <v>0.73</v>
          </cell>
        </row>
        <row r="8">
          <cell r="A8" t="str">
            <v>pre_syls2</v>
          </cell>
          <cell r="B8">
            <v>0.45</v>
          </cell>
          <cell r="C8">
            <v>-1.0781826385529001</v>
          </cell>
          <cell r="D8">
            <v>1.98611852747634</v>
          </cell>
          <cell r="E8">
            <v>0.73</v>
          </cell>
        </row>
        <row r="9">
          <cell r="A9" t="str">
            <v>pre_syls3</v>
          </cell>
          <cell r="B9">
            <v>0.8</v>
          </cell>
          <cell r="C9">
            <v>-0.72832519510120497</v>
          </cell>
          <cell r="D9">
            <v>2.3210125283344998</v>
          </cell>
          <cell r="E9">
            <v>0.73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1"/>
    </sheetNames>
    <sheetDataSet>
      <sheetData sheetId="0">
        <row r="14">
          <cell r="C14">
            <v>-5.6020000000000003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f0_exc_b0"/>
    </sheetNames>
    <sheetDataSet>
      <sheetData sheetId="0">
        <row r="2">
          <cell r="A2" t="str">
            <v>foot_syls1</v>
          </cell>
          <cell r="B2">
            <v>5.03</v>
          </cell>
          <cell r="C2">
            <v>3.78290741604359</v>
          </cell>
          <cell r="D2">
            <v>6.2760816110527102</v>
          </cell>
          <cell r="E2">
            <v>0.51</v>
          </cell>
        </row>
        <row r="3">
          <cell r="A3" t="str">
            <v>foot_syls2</v>
          </cell>
          <cell r="B3">
            <v>5.48</v>
          </cell>
          <cell r="C3">
            <v>4.2276131986424996</v>
          </cell>
          <cell r="D3">
            <v>6.7229917507831898</v>
          </cell>
          <cell r="E3">
            <v>0.52</v>
          </cell>
        </row>
        <row r="4">
          <cell r="A4" t="str">
            <v>foot_syls3</v>
          </cell>
          <cell r="B4">
            <v>6.96</v>
          </cell>
          <cell r="C4">
            <v>5.6631046984626296</v>
          </cell>
          <cell r="D4">
            <v>8.2639469700812498</v>
          </cell>
          <cell r="E4">
            <v>0.56999999999999995</v>
          </cell>
        </row>
        <row r="5">
          <cell r="A5" t="str">
            <v>foot_syls4</v>
          </cell>
          <cell r="B5">
            <v>6.08</v>
          </cell>
          <cell r="C5">
            <v>4.7019974488311904</v>
          </cell>
          <cell r="D5">
            <v>7.4613146230131298</v>
          </cell>
          <cell r="E5">
            <v>0.62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f0_exc_b1"/>
    </sheetNames>
    <sheetDataSet>
      <sheetData sheetId="0">
        <row r="8">
          <cell r="C8">
            <v>-0.80600000000000005</v>
          </cell>
          <cell r="D8">
            <v>-1.31260619894971</v>
          </cell>
          <cell r="E8">
            <v>-0.29894692186027899</v>
          </cell>
          <cell r="F8">
            <v>0.25800000000000001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h_slope_b0"/>
    </sheetNames>
    <sheetDataSet>
      <sheetData sheetId="0">
        <row r="2">
          <cell r="A2" t="str">
            <v>foot_syls1</v>
          </cell>
          <cell r="B2">
            <v>3.55</v>
          </cell>
          <cell r="C2">
            <v>3.2925130648693801</v>
          </cell>
          <cell r="D2">
            <v>3.8067798883070001</v>
          </cell>
          <cell r="E2">
            <v>0.11</v>
          </cell>
        </row>
        <row r="3">
          <cell r="A3" t="str">
            <v>foot_syls2</v>
          </cell>
          <cell r="B3">
            <v>3.54</v>
          </cell>
          <cell r="C3">
            <v>3.2793481521634802</v>
          </cell>
          <cell r="D3">
            <v>3.8092950520291602</v>
          </cell>
          <cell r="E3">
            <v>0.12</v>
          </cell>
        </row>
        <row r="4">
          <cell r="A4" t="str">
            <v>foot_syls3</v>
          </cell>
          <cell r="B4">
            <v>3.42</v>
          </cell>
          <cell r="C4">
            <v>3.12873265517627</v>
          </cell>
          <cell r="D4">
            <v>3.7201232388048302</v>
          </cell>
          <cell r="E4">
            <v>0.14000000000000001</v>
          </cell>
        </row>
        <row r="5">
          <cell r="A5" t="str">
            <v>foot_syls4</v>
          </cell>
          <cell r="B5">
            <v>2.78</v>
          </cell>
          <cell r="C5">
            <v>2.4740178315662602</v>
          </cell>
          <cell r="D5">
            <v>3.09331393447194</v>
          </cell>
          <cell r="E5">
            <v>0.14000000000000001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h_slope_b1"/>
    </sheetNames>
    <sheetDataSet>
      <sheetData sheetId="0">
        <row r="8">
          <cell r="C8">
            <v>0.11799999999999999</v>
          </cell>
          <cell r="D8">
            <v>1.0599647925087399E-2</v>
          </cell>
          <cell r="E8">
            <v>0.22555619590402801</v>
          </cell>
          <cell r="F8">
            <v>5.5E-2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t_b0"/>
    </sheetNames>
    <sheetDataSet>
      <sheetData sheetId="0">
        <row r="2">
          <cell r="A2" t="str">
            <v>ana_syls0</v>
          </cell>
          <cell r="B2">
            <v>46.2</v>
          </cell>
          <cell r="C2">
            <v>6.5967463847160399</v>
          </cell>
          <cell r="D2">
            <v>85.812500740278594</v>
          </cell>
          <cell r="E2">
            <v>18.14</v>
          </cell>
        </row>
        <row r="3">
          <cell r="A3" t="str">
            <v>ana_syls1</v>
          </cell>
          <cell r="B3">
            <v>13.69</v>
          </cell>
          <cell r="C3">
            <v>-82.542645765229096</v>
          </cell>
          <cell r="D3">
            <v>109.922277266642</v>
          </cell>
          <cell r="E3">
            <v>38.51</v>
          </cell>
        </row>
        <row r="4">
          <cell r="A4" t="str">
            <v>ana_syls2</v>
          </cell>
          <cell r="B4">
            <v>15.11</v>
          </cell>
          <cell r="C4">
            <v>-81.058894014132306</v>
          </cell>
          <cell r="D4">
            <v>111.269364998366</v>
          </cell>
          <cell r="E4">
            <v>38.89</v>
          </cell>
        </row>
        <row r="5">
          <cell r="A5" t="str">
            <v>ana_syls3</v>
          </cell>
          <cell r="B5">
            <v>25.6</v>
          </cell>
          <cell r="C5">
            <v>-70.565829722645105</v>
          </cell>
          <cell r="D5">
            <v>121.76198505396501</v>
          </cell>
          <cell r="E5">
            <v>38.89</v>
          </cell>
        </row>
        <row r="6">
          <cell r="A6" t="str">
            <v>foot_syls1</v>
          </cell>
          <cell r="B6">
            <v>46.2</v>
          </cell>
          <cell r="C6">
            <v>6.5967463847160399</v>
          </cell>
          <cell r="D6">
            <v>85.812500740278594</v>
          </cell>
          <cell r="E6">
            <v>18.14</v>
          </cell>
        </row>
        <row r="7">
          <cell r="A7" t="str">
            <v>foot_syls2</v>
          </cell>
          <cell r="B7">
            <v>47.72</v>
          </cell>
          <cell r="C7">
            <v>8.7252946728488894</v>
          </cell>
          <cell r="D7">
            <v>86.721775274480393</v>
          </cell>
          <cell r="E7">
            <v>17.690000000000001</v>
          </cell>
        </row>
        <row r="8">
          <cell r="A8" t="str">
            <v>foot_syls3</v>
          </cell>
          <cell r="B8">
            <v>52.71</v>
          </cell>
          <cell r="C8">
            <v>13.5894432682085</v>
          </cell>
          <cell r="D8">
            <v>91.821004083572603</v>
          </cell>
          <cell r="E8">
            <v>17.670000000000002</v>
          </cell>
        </row>
        <row r="9">
          <cell r="A9" t="str">
            <v>foot_syls4</v>
          </cell>
          <cell r="B9">
            <v>64.489999999999995</v>
          </cell>
          <cell r="C9">
            <v>24.8775429038987</v>
          </cell>
          <cell r="D9">
            <v>104.106184341922</v>
          </cell>
          <cell r="E9">
            <v>18.07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f0_b0"/>
    </sheetNames>
    <sheetDataSet>
      <sheetData sheetId="0">
        <row r="2">
          <cell r="A2" t="str">
            <v>ana_syls0</v>
          </cell>
          <cell r="B2">
            <v>-0.72</v>
          </cell>
          <cell r="C2">
            <v>-1.7565094033984201</v>
          </cell>
          <cell r="D2">
            <v>0.32509691379777</v>
          </cell>
          <cell r="E2">
            <v>0.43</v>
          </cell>
        </row>
        <row r="3">
          <cell r="A3" t="str">
            <v>ana_syls1</v>
          </cell>
          <cell r="B3">
            <v>0.16</v>
          </cell>
          <cell r="C3">
            <v>-0.90707006018054503</v>
          </cell>
          <cell r="D3">
            <v>1.21769975053144</v>
          </cell>
          <cell r="E3">
            <v>0.47</v>
          </cell>
        </row>
        <row r="4">
          <cell r="A4" t="str">
            <v>ana_syls2</v>
          </cell>
          <cell r="B4">
            <v>-0.52</v>
          </cell>
          <cell r="C4">
            <v>-1.6648704520998101</v>
          </cell>
          <cell r="D4">
            <v>0.62342027080806695</v>
          </cell>
          <cell r="E4">
            <v>0.54</v>
          </cell>
        </row>
        <row r="5">
          <cell r="A5" t="str">
            <v>ana_syls3</v>
          </cell>
          <cell r="B5">
            <v>-0.65</v>
          </cell>
          <cell r="C5">
            <v>-1.79178164106981</v>
          </cell>
          <cell r="D5">
            <v>0.49672222302129398</v>
          </cell>
          <cell r="E5">
            <v>0.54</v>
          </cell>
        </row>
        <row r="6">
          <cell r="A6" t="str">
            <v>foot_syls1</v>
          </cell>
          <cell r="B6">
            <v>-0.72</v>
          </cell>
          <cell r="C6">
            <v>-1.7565094033984201</v>
          </cell>
          <cell r="D6">
            <v>0.32509691379777</v>
          </cell>
          <cell r="E6">
            <v>0.43</v>
          </cell>
        </row>
        <row r="7">
          <cell r="A7" t="str">
            <v>foot_syls2</v>
          </cell>
          <cell r="B7">
            <v>-0.97</v>
          </cell>
          <cell r="C7">
            <v>-2.11536243901205</v>
          </cell>
          <cell r="D7">
            <v>0.173438535179854</v>
          </cell>
          <cell r="E7">
            <v>0.39</v>
          </cell>
        </row>
        <row r="8">
          <cell r="A8" t="str">
            <v>foot_syls3</v>
          </cell>
          <cell r="B8">
            <v>-0.88</v>
          </cell>
          <cell r="C8">
            <v>-1.47591997893684</v>
          </cell>
          <cell r="D8">
            <v>-0.28500420634409701</v>
          </cell>
          <cell r="E8">
            <v>0.28000000000000003</v>
          </cell>
        </row>
        <row r="9">
          <cell r="A9" t="str">
            <v>foot_syls4</v>
          </cell>
          <cell r="B9">
            <v>-0.78</v>
          </cell>
          <cell r="C9">
            <v>-1.4029403220905501</v>
          </cell>
          <cell r="D9">
            <v>-0.154507965495841</v>
          </cell>
          <cell r="E9">
            <v>0.3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t_b0"/>
    </sheetNames>
    <sheetDataSet>
      <sheetData sheetId="0">
        <row r="5">
          <cell r="A5" t="str">
            <v>ana_syls0</v>
          </cell>
          <cell r="B5">
            <v>184.03</v>
          </cell>
          <cell r="C5">
            <v>151.506952069222</v>
          </cell>
          <cell r="D5">
            <v>216.54394776644099</v>
          </cell>
          <cell r="E5">
            <v>15.51</v>
          </cell>
        </row>
        <row r="6">
          <cell r="A6" t="str">
            <v>ana_syls1</v>
          </cell>
          <cell r="B6">
            <v>146.68</v>
          </cell>
          <cell r="C6">
            <v>90.808550403828306</v>
          </cell>
          <cell r="D6">
            <v>202.55075976180001</v>
          </cell>
          <cell r="E6">
            <v>23.92</v>
          </cell>
        </row>
        <row r="7">
          <cell r="A7" t="str">
            <v>ana_syls2</v>
          </cell>
          <cell r="B7">
            <v>184.81</v>
          </cell>
          <cell r="C7">
            <v>128.283352184846</v>
          </cell>
          <cell r="D7">
            <v>241.344602826738</v>
          </cell>
          <cell r="E7">
            <v>24.92</v>
          </cell>
        </row>
        <row r="8">
          <cell r="A8" t="str">
            <v>ana_syls3</v>
          </cell>
          <cell r="B8">
            <v>196.31</v>
          </cell>
          <cell r="C8">
            <v>139.78357410519899</v>
          </cell>
          <cell r="D8">
            <v>252.840450095856</v>
          </cell>
          <cell r="E8">
            <v>24.93</v>
          </cell>
        </row>
        <row r="9">
          <cell r="A9" t="str">
            <v>foot_syls1</v>
          </cell>
          <cell r="B9">
            <v>184.03</v>
          </cell>
          <cell r="C9">
            <v>151.506959328699</v>
          </cell>
          <cell r="D9">
            <v>216.54393703076499</v>
          </cell>
          <cell r="E9">
            <v>15.51</v>
          </cell>
        </row>
        <row r="10">
          <cell r="A10" t="str">
            <v>foot_syls2</v>
          </cell>
          <cell r="B10">
            <v>223.65</v>
          </cell>
          <cell r="C10">
            <v>189.32107464530699</v>
          </cell>
          <cell r="D10">
            <v>257.98452586328102</v>
          </cell>
          <cell r="E10">
            <v>16.38</v>
          </cell>
        </row>
        <row r="11">
          <cell r="A11" t="str">
            <v>foot_syls3</v>
          </cell>
          <cell r="B11">
            <v>250.64</v>
          </cell>
          <cell r="C11">
            <v>206.74567748456499</v>
          </cell>
          <cell r="D11">
            <v>294.53456716185599</v>
          </cell>
          <cell r="E11">
            <v>20.29</v>
          </cell>
        </row>
        <row r="12">
          <cell r="A12" t="str">
            <v>foot_syls4</v>
          </cell>
          <cell r="B12">
            <v>251.81</v>
          </cell>
          <cell r="C12">
            <v>211.813012389031</v>
          </cell>
          <cell r="D12">
            <v>291.811606755978</v>
          </cell>
          <cell r="E12">
            <v>18.86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1"/>
    </sheetNames>
    <sheetDataSet>
      <sheetData sheetId="0">
        <row r="14">
          <cell r="C14">
            <v>3.7210000000000001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f0_b0"/>
    </sheetNames>
    <sheetDataSet>
      <sheetData sheetId="0">
        <row r="5">
          <cell r="A5" t="str">
            <v>ana_syls0</v>
          </cell>
          <cell r="B5">
            <v>1.5</v>
          </cell>
          <cell r="C5">
            <v>0.39689523098933299</v>
          </cell>
          <cell r="D5">
            <v>2.5945488757358302</v>
          </cell>
          <cell r="E5">
            <v>0.51</v>
          </cell>
        </row>
        <row r="6">
          <cell r="A6" t="str">
            <v>ana_syls1</v>
          </cell>
          <cell r="B6">
            <v>1.79</v>
          </cell>
          <cell r="C6">
            <v>1.40188301191372E-2</v>
          </cell>
          <cell r="D6">
            <v>3.5673911813759398</v>
          </cell>
          <cell r="E6">
            <v>0.7</v>
          </cell>
        </row>
        <row r="7">
          <cell r="A7" t="str">
            <v>ana_syls2</v>
          </cell>
          <cell r="B7">
            <v>1.87</v>
          </cell>
          <cell r="C7">
            <v>9.03321681326332E-2</v>
          </cell>
          <cell r="D7">
            <v>3.6407151941978699</v>
          </cell>
          <cell r="E7">
            <v>0.75</v>
          </cell>
        </row>
        <row r="8">
          <cell r="A8" t="str">
            <v>ana_syls3</v>
          </cell>
          <cell r="B8">
            <v>1.17</v>
          </cell>
          <cell r="C8">
            <v>-0.60663699285287898</v>
          </cell>
          <cell r="D8">
            <v>2.9431319242153</v>
          </cell>
          <cell r="E8">
            <v>0.75</v>
          </cell>
        </row>
        <row r="9">
          <cell r="A9" t="str">
            <v>foot_syls1</v>
          </cell>
          <cell r="B9">
            <v>1.5</v>
          </cell>
          <cell r="C9">
            <v>0.39689523098933299</v>
          </cell>
          <cell r="D9">
            <v>2.5945488757358302</v>
          </cell>
          <cell r="E9">
            <v>0.51</v>
          </cell>
        </row>
        <row r="10">
          <cell r="A10" t="str">
            <v>foot_syls2</v>
          </cell>
          <cell r="B10">
            <v>2.2400000000000002</v>
          </cell>
          <cell r="C10">
            <v>1.1097249952672901</v>
          </cell>
          <cell r="D10">
            <v>3.3704089834438</v>
          </cell>
          <cell r="E10">
            <v>0.53</v>
          </cell>
        </row>
        <row r="11">
          <cell r="A11" t="str">
            <v>foot_syls3</v>
          </cell>
          <cell r="B11">
            <v>2.5099999999999998</v>
          </cell>
          <cell r="C11">
            <v>1.50506593199987</v>
          </cell>
          <cell r="D11">
            <v>3.5234864941742101</v>
          </cell>
          <cell r="E11">
            <v>0.44</v>
          </cell>
        </row>
        <row r="12">
          <cell r="A12" t="str">
            <v>foot_syls4</v>
          </cell>
          <cell r="B12">
            <v>2.17</v>
          </cell>
          <cell r="C12">
            <v>1.1379900405871699</v>
          </cell>
          <cell r="D12">
            <v>3.21044651648725</v>
          </cell>
          <cell r="E12">
            <v>0.47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f0_exc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</row>
        <row r="2">
          <cell r="A2" t="str">
            <v>foot_syls1</v>
          </cell>
          <cell r="B2">
            <v>2.35</v>
          </cell>
          <cell r="C2">
            <v>1.2368543651393999</v>
          </cell>
          <cell r="D2">
            <v>3.4717332021246698</v>
          </cell>
          <cell r="E2">
            <v>0.47</v>
          </cell>
        </row>
        <row r="3">
          <cell r="A3" t="str">
            <v>foot_syls2</v>
          </cell>
          <cell r="B3">
            <v>2.93</v>
          </cell>
          <cell r="C3">
            <v>1.82668201483008</v>
          </cell>
          <cell r="D3">
            <v>4.0415236557529504</v>
          </cell>
          <cell r="E3">
            <v>0.45</v>
          </cell>
        </row>
        <row r="4">
          <cell r="A4" t="str">
            <v>foot_syls3</v>
          </cell>
          <cell r="B4">
            <v>3.24</v>
          </cell>
          <cell r="C4">
            <v>2.1244287708295801</v>
          </cell>
          <cell r="D4">
            <v>4.3467259549734898</v>
          </cell>
          <cell r="E4">
            <v>0.45</v>
          </cell>
        </row>
        <row r="5">
          <cell r="A5" t="str">
            <v>foot_syls4</v>
          </cell>
          <cell r="B5">
            <v>2.97</v>
          </cell>
          <cell r="C5">
            <v>1.84975008443424</v>
          </cell>
          <cell r="D5">
            <v>4.0851192597242099</v>
          </cell>
          <cell r="E5">
            <v>0.47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h_slope_b0"/>
    </sheetNames>
    <sheetDataSet>
      <sheetData sheetId="0">
        <row r="2">
          <cell r="A2" t="str">
            <v>foot_syls1</v>
          </cell>
          <cell r="B2">
            <v>3.03</v>
          </cell>
          <cell r="C2">
            <v>2.4696539552104699</v>
          </cell>
          <cell r="D2">
            <v>3.5866315046938202</v>
          </cell>
          <cell r="E2">
            <v>0.19</v>
          </cell>
        </row>
        <row r="3">
          <cell r="A3" t="str">
            <v>foot_syls2</v>
          </cell>
          <cell r="B3">
            <v>2.85</v>
          </cell>
          <cell r="C3">
            <v>2.2717585927083301</v>
          </cell>
          <cell r="D3">
            <v>3.4240416733501799</v>
          </cell>
          <cell r="E3">
            <v>0.19</v>
          </cell>
        </row>
        <row r="4">
          <cell r="A4" t="str">
            <v>foot_syls3</v>
          </cell>
          <cell r="B4">
            <v>2.86</v>
          </cell>
          <cell r="C4">
            <v>2.2634389501477798</v>
          </cell>
          <cell r="D4">
            <v>3.46060584465924</v>
          </cell>
          <cell r="E4">
            <v>0.18</v>
          </cell>
        </row>
        <row r="5">
          <cell r="A5" t="str">
            <v>foot_syls4</v>
          </cell>
          <cell r="B5">
            <v>2.85</v>
          </cell>
          <cell r="C5">
            <v>2.2723641657339302</v>
          </cell>
          <cell r="D5">
            <v>3.4225859367474598</v>
          </cell>
          <cell r="E5">
            <v>0.19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0"/>
    </sheetNames>
    <sheetDataSet>
      <sheetData sheetId="0">
        <row r="2">
          <cell r="A2" t="str">
            <v>foot_syls1</v>
          </cell>
          <cell r="B2">
            <v>-3.2</v>
          </cell>
          <cell r="C2">
            <v>-3.88172025853097</v>
          </cell>
          <cell r="D2">
            <v>-2.52715146823749</v>
          </cell>
          <cell r="E2">
            <v>0.32</v>
          </cell>
        </row>
        <row r="3">
          <cell r="A3" t="str">
            <v>foot_syls2</v>
          </cell>
          <cell r="B3">
            <v>-2.7</v>
          </cell>
          <cell r="C3">
            <v>-3.4223965023579801</v>
          </cell>
          <cell r="D3">
            <v>-1.97289856080144</v>
          </cell>
          <cell r="E3">
            <v>0.35</v>
          </cell>
        </row>
        <row r="4">
          <cell r="A4" t="str">
            <v>foot_syls3</v>
          </cell>
          <cell r="B4">
            <v>-2.74</v>
          </cell>
          <cell r="C4">
            <v>-3.4193811076907799</v>
          </cell>
          <cell r="D4">
            <v>-2.0652773333605401</v>
          </cell>
          <cell r="E4">
            <v>0.32</v>
          </cell>
        </row>
        <row r="5">
          <cell r="A5" t="str">
            <v>foot_syls4</v>
          </cell>
          <cell r="B5">
            <v>-2.4</v>
          </cell>
          <cell r="C5">
            <v>-3.06520998335795</v>
          </cell>
          <cell r="D5">
            <v>-1.72679080579736</v>
          </cell>
          <cell r="E5">
            <v>0.32</v>
          </cell>
        </row>
        <row r="6">
          <cell r="A6" t="str">
            <v>pre_syls0</v>
          </cell>
          <cell r="B6">
            <v>-3.2</v>
          </cell>
          <cell r="C6">
            <v>-3.88172025853097</v>
          </cell>
          <cell r="D6">
            <v>-2.52715146823749</v>
          </cell>
          <cell r="E6">
            <v>0.32</v>
          </cell>
        </row>
        <row r="7">
          <cell r="A7" t="str">
            <v>pre_syls1</v>
          </cell>
          <cell r="B7">
            <v>-3.08</v>
          </cell>
          <cell r="C7">
            <v>-3.7604597367286901</v>
          </cell>
          <cell r="D7">
            <v>-2.4028399581694799</v>
          </cell>
          <cell r="E7">
            <v>0.32</v>
          </cell>
        </row>
        <row r="8">
          <cell r="A8" t="str">
            <v>pre_syls2</v>
          </cell>
          <cell r="B8">
            <v>-3.48</v>
          </cell>
          <cell r="C8">
            <v>-4.1656044081944703</v>
          </cell>
          <cell r="D8">
            <v>-2.7963681913731602</v>
          </cell>
          <cell r="E8">
            <v>0.33</v>
          </cell>
        </row>
        <row r="9">
          <cell r="A9" t="str">
            <v>pre_syls3</v>
          </cell>
          <cell r="B9">
            <v>-3.4</v>
          </cell>
          <cell r="C9">
            <v>-4.0816577021283402</v>
          </cell>
          <cell r="D9">
            <v>-2.72038686614462</v>
          </cell>
          <cell r="E9">
            <v>0.33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1"/>
    </sheetNames>
    <sheetDataSet>
      <sheetData sheetId="0">
        <row r="14">
          <cell r="C14">
            <v>-8.2000000000000003E-2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0"/>
    </sheetNames>
    <sheetDataSet>
      <sheetData sheetId="0">
        <row r="2">
          <cell r="A2" t="str">
            <v>foot_syls1</v>
          </cell>
          <cell r="B2">
            <v>292.37</v>
          </cell>
          <cell r="C2">
            <v>242.27668041286699</v>
          </cell>
          <cell r="D2">
            <v>342.46001854720902</v>
          </cell>
          <cell r="E2">
            <v>19.170000000000002</v>
          </cell>
        </row>
        <row r="3">
          <cell r="A3" t="str">
            <v>foot_syls2</v>
          </cell>
          <cell r="B3">
            <v>313.58999999999997</v>
          </cell>
          <cell r="C3">
            <v>263.74652733703101</v>
          </cell>
          <cell r="D3">
            <v>363.44162210972098</v>
          </cell>
          <cell r="E3">
            <v>19.62</v>
          </cell>
        </row>
        <row r="4">
          <cell r="A4" t="str">
            <v>foot_syls3</v>
          </cell>
          <cell r="B4">
            <v>388.32</v>
          </cell>
          <cell r="C4">
            <v>338.225511190757</v>
          </cell>
          <cell r="D4">
            <v>438.40922969311498</v>
          </cell>
          <cell r="E4">
            <v>19.170000000000002</v>
          </cell>
        </row>
        <row r="5">
          <cell r="A5" t="str">
            <v>foot_syls4</v>
          </cell>
          <cell r="B5">
            <v>510.92</v>
          </cell>
          <cell r="C5">
            <v>460.71124053377099</v>
          </cell>
          <cell r="D5">
            <v>561.13022869255701</v>
          </cell>
          <cell r="E5">
            <v>19</v>
          </cell>
        </row>
        <row r="6">
          <cell r="A6" t="str">
            <v>pre_syls0</v>
          </cell>
          <cell r="B6">
            <v>292.37</v>
          </cell>
          <cell r="C6">
            <v>242.27668041286699</v>
          </cell>
          <cell r="D6">
            <v>342.46001854720902</v>
          </cell>
          <cell r="E6">
            <v>19.170000000000002</v>
          </cell>
        </row>
        <row r="7">
          <cell r="A7" t="str">
            <v>pre_syls1</v>
          </cell>
          <cell r="B7">
            <v>258.89999999999998</v>
          </cell>
          <cell r="C7">
            <v>208.810305903456</v>
          </cell>
          <cell r="D7">
            <v>308.98278008430299</v>
          </cell>
          <cell r="E7">
            <v>19.18</v>
          </cell>
        </row>
        <row r="8">
          <cell r="A8" t="str">
            <v>pre_syls2</v>
          </cell>
          <cell r="B8">
            <v>254.58</v>
          </cell>
          <cell r="C8">
            <v>204.49751188314301</v>
          </cell>
          <cell r="D8">
            <v>304.66895335364597</v>
          </cell>
          <cell r="E8">
            <v>19.16</v>
          </cell>
        </row>
        <row r="9">
          <cell r="A9" t="str">
            <v>pre_syls3</v>
          </cell>
          <cell r="B9">
            <v>247.68</v>
          </cell>
          <cell r="C9">
            <v>197.56319873925599</v>
          </cell>
          <cell r="D9">
            <v>297.79877030585601</v>
          </cell>
          <cell r="E9">
            <v>19.11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1"/>
    </sheetNames>
    <sheetDataSet>
      <sheetData sheetId="0">
        <row r="14">
          <cell r="C14">
            <v>-45.81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0"/>
    </sheetNames>
    <sheetDataSet>
      <sheetData sheetId="0">
        <row r="2">
          <cell r="A2" t="str">
            <v>foot_syls1</v>
          </cell>
          <cell r="B2">
            <v>0.73</v>
          </cell>
          <cell r="C2">
            <v>-0.67711511222563603</v>
          </cell>
          <cell r="D2">
            <v>2.1338852425606398</v>
          </cell>
          <cell r="E2">
            <v>0.64</v>
          </cell>
        </row>
        <row r="3">
          <cell r="A3" t="str">
            <v>foot_syls2</v>
          </cell>
          <cell r="B3">
            <v>1.57</v>
          </cell>
          <cell r="C3">
            <v>0.113502625817718</v>
          </cell>
          <cell r="D3">
            <v>3.0359750428775598</v>
          </cell>
          <cell r="E3">
            <v>0.69</v>
          </cell>
        </row>
        <row r="4">
          <cell r="A4" t="str">
            <v>foot_syls3</v>
          </cell>
          <cell r="B4">
            <v>3.02</v>
          </cell>
          <cell r="C4">
            <v>1.6174699970306601</v>
          </cell>
          <cell r="D4">
            <v>4.42770665076947</v>
          </cell>
          <cell r="E4">
            <v>0.64</v>
          </cell>
        </row>
        <row r="5">
          <cell r="A5" t="str">
            <v>foot_syls4</v>
          </cell>
          <cell r="B5">
            <v>2.73</v>
          </cell>
          <cell r="C5">
            <v>1.3517317989284501</v>
          </cell>
          <cell r="D5">
            <v>4.1178784925864296</v>
          </cell>
          <cell r="E5">
            <v>0.63</v>
          </cell>
        </row>
        <row r="6">
          <cell r="A6" t="str">
            <v>pre_syls0</v>
          </cell>
          <cell r="B6">
            <v>0.73</v>
          </cell>
          <cell r="C6">
            <v>-0.67711511222563603</v>
          </cell>
          <cell r="D6">
            <v>2.1338852425606398</v>
          </cell>
          <cell r="E6">
            <v>0.64</v>
          </cell>
        </row>
        <row r="7">
          <cell r="A7" t="str">
            <v>pre_syls1</v>
          </cell>
          <cell r="B7">
            <v>1.55</v>
          </cell>
          <cell r="C7">
            <v>0.14212380524295501</v>
          </cell>
          <cell r="D7">
            <v>2.9547868181056902</v>
          </cell>
          <cell r="E7">
            <v>0.64</v>
          </cell>
        </row>
        <row r="8">
          <cell r="A8" t="str">
            <v>pre_syls2</v>
          </cell>
          <cell r="B8">
            <v>1.47</v>
          </cell>
          <cell r="C8">
            <v>7.1683554694736903E-2</v>
          </cell>
          <cell r="D8">
            <v>2.8764118434313501</v>
          </cell>
          <cell r="E8">
            <v>0.64</v>
          </cell>
        </row>
        <row r="9">
          <cell r="A9" t="str">
            <v>pre_syls3</v>
          </cell>
          <cell r="B9">
            <v>1.88</v>
          </cell>
          <cell r="C9">
            <v>0.47930582203028799</v>
          </cell>
          <cell r="D9">
            <v>3.27152766445665</v>
          </cell>
          <cell r="E9">
            <v>0.64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1"/>
    </sheetNames>
    <sheetDataSet>
      <sheetData sheetId="0">
        <row r="14">
          <cell r="C14">
            <v>-0.64100000000000001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0"/>
    </sheetNames>
    <sheetDataSet>
      <sheetData sheetId="0">
        <row r="2">
          <cell r="A2" t="str">
            <v>foot_syls1</v>
          </cell>
          <cell r="B2">
            <v>330</v>
          </cell>
          <cell r="C2">
            <v>267.98380992924598</v>
          </cell>
          <cell r="D2">
            <v>392.02384275216701</v>
          </cell>
          <cell r="E2">
            <v>22.63</v>
          </cell>
        </row>
        <row r="3">
          <cell r="A3" t="str">
            <v>foot_syls2</v>
          </cell>
          <cell r="B3">
            <v>341.42</v>
          </cell>
          <cell r="C3">
            <v>279.957863675395</v>
          </cell>
          <cell r="D3">
            <v>402.875063254959</v>
          </cell>
          <cell r="E3">
            <v>23.1</v>
          </cell>
        </row>
        <row r="4">
          <cell r="A4" t="str">
            <v>foot_syls3</v>
          </cell>
          <cell r="B4">
            <v>447.13</v>
          </cell>
          <cell r="C4">
            <v>385.10449324251903</v>
          </cell>
          <cell r="D4">
            <v>509.156976827189</v>
          </cell>
          <cell r="E4">
            <v>22.62</v>
          </cell>
        </row>
        <row r="5">
          <cell r="A5" t="str">
            <v>foot_syls4</v>
          </cell>
          <cell r="B5">
            <v>578.91</v>
          </cell>
          <cell r="C5">
            <v>516.64728415781303</v>
          </cell>
          <cell r="D5">
            <v>641.17777975090598</v>
          </cell>
          <cell r="E5">
            <v>22.45</v>
          </cell>
        </row>
        <row r="6">
          <cell r="A6" t="str">
            <v>pre_syls0</v>
          </cell>
          <cell r="B6">
            <v>330</v>
          </cell>
          <cell r="C6">
            <v>267.98380992924598</v>
          </cell>
          <cell r="D6">
            <v>392.02384275216701</v>
          </cell>
          <cell r="E6">
            <v>22.63</v>
          </cell>
        </row>
        <row r="7">
          <cell r="A7" t="str">
            <v>pre_syls1</v>
          </cell>
          <cell r="B7">
            <v>298.76</v>
          </cell>
          <cell r="C7">
            <v>236.75095189018401</v>
          </cell>
          <cell r="D7">
            <v>360.77235211837399</v>
          </cell>
          <cell r="E7">
            <v>22.63</v>
          </cell>
        </row>
        <row r="8">
          <cell r="A8" t="str">
            <v>pre_syls2</v>
          </cell>
          <cell r="B8">
            <v>298.60000000000002</v>
          </cell>
          <cell r="C8">
            <v>236.5805635806</v>
          </cell>
          <cell r="D8">
            <v>360.62804192154499</v>
          </cell>
          <cell r="E8">
            <v>22.61</v>
          </cell>
        </row>
        <row r="9">
          <cell r="A9" t="str">
            <v>pre_syls3</v>
          </cell>
          <cell r="B9">
            <v>293.95999999999998</v>
          </cell>
          <cell r="C9">
            <v>231.85986111163399</v>
          </cell>
          <cell r="D9">
            <v>356.05133750653198</v>
          </cell>
          <cell r="E9">
            <v>22.56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0795BF-185B-4519-A736-22D534BC7D3B}" name="Table1" displayName="Table1" ref="A1:I8" totalsRowShown="0" headerRowDxfId="6" headerRowBorderDxfId="5">
  <autoFilter ref="A1:I8" xr:uid="{07B42067-24E8-43DB-AE57-37A21BE9E32A}">
    <filterColumn colId="1">
      <filters blank="1">
        <filter val="1"/>
        <filter val="3"/>
      </filters>
    </filterColumn>
  </autoFilter>
  <tableColumns count="9">
    <tableColumn id="1" xr3:uid="{5371554D-DA1B-4B68-AB5C-23CEFF8D9436}" name="pre-nuclear phrase" dataDxfId="4"/>
    <tableColumn id="2" xr3:uid="{5CCBA533-A9EE-4C09-9F15-CE57F5948F3D}" name="pairing" dataDxfId="3"/>
    <tableColumn id="3" xr3:uid="{FEF8CD11-BD2F-48BB-B6D9-CE0198FBE718}" name="anacr." dataDxfId="2"/>
    <tableColumn id="4" xr3:uid="{07ACF7BA-8A7E-4C3D-9A49-9AB517533968}" name="word-end syl." dataDxfId="1"/>
    <tableColumn id="5" xr3:uid="{9FBD1F0E-4D7A-43C6-A14B-D78F46262A9A}" name="(*)" dataDxfId="0"/>
    <tableColumn id="6" xr3:uid="{1401B170-66E2-4B3B-816F-643567E0C4A7}" name="L*H"/>
    <tableColumn id="7" xr3:uid="{3F5CF46D-9D21-46D7-8224-0966963746A3}" name="&gt;H*"/>
    <tableColumn id="8" xr3:uid="{8EF44466-12A0-4F98-A588-BBDB0A3EA858}" name="H*"/>
    <tableColumn id="9" xr3:uid="{FAE85633-40C2-49C8-9E75-CC4E1073ABF7}" name="Tot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130F-68F7-4AB5-A7B9-D1C7DF27C657}">
  <dimension ref="A1:AP40"/>
  <sheetViews>
    <sheetView tabSelected="1" topLeftCell="E1" zoomScaleNormal="100" workbookViewId="0">
      <selection activeCell="J8" sqref="J8"/>
    </sheetView>
  </sheetViews>
  <sheetFormatPr defaultRowHeight="14.4" x14ac:dyDescent="0.3"/>
  <cols>
    <col min="1" max="1" width="8.88671875" customWidth="1"/>
    <col min="6" max="6" width="8.88671875" style="9"/>
    <col min="7" max="7" width="8.88671875" style="1"/>
    <col min="8" max="9" width="8.88671875" style="9"/>
  </cols>
  <sheetData>
    <row r="1" spans="1:9" x14ac:dyDescent="0.3">
      <c r="A1" t="s">
        <v>12</v>
      </c>
      <c r="G1" s="12" t="s">
        <v>13</v>
      </c>
    </row>
    <row r="2" spans="1:9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3">
      <c r="A3" s="3" t="str">
        <f>[1]nuc_l_t_b0!A2</f>
        <v>foot_syls1</v>
      </c>
      <c r="B3" s="3">
        <f>[1]nuc_l_t_b0!B2</f>
        <v>93.6</v>
      </c>
      <c r="C3" s="3">
        <f>[1]nuc_l_t_b0!C2</f>
        <v>46.500698075307596</v>
      </c>
      <c r="D3" s="3">
        <f>[1]nuc_l_t_b0!D2</f>
        <v>140.70193676727499</v>
      </c>
      <c r="E3">
        <f>[1]nuc_l_t_b0!E2</f>
        <v>15.61</v>
      </c>
      <c r="F3" s="9">
        <f>B3-C3</f>
        <v>47.099301924692398</v>
      </c>
      <c r="G3" s="3">
        <f>[2]nuc_l_t_b1!C14</f>
        <v>3.7210000000000001</v>
      </c>
      <c r="H3" s="9" t="str">
        <f>A3</f>
        <v>foot_syls1</v>
      </c>
      <c r="I3" s="10">
        <f>B3+$G3</f>
        <v>97.320999999999998</v>
      </c>
    </row>
    <row r="4" spans="1:9" x14ac:dyDescent="0.3">
      <c r="A4" s="3" t="str">
        <f>[1]nuc_l_t_b0!A3</f>
        <v>foot_syls2</v>
      </c>
      <c r="B4" s="3">
        <f>[1]nuc_l_t_b0!B3</f>
        <v>95.69</v>
      </c>
      <c r="C4" s="3">
        <f>[1]nuc_l_t_b0!C3</f>
        <v>49.741002739242397</v>
      </c>
      <c r="D4" s="3">
        <f>[1]nuc_l_t_b0!D3</f>
        <v>141.63866398610099</v>
      </c>
      <c r="E4">
        <f>[1]nuc_l_t_b0!E3</f>
        <v>16.07</v>
      </c>
      <c r="F4" s="9">
        <f>B4-C4</f>
        <v>45.948997260757601</v>
      </c>
      <c r="G4" s="3">
        <f>[2]nuc_l_t_b1!$C$14</f>
        <v>3.7210000000000001</v>
      </c>
      <c r="H4" s="9" t="str">
        <f>A4</f>
        <v>foot_syls2</v>
      </c>
      <c r="I4" s="10">
        <f>B4+$G4</f>
        <v>99.411000000000001</v>
      </c>
    </row>
    <row r="5" spans="1:9" x14ac:dyDescent="0.3">
      <c r="A5" s="3" t="str">
        <f>[1]nuc_l_t_b0!A4</f>
        <v>foot_syls3</v>
      </c>
      <c r="B5" s="3">
        <f>[1]nuc_l_t_b0!B4</f>
        <v>96.52</v>
      </c>
      <c r="C5" s="3">
        <f>[1]nuc_l_t_b0!C4</f>
        <v>49.412281495718602</v>
      </c>
      <c r="D5" s="3">
        <f>[1]nuc_l_t_b0!D4</f>
        <v>143.63346869134</v>
      </c>
      <c r="E5">
        <f>[1]nuc_l_t_b0!E4</f>
        <v>15.6</v>
      </c>
      <c r="F5" s="9">
        <f>B5-C5</f>
        <v>47.107718504281394</v>
      </c>
      <c r="G5" s="3">
        <f>[2]nuc_l_t_b1!$C$14</f>
        <v>3.7210000000000001</v>
      </c>
      <c r="H5" s="9" t="str">
        <f>A5</f>
        <v>foot_syls3</v>
      </c>
      <c r="I5" s="10">
        <f>B5+$G5</f>
        <v>100.241</v>
      </c>
    </row>
    <row r="6" spans="1:9" x14ac:dyDescent="0.3">
      <c r="A6" s="3" t="str">
        <f>[1]nuc_l_t_b0!A5</f>
        <v>foot_syls4</v>
      </c>
      <c r="B6" s="3">
        <f>[1]nuc_l_t_b0!B5</f>
        <v>94.23</v>
      </c>
      <c r="C6" s="3">
        <f>[1]nuc_l_t_b0!C5</f>
        <v>46.5980176258035</v>
      </c>
      <c r="D6" s="3">
        <f>[1]nuc_l_t_b0!D5</f>
        <v>141.861968724272</v>
      </c>
      <c r="E6">
        <f>[1]nuc_l_t_b0!E5</f>
        <v>15.43</v>
      </c>
      <c r="F6" s="9">
        <f>B6-C6</f>
        <v>47.631982374196504</v>
      </c>
      <c r="G6" s="3">
        <f>[2]nuc_l_t_b1!$C$14</f>
        <v>3.7210000000000001</v>
      </c>
      <c r="H6" s="9" t="str">
        <f>A6</f>
        <v>foot_syls4</v>
      </c>
      <c r="I6" s="10">
        <f>B6+$G6</f>
        <v>97.951000000000008</v>
      </c>
    </row>
    <row r="8" spans="1:9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>A8</f>
        <v>l_f0</v>
      </c>
      <c r="I8" s="9" t="str">
        <f>B8</f>
        <v>predicted</v>
      </c>
    </row>
    <row r="9" spans="1:9" x14ac:dyDescent="0.3">
      <c r="A9" s="2" t="str">
        <f>RIGHT([3]nuc_l_f0_b0!A2,5)</f>
        <v>syls1</v>
      </c>
      <c r="B9" s="2">
        <f>[3]nuc_l_f0_b0!B2</f>
        <v>-3.2</v>
      </c>
      <c r="C9" s="2">
        <f>[3]nuc_l_f0_b0!C2</f>
        <v>-3.88172025853097</v>
      </c>
      <c r="D9" s="2">
        <f>[3]nuc_l_f0_b0!D2</f>
        <v>-2.52715146823749</v>
      </c>
      <c r="E9">
        <f>[3]nuc_l_f0_b0!E2</f>
        <v>0.32</v>
      </c>
      <c r="F9" s="9">
        <f t="shared" ref="F9:F38" si="0">B9-C9</f>
        <v>0.68172025853096985</v>
      </c>
      <c r="G9" s="2">
        <f>[4]nuc_l_f0_b1!$C$14</f>
        <v>-8.2000000000000003E-2</v>
      </c>
      <c r="H9" s="9" t="str">
        <f>A9</f>
        <v>syls1</v>
      </c>
      <c r="I9" s="11">
        <f>B9+$G9</f>
        <v>-3.282</v>
      </c>
    </row>
    <row r="10" spans="1:9" x14ac:dyDescent="0.3">
      <c r="A10" s="2" t="str">
        <f>RIGHT([3]nuc_l_f0_b0!A3,5)</f>
        <v>syls2</v>
      </c>
      <c r="B10" s="2">
        <f>[3]nuc_l_f0_b0!B3</f>
        <v>-2.7</v>
      </c>
      <c r="C10" s="2">
        <f>[3]nuc_l_f0_b0!C3</f>
        <v>-3.4223965023579801</v>
      </c>
      <c r="D10" s="2">
        <f>[3]nuc_l_f0_b0!D3</f>
        <v>-1.97289856080144</v>
      </c>
      <c r="E10">
        <f>[3]nuc_l_f0_b0!E3</f>
        <v>0.35</v>
      </c>
      <c r="F10" s="9">
        <f t="shared" si="0"/>
        <v>0.72239650235797992</v>
      </c>
      <c r="G10" s="2">
        <f>[4]nuc_l_f0_b1!$C$14</f>
        <v>-8.2000000000000003E-2</v>
      </c>
      <c r="H10" s="9" t="str">
        <f>A10</f>
        <v>syls2</v>
      </c>
      <c r="I10" s="11">
        <f>B10+$G10</f>
        <v>-2.782</v>
      </c>
    </row>
    <row r="11" spans="1:9" x14ac:dyDescent="0.3">
      <c r="A11" s="2" t="str">
        <f>RIGHT([3]nuc_l_f0_b0!A4,5)</f>
        <v>syls3</v>
      </c>
      <c r="B11" s="2">
        <f>[3]nuc_l_f0_b0!B4</f>
        <v>-2.74</v>
      </c>
      <c r="C11" s="2">
        <f>[3]nuc_l_f0_b0!C4</f>
        <v>-3.4193811076907799</v>
      </c>
      <c r="D11" s="2">
        <f>[3]nuc_l_f0_b0!D4</f>
        <v>-2.0652773333605401</v>
      </c>
      <c r="E11">
        <f>[3]nuc_l_f0_b0!E4</f>
        <v>0.32</v>
      </c>
      <c r="F11" s="9">
        <f t="shared" si="0"/>
        <v>0.67938110769077964</v>
      </c>
      <c r="G11" s="2">
        <f>[4]nuc_l_f0_b1!$C$14</f>
        <v>-8.2000000000000003E-2</v>
      </c>
      <c r="H11" s="9" t="str">
        <f>A11</f>
        <v>syls3</v>
      </c>
      <c r="I11" s="11">
        <f>B11+$G11</f>
        <v>-2.8220000000000001</v>
      </c>
    </row>
    <row r="12" spans="1:9" x14ac:dyDescent="0.3">
      <c r="A12" s="2" t="str">
        <f>RIGHT([3]nuc_l_f0_b0!A5,5)</f>
        <v>syls4</v>
      </c>
      <c r="B12" s="2">
        <f>[3]nuc_l_f0_b0!B5</f>
        <v>-2.4</v>
      </c>
      <c r="C12" s="2">
        <f>[3]nuc_l_f0_b0!C5</f>
        <v>-3.06520998335795</v>
      </c>
      <c r="D12" s="2">
        <f>[3]nuc_l_f0_b0!D5</f>
        <v>-1.72679080579736</v>
      </c>
      <c r="E12">
        <f>[3]nuc_l_f0_b0!E5</f>
        <v>0.32</v>
      </c>
      <c r="F12" s="9">
        <f t="shared" si="0"/>
        <v>0.66520998335795012</v>
      </c>
      <c r="G12" s="2">
        <f>[4]nuc_l_f0_b1!$C$14</f>
        <v>-8.2000000000000003E-2</v>
      </c>
      <c r="H12" s="9" t="str">
        <f>A12</f>
        <v>syls4</v>
      </c>
      <c r="I12" s="11">
        <f>B12+$G12</f>
        <v>-2.4819999999999998</v>
      </c>
    </row>
    <row r="15" spans="1:9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>A15</f>
        <v>h_t</v>
      </c>
      <c r="I15" s="9" t="str">
        <f>B15</f>
        <v>predicted</v>
      </c>
    </row>
    <row r="16" spans="1:9" x14ac:dyDescent="0.3">
      <c r="A16" s="3" t="str">
        <f>RIGHT([5]nuc_h_t_b0!A2,5)</f>
        <v>syls1</v>
      </c>
      <c r="B16" s="3">
        <f>[5]nuc_h_t_b0!B2</f>
        <v>292.37</v>
      </c>
      <c r="C16" s="3">
        <f>[5]nuc_h_t_b0!C2</f>
        <v>242.27668041286699</v>
      </c>
      <c r="D16" s="3">
        <f>[5]nuc_h_t_b0!D2</f>
        <v>342.46001854720902</v>
      </c>
      <c r="E16">
        <f>[5]nuc_h_t_b0!E2</f>
        <v>19.170000000000002</v>
      </c>
      <c r="F16" s="9">
        <f t="shared" si="0"/>
        <v>50.09331958713301</v>
      </c>
      <c r="G16" s="3">
        <f>[6]nuc_h_t_b1!$C$14</f>
        <v>-45.81</v>
      </c>
      <c r="H16" s="9" t="str">
        <f>A16</f>
        <v>syls1</v>
      </c>
      <c r="I16" s="10">
        <f>B16+$G16</f>
        <v>246.56</v>
      </c>
    </row>
    <row r="17" spans="1:42" x14ac:dyDescent="0.3">
      <c r="A17" s="3" t="str">
        <f>RIGHT([5]nuc_h_t_b0!A3,5)</f>
        <v>syls2</v>
      </c>
      <c r="B17" s="3">
        <f>[5]nuc_h_t_b0!B3</f>
        <v>313.58999999999997</v>
      </c>
      <c r="C17" s="3">
        <f>[5]nuc_h_t_b0!C3</f>
        <v>263.74652733703101</v>
      </c>
      <c r="D17" s="3">
        <f>[5]nuc_h_t_b0!D3</f>
        <v>363.44162210972098</v>
      </c>
      <c r="E17">
        <f>[5]nuc_h_t_b0!E3</f>
        <v>19.62</v>
      </c>
      <c r="F17" s="9">
        <f t="shared" si="0"/>
        <v>49.843472662968964</v>
      </c>
      <c r="G17" s="3">
        <f>[6]nuc_h_t_b1!$C$14</f>
        <v>-45.81</v>
      </c>
      <c r="H17" s="9" t="str">
        <f>A17</f>
        <v>syls2</v>
      </c>
      <c r="I17" s="10">
        <f>B17+$G17</f>
        <v>267.77999999999997</v>
      </c>
    </row>
    <row r="18" spans="1:42" x14ac:dyDescent="0.3">
      <c r="A18" s="3" t="str">
        <f>RIGHT([5]nuc_h_t_b0!A4,5)</f>
        <v>syls3</v>
      </c>
      <c r="B18" s="3">
        <f>[5]nuc_h_t_b0!B4</f>
        <v>388.32</v>
      </c>
      <c r="C18" s="3">
        <f>[5]nuc_h_t_b0!C4</f>
        <v>338.225511190757</v>
      </c>
      <c r="D18" s="3">
        <f>[5]nuc_h_t_b0!D4</f>
        <v>438.40922969311498</v>
      </c>
      <c r="E18">
        <f>[5]nuc_h_t_b0!E4</f>
        <v>19.170000000000002</v>
      </c>
      <c r="F18" s="9">
        <f t="shared" si="0"/>
        <v>50.094488809242989</v>
      </c>
      <c r="G18" s="3">
        <f>[6]nuc_h_t_b1!$C$14</f>
        <v>-45.81</v>
      </c>
      <c r="H18" s="9" t="str">
        <f>A18</f>
        <v>syls3</v>
      </c>
      <c r="I18" s="10">
        <f>B18+$G18</f>
        <v>342.51</v>
      </c>
      <c r="AC18" s="9" t="s">
        <v>15</v>
      </c>
    </row>
    <row r="19" spans="1:42" x14ac:dyDescent="0.3">
      <c r="A19" s="3" t="str">
        <f>RIGHT([5]nuc_h_t_b0!A5,5)</f>
        <v>syls4</v>
      </c>
      <c r="B19" s="3">
        <f>[5]nuc_h_t_b0!B5</f>
        <v>510.92</v>
      </c>
      <c r="C19" s="3">
        <f>[5]nuc_h_t_b0!C5</f>
        <v>460.71124053377099</v>
      </c>
      <c r="D19" s="3">
        <f>[5]nuc_h_t_b0!D5</f>
        <v>561.13022869255701</v>
      </c>
      <c r="E19">
        <f>[5]nuc_h_t_b0!E5</f>
        <v>19</v>
      </c>
      <c r="F19" s="9">
        <f t="shared" si="0"/>
        <v>50.208759466229026</v>
      </c>
      <c r="G19" s="3">
        <f>[6]nuc_h_t_b1!$C$14</f>
        <v>-45.81</v>
      </c>
      <c r="H19" s="9" t="str">
        <f>A19</f>
        <v>syls4</v>
      </c>
      <c r="I19" s="10">
        <f>B19+$G19</f>
        <v>465.11</v>
      </c>
      <c r="AC19" s="9" t="s">
        <v>17</v>
      </c>
    </row>
    <row r="20" spans="1:42" x14ac:dyDescent="0.3">
      <c r="AC20" s="9" t="s">
        <v>18</v>
      </c>
    </row>
    <row r="21" spans="1:42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>A21</f>
        <v>h_f0</v>
      </c>
      <c r="I21" s="9" t="str">
        <f>B21</f>
        <v>predicted</v>
      </c>
      <c r="AC21" s="9" t="s">
        <v>16</v>
      </c>
      <c r="AP21" t="s">
        <v>14</v>
      </c>
    </row>
    <row r="22" spans="1:42" x14ac:dyDescent="0.3">
      <c r="A22" s="2" t="str">
        <f>RIGHT([7]nuc_h_f0_b0!A2,5)</f>
        <v>syls1</v>
      </c>
      <c r="B22" s="2">
        <f>[7]nuc_h_f0_b0!B2</f>
        <v>0.73</v>
      </c>
      <c r="C22" s="2">
        <f>[7]nuc_h_f0_b0!C2</f>
        <v>-0.67711511222563603</v>
      </c>
      <c r="D22" s="2">
        <f>[7]nuc_h_f0_b0!D2</f>
        <v>2.1338852425606398</v>
      </c>
      <c r="E22">
        <f>[7]nuc_h_f0_b0!E2</f>
        <v>0.64</v>
      </c>
      <c r="F22" s="9">
        <f t="shared" si="0"/>
        <v>1.407115112225636</v>
      </c>
      <c r="G22" s="2">
        <f>[8]nuc_h_f0_b1!$C$14</f>
        <v>-0.64100000000000001</v>
      </c>
      <c r="H22" s="9" t="str">
        <f>A22</f>
        <v>syls1</v>
      </c>
      <c r="I22" s="11">
        <f>B22+$G22</f>
        <v>8.8999999999999968E-2</v>
      </c>
    </row>
    <row r="23" spans="1:42" x14ac:dyDescent="0.3">
      <c r="A23" s="2" t="str">
        <f>RIGHT([7]nuc_h_f0_b0!A3,5)</f>
        <v>syls2</v>
      </c>
      <c r="B23" s="2">
        <f>[7]nuc_h_f0_b0!B3</f>
        <v>1.57</v>
      </c>
      <c r="C23" s="2">
        <f>[7]nuc_h_f0_b0!C3</f>
        <v>0.113502625817718</v>
      </c>
      <c r="D23" s="2">
        <f>[7]nuc_h_f0_b0!D3</f>
        <v>3.0359750428775598</v>
      </c>
      <c r="E23">
        <f>[7]nuc_h_f0_b0!E3</f>
        <v>0.69</v>
      </c>
      <c r="F23" s="9">
        <f t="shared" si="0"/>
        <v>1.456497374182282</v>
      </c>
      <c r="G23" s="2">
        <f>[8]nuc_h_f0_b1!$C$14</f>
        <v>-0.64100000000000001</v>
      </c>
      <c r="H23" s="9" t="str">
        <f>A23</f>
        <v>syls2</v>
      </c>
      <c r="I23" s="11">
        <f>B23+$G23</f>
        <v>0.92900000000000005</v>
      </c>
    </row>
    <row r="24" spans="1:42" x14ac:dyDescent="0.3">
      <c r="A24" s="2" t="str">
        <f>RIGHT([7]nuc_h_f0_b0!A4,5)</f>
        <v>syls3</v>
      </c>
      <c r="B24" s="2">
        <f>[7]nuc_h_f0_b0!B4</f>
        <v>3.02</v>
      </c>
      <c r="C24" s="2">
        <f>[7]nuc_h_f0_b0!C4</f>
        <v>1.6174699970306601</v>
      </c>
      <c r="D24" s="2">
        <f>[7]nuc_h_f0_b0!D4</f>
        <v>4.42770665076947</v>
      </c>
      <c r="E24">
        <f>[7]nuc_h_f0_b0!E4</f>
        <v>0.64</v>
      </c>
      <c r="F24" s="9">
        <f t="shared" si="0"/>
        <v>1.4025300029693399</v>
      </c>
      <c r="G24" s="2">
        <f>[8]nuc_h_f0_b1!$C$14</f>
        <v>-0.64100000000000001</v>
      </c>
      <c r="H24" s="9" t="str">
        <f>A24</f>
        <v>syls3</v>
      </c>
      <c r="I24" s="11">
        <f>B24+$G24</f>
        <v>2.379</v>
      </c>
    </row>
    <row r="25" spans="1:42" x14ac:dyDescent="0.3">
      <c r="A25" s="2" t="str">
        <f>RIGHT([7]nuc_h_f0_b0!A5,5)</f>
        <v>syls4</v>
      </c>
      <c r="B25" s="2">
        <f>[7]nuc_h_f0_b0!B5</f>
        <v>2.73</v>
      </c>
      <c r="C25" s="2">
        <f>[7]nuc_h_f0_b0!C5</f>
        <v>1.3517317989284501</v>
      </c>
      <c r="D25" s="2">
        <f>[7]nuc_h_f0_b0!D5</f>
        <v>4.1178784925864296</v>
      </c>
      <c r="E25">
        <f>[7]nuc_h_f0_b0!E5</f>
        <v>0.63</v>
      </c>
      <c r="F25" s="9">
        <f t="shared" si="0"/>
        <v>1.3782682010715499</v>
      </c>
      <c r="G25" s="2">
        <f>[8]nuc_h_f0_b1!$C$14</f>
        <v>-0.64100000000000001</v>
      </c>
      <c r="H25" s="9" t="str">
        <f>A25</f>
        <v>syls4</v>
      </c>
      <c r="I25" s="11">
        <f>B25+$G25</f>
        <v>2.089</v>
      </c>
    </row>
    <row r="28" spans="1:42" x14ac:dyDescent="0.3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>A28</f>
        <v>e_t</v>
      </c>
      <c r="I28" s="9" t="str">
        <f>B28</f>
        <v>predicted</v>
      </c>
    </row>
    <row r="29" spans="1:42" x14ac:dyDescent="0.3">
      <c r="A29" s="3" t="str">
        <f>RIGHT([9]nuc_e_t_b0!A2,5)</f>
        <v>syls1</v>
      </c>
      <c r="B29" s="3">
        <f>[9]nuc_e_t_b0!B2</f>
        <v>330</v>
      </c>
      <c r="C29" s="3">
        <f>[9]nuc_e_t_b0!C2</f>
        <v>267.98380992924598</v>
      </c>
      <c r="D29" s="3">
        <f>[9]nuc_e_t_b0!D2</f>
        <v>392.02384275216701</v>
      </c>
      <c r="E29">
        <f>[9]nuc_e_t_b0!E2</f>
        <v>22.63</v>
      </c>
      <c r="F29" s="9">
        <f t="shared" si="0"/>
        <v>62.016190070754021</v>
      </c>
      <c r="G29" s="3">
        <f>[10]nuc_e_t_b1!$C$15</f>
        <v>-5.9610000000000003</v>
      </c>
      <c r="H29" s="9" t="str">
        <f>A29</f>
        <v>syls1</v>
      </c>
      <c r="I29" s="10">
        <f>B29+$G29</f>
        <v>324.03899999999999</v>
      </c>
    </row>
    <row r="30" spans="1:42" x14ac:dyDescent="0.3">
      <c r="A30" s="3" t="str">
        <f>RIGHT([9]nuc_e_t_b0!A3,5)</f>
        <v>syls2</v>
      </c>
      <c r="B30" s="3">
        <f>[9]nuc_e_t_b0!B3</f>
        <v>341.42</v>
      </c>
      <c r="C30" s="3">
        <f>[9]nuc_e_t_b0!C3</f>
        <v>279.957863675395</v>
      </c>
      <c r="D30" s="3">
        <f>[9]nuc_e_t_b0!D3</f>
        <v>402.875063254959</v>
      </c>
      <c r="E30">
        <f>[9]nuc_e_t_b0!E3</f>
        <v>23.1</v>
      </c>
      <c r="F30" s="9">
        <f t="shared" si="0"/>
        <v>61.462136324605012</v>
      </c>
      <c r="G30" s="3">
        <f>[10]nuc_e_t_b1!$C$15</f>
        <v>-5.9610000000000003</v>
      </c>
      <c r="H30" s="9" t="str">
        <f>A30</f>
        <v>syls2</v>
      </c>
      <c r="I30" s="10">
        <f>B30+$G30</f>
        <v>335.459</v>
      </c>
    </row>
    <row r="31" spans="1:42" x14ac:dyDescent="0.3">
      <c r="A31" s="3" t="str">
        <f>RIGHT([9]nuc_e_t_b0!A4,5)</f>
        <v>syls3</v>
      </c>
      <c r="B31" s="3">
        <f>[9]nuc_e_t_b0!B4</f>
        <v>447.13</v>
      </c>
      <c r="C31" s="3">
        <f>[9]nuc_e_t_b0!C4</f>
        <v>385.10449324251903</v>
      </c>
      <c r="D31" s="3">
        <f>[9]nuc_e_t_b0!D4</f>
        <v>509.156976827189</v>
      </c>
      <c r="E31">
        <f>[9]nuc_e_t_b0!E4</f>
        <v>22.62</v>
      </c>
      <c r="F31" s="9">
        <f t="shared" si="0"/>
        <v>62.025506757480969</v>
      </c>
      <c r="G31" s="3">
        <f>[10]nuc_e_t_b1!$C$15</f>
        <v>-5.9610000000000003</v>
      </c>
      <c r="H31" s="9" t="str">
        <f>A31</f>
        <v>syls3</v>
      </c>
      <c r="I31" s="10">
        <f>B31+$G31</f>
        <v>441.16899999999998</v>
      </c>
    </row>
    <row r="32" spans="1:42" x14ac:dyDescent="0.3">
      <c r="A32" s="3" t="str">
        <f>RIGHT([9]nuc_e_t_b0!A5,5)</f>
        <v>syls4</v>
      </c>
      <c r="B32" s="3">
        <f>[9]nuc_e_t_b0!B5</f>
        <v>578.91</v>
      </c>
      <c r="C32" s="3">
        <f>[9]nuc_e_t_b0!C5</f>
        <v>516.64728415781303</v>
      </c>
      <c r="D32" s="3">
        <f>[9]nuc_e_t_b0!D5</f>
        <v>641.17777975090598</v>
      </c>
      <c r="E32">
        <f>[9]nuc_e_t_b0!E5</f>
        <v>22.45</v>
      </c>
      <c r="F32" s="9">
        <f t="shared" si="0"/>
        <v>62.262715842186935</v>
      </c>
      <c r="G32" s="3">
        <f>[10]nuc_e_t_b1!$C$15</f>
        <v>-5.9610000000000003</v>
      </c>
      <c r="H32" s="9" t="str">
        <f>A32</f>
        <v>syls4</v>
      </c>
      <c r="I32" s="10">
        <f>B32+$G32</f>
        <v>572.94899999999996</v>
      </c>
    </row>
    <row r="33" spans="1:25" x14ac:dyDescent="0.3">
      <c r="P33" t="s">
        <v>49</v>
      </c>
    </row>
    <row r="34" spans="1:25" x14ac:dyDescent="0.3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>A34</f>
        <v>e_f0</v>
      </c>
      <c r="I34" s="9" t="str">
        <f>B34</f>
        <v>predicted</v>
      </c>
      <c r="K34" s="4"/>
    </row>
    <row r="35" spans="1:25" x14ac:dyDescent="0.3">
      <c r="A35" s="2" t="str">
        <f>RIGHT([11]nuc_e_f0_b0!A2,5)</f>
        <v>syls1</v>
      </c>
      <c r="B35" s="2">
        <f>[11]nuc_e_f0_b0!B2</f>
        <v>0.22</v>
      </c>
      <c r="C35" s="2">
        <f>[11]nuc_e_f0_b0!C2</f>
        <v>-1.30967075470631</v>
      </c>
      <c r="D35" s="2">
        <f>[11]nuc_e_f0_b0!D2</f>
        <v>1.75629100560455</v>
      </c>
      <c r="E35">
        <f>[11]nuc_e_f0_b0!E2</f>
        <v>0.73</v>
      </c>
      <c r="F35" s="9">
        <f t="shared" si="0"/>
        <v>1.52967075470631</v>
      </c>
      <c r="G35" s="2">
        <f>[12]nuc_e_f0_b1!$C$14</f>
        <v>-5.6020000000000003</v>
      </c>
      <c r="H35" s="9" t="str">
        <f>A35</f>
        <v>syls1</v>
      </c>
      <c r="I35" s="11">
        <f>B35+$G35</f>
        <v>-5.3820000000000006</v>
      </c>
      <c r="K35" s="8"/>
    </row>
    <row r="36" spans="1:25" x14ac:dyDescent="0.3">
      <c r="A36" s="2" t="str">
        <f>RIGHT([11]nuc_e_f0_b0!A3,5)</f>
        <v>syls2</v>
      </c>
      <c r="B36" s="2">
        <f>[11]nuc_e_f0_b0!B3</f>
        <v>1.59</v>
      </c>
      <c r="C36" s="2">
        <f>[11]nuc_e_f0_b0!C3</f>
        <v>-1.45508267790721E-2</v>
      </c>
      <c r="D36" s="2">
        <f>[11]nuc_e_f0_b0!D3</f>
        <v>3.1919908158016002</v>
      </c>
      <c r="E36">
        <f>[11]nuc_e_f0_b0!E3</f>
        <v>0.77</v>
      </c>
      <c r="F36" s="9">
        <f t="shared" si="0"/>
        <v>1.6045508267790722</v>
      </c>
      <c r="G36" s="2">
        <f>[12]nuc_e_f0_b1!$C$14</f>
        <v>-5.6020000000000003</v>
      </c>
      <c r="H36" s="9" t="str">
        <f>A36</f>
        <v>syls2</v>
      </c>
      <c r="I36" s="11">
        <f>B36+$G36</f>
        <v>-4.0120000000000005</v>
      </c>
      <c r="K36" s="7"/>
    </row>
    <row r="37" spans="1:25" x14ac:dyDescent="0.3">
      <c r="A37" s="2" t="str">
        <f>RIGHT([11]nuc_e_f0_b0!A4,5)</f>
        <v>syls3</v>
      </c>
      <c r="B37" s="2">
        <f>[11]nuc_e_f0_b0!B4</f>
        <v>1.89</v>
      </c>
      <c r="C37" s="2">
        <f>[11]nuc_e_f0_b0!C4</f>
        <v>0.35263661799461299</v>
      </c>
      <c r="D37" s="2">
        <f>[11]nuc_e_f0_b0!D4</f>
        <v>3.4176031178042301</v>
      </c>
      <c r="E37">
        <f>[11]nuc_e_f0_b0!E4</f>
        <v>0.73</v>
      </c>
      <c r="F37" s="9">
        <f t="shared" si="0"/>
        <v>1.5373633820053869</v>
      </c>
      <c r="G37" s="2">
        <f>[12]nuc_e_f0_b1!$C$14</f>
        <v>-5.6020000000000003</v>
      </c>
      <c r="H37" s="9" t="str">
        <f>A37</f>
        <v>syls3</v>
      </c>
      <c r="I37" s="11">
        <f>B37+$G37</f>
        <v>-3.7120000000000006</v>
      </c>
      <c r="K37" s="7"/>
    </row>
    <row r="38" spans="1:25" x14ac:dyDescent="0.3">
      <c r="A38" s="2" t="str">
        <f>RIGHT([11]nuc_e_f0_b0!A5,5)</f>
        <v>syls4</v>
      </c>
      <c r="B38" s="2">
        <f>[11]nuc_e_f0_b0!B5</f>
        <v>1.88</v>
      </c>
      <c r="C38" s="2">
        <f>[11]nuc_e_f0_b0!C5</f>
        <v>0.36912342648746599</v>
      </c>
      <c r="D38" s="2">
        <f>[11]nuc_e_f0_b0!D5</f>
        <v>3.3863516358883801</v>
      </c>
      <c r="E38">
        <f>[11]nuc_e_f0_b0!E5</f>
        <v>0.72</v>
      </c>
      <c r="F38" s="9">
        <f t="shared" si="0"/>
        <v>1.510876573512534</v>
      </c>
      <c r="G38" s="2">
        <f>[12]nuc_e_f0_b1!$C$14</f>
        <v>-5.6020000000000003</v>
      </c>
      <c r="H38" s="9" t="str">
        <f>A38</f>
        <v>syls4</v>
      </c>
      <c r="I38" s="11">
        <f>B38+$G38</f>
        <v>-3.7220000000000004</v>
      </c>
      <c r="K38" s="4"/>
      <c r="L38" s="4"/>
      <c r="M38" s="4"/>
      <c r="N38" s="4"/>
      <c r="O38" s="4"/>
      <c r="P38" s="4"/>
      <c r="Q38" s="4"/>
      <c r="R38" s="4"/>
      <c r="T38" s="4"/>
      <c r="U38" s="4"/>
      <c r="V38" s="4"/>
      <c r="W38" s="4"/>
      <c r="X38" s="4"/>
      <c r="Y38" s="4"/>
    </row>
    <row r="39" spans="1:25" x14ac:dyDescent="0.3">
      <c r="K39" s="4"/>
      <c r="L39" s="4"/>
      <c r="M39" s="4"/>
      <c r="N39" s="4"/>
      <c r="O39" s="6"/>
      <c r="P39" s="4"/>
      <c r="Q39" s="4"/>
      <c r="R39" s="4"/>
      <c r="T39" s="4"/>
      <c r="U39" s="4"/>
      <c r="V39" s="4"/>
      <c r="W39" s="4"/>
      <c r="X39" s="4"/>
      <c r="Y39" s="4"/>
    </row>
    <row r="40" spans="1:25" x14ac:dyDescent="0.3">
      <c r="K40" s="4"/>
      <c r="L40" s="4"/>
      <c r="M40" s="4"/>
      <c r="N40" s="4"/>
      <c r="O40" s="5"/>
      <c r="P40" s="4"/>
      <c r="Q40" s="4"/>
      <c r="R40" s="4"/>
      <c r="T40" s="4"/>
      <c r="U40" s="4"/>
      <c r="V40" s="4"/>
      <c r="W40" s="4"/>
      <c r="X40" s="4"/>
      <c r="Y40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5F69-373F-44A2-A665-2B3BA39B0604}">
  <dimension ref="A1:AP44"/>
  <sheetViews>
    <sheetView zoomScale="70" zoomScaleNormal="70" workbookViewId="0">
      <selection activeCell="C4" sqref="C4"/>
    </sheetView>
  </sheetViews>
  <sheetFormatPr defaultRowHeight="14.4" x14ac:dyDescent="0.3"/>
  <cols>
    <col min="6" max="6" width="8.88671875" style="9"/>
    <col min="7" max="7" width="8.88671875" style="1"/>
    <col min="8" max="9" width="8.88671875" style="9"/>
  </cols>
  <sheetData>
    <row r="1" spans="1:9" x14ac:dyDescent="0.3">
      <c r="A1" t="s">
        <v>12</v>
      </c>
      <c r="G1" s="12" t="s">
        <v>13</v>
      </c>
    </row>
    <row r="2" spans="1:9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3">
      <c r="A3" s="3" t="str">
        <f>REPLACE([1]nuc_l_t_b0!A6,5,4,"")</f>
        <v>pre_0</v>
      </c>
      <c r="B3" s="3">
        <f>[1]nuc_l_t_b0!B6</f>
        <v>93.6</v>
      </c>
      <c r="C3" s="3">
        <f>[1]nuc_l_t_b0!C6</f>
        <v>46.500698075307596</v>
      </c>
      <c r="D3" s="3">
        <f>[1]nuc_l_t_b0!D6</f>
        <v>140.70193676727499</v>
      </c>
      <c r="E3">
        <f>[1]nuc_l_t_b0!E6</f>
        <v>15.61</v>
      </c>
      <c r="F3" s="9">
        <f>B3-C3</f>
        <v>47.099301924692398</v>
      </c>
      <c r="G3" s="3">
        <f>[2]nuc_l_t_b1!$C$14</f>
        <v>3.7210000000000001</v>
      </c>
      <c r="H3" s="9" t="str">
        <f>A3</f>
        <v>pre_0</v>
      </c>
      <c r="I3" s="10">
        <f>B3+$G3</f>
        <v>97.320999999999998</v>
      </c>
    </row>
    <row r="4" spans="1:9" x14ac:dyDescent="0.3">
      <c r="A4" s="3" t="str">
        <f>REPLACE([1]nuc_l_t_b0!A7,5,4,"")</f>
        <v>pre_1</v>
      </c>
      <c r="B4" s="3">
        <f>[1]nuc_l_t_b0!B7</f>
        <v>85.8</v>
      </c>
      <c r="C4" s="3">
        <f>[1]nuc_l_t_b0!C7</f>
        <v>38.718230152512099</v>
      </c>
      <c r="D4" s="3">
        <f>[1]nuc_l_t_b0!D7</f>
        <v>132.875465729376</v>
      </c>
      <c r="E4">
        <f>[1]nuc_l_t_b0!E7</f>
        <v>15.61</v>
      </c>
      <c r="F4" s="9">
        <f>B4-C4</f>
        <v>47.081769847487898</v>
      </c>
      <c r="G4" s="3">
        <f>[2]nuc_l_t_b1!$C$14</f>
        <v>3.7210000000000001</v>
      </c>
      <c r="H4" s="9" t="str">
        <f>A4</f>
        <v>pre_1</v>
      </c>
      <c r="I4" s="10">
        <f>B4+$G4</f>
        <v>89.521000000000001</v>
      </c>
    </row>
    <row r="5" spans="1:9" x14ac:dyDescent="0.3">
      <c r="A5" s="3" t="str">
        <f>REPLACE([1]nuc_l_t_b0!A8,5,4,"")</f>
        <v>pre_2</v>
      </c>
      <c r="B5" s="3">
        <f>[1]nuc_l_t_b0!B8</f>
        <v>87.55</v>
      </c>
      <c r="C5" s="3">
        <f>[1]nuc_l_t_b0!C8</f>
        <v>40.4389477748445</v>
      </c>
      <c r="D5" s="3">
        <f>[1]nuc_l_t_b0!D8</f>
        <v>134.66023850376601</v>
      </c>
      <c r="E5">
        <f>[1]nuc_l_t_b0!E8</f>
        <v>15.6</v>
      </c>
      <c r="F5" s="9">
        <f>B5-C5</f>
        <v>47.111052225155497</v>
      </c>
      <c r="G5" s="3">
        <f>[2]nuc_l_t_b1!$C$14</f>
        <v>3.7210000000000001</v>
      </c>
      <c r="H5" s="9" t="str">
        <f>A5</f>
        <v>pre_2</v>
      </c>
      <c r="I5" s="10">
        <f>B5+$G5</f>
        <v>91.271000000000001</v>
      </c>
    </row>
    <row r="6" spans="1:9" x14ac:dyDescent="0.3">
      <c r="A6" s="3" t="str">
        <f>REPLACE([1]nuc_l_t_b0!A9,5,4,"")</f>
        <v>pre_3</v>
      </c>
      <c r="B6" s="3">
        <f>[1]nuc_l_t_b0!B9</f>
        <v>80.12</v>
      </c>
      <c r="C6" s="3">
        <f>[1]nuc_l_t_b0!C9</f>
        <v>32.861282367105701</v>
      </c>
      <c r="D6" s="3">
        <f>[1]nuc_l_t_b0!D9</f>
        <v>127.386263829637</v>
      </c>
      <c r="E6">
        <f>[1]nuc_l_t_b0!E9</f>
        <v>15.54</v>
      </c>
      <c r="F6" s="9">
        <f>B6-C6</f>
        <v>47.258717632894303</v>
      </c>
      <c r="G6" s="3">
        <f>[2]nuc_l_t_b1!$C$14</f>
        <v>3.7210000000000001</v>
      </c>
      <c r="H6" s="9" t="str">
        <f>A6</f>
        <v>pre_3</v>
      </c>
      <c r="I6" s="10">
        <f>B6+$G6</f>
        <v>83.841000000000008</v>
      </c>
    </row>
    <row r="8" spans="1:9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 t="shared" ref="H8:I11" si="0">A8</f>
        <v>l_f0</v>
      </c>
      <c r="I8" s="9" t="str">
        <f t="shared" si="0"/>
        <v>predicted</v>
      </c>
    </row>
    <row r="9" spans="1:9" x14ac:dyDescent="0.3">
      <c r="A9" t="str">
        <f>REPLACE([3]nuc_l_f0_b0!A6,5,4,"")</f>
        <v>pre_0</v>
      </c>
      <c r="B9" s="2">
        <f>[3]nuc_l_f0_b0!B6</f>
        <v>-3.2</v>
      </c>
      <c r="C9" s="2">
        <f>[3]nuc_l_f0_b0!C6</f>
        <v>-3.88172025853097</v>
      </c>
      <c r="D9" s="2">
        <f>[3]nuc_l_f0_b0!D6</f>
        <v>-2.52715146823749</v>
      </c>
      <c r="E9">
        <f>[3]nuc_l_f0_b0!E6</f>
        <v>0.32</v>
      </c>
      <c r="F9" s="9">
        <f t="shared" ref="F9:F38" si="1">B9-C9</f>
        <v>0.68172025853096985</v>
      </c>
      <c r="G9" s="2">
        <f>[4]nuc_l_f0_b1!$C$14</f>
        <v>-8.2000000000000003E-2</v>
      </c>
      <c r="H9" s="9" t="str">
        <f t="shared" si="0"/>
        <v>pre_0</v>
      </c>
      <c r="I9" s="11">
        <f>B9+$G9</f>
        <v>-3.282</v>
      </c>
    </row>
    <row r="10" spans="1:9" x14ac:dyDescent="0.3">
      <c r="A10" t="str">
        <f>REPLACE([3]nuc_l_f0_b0!A7,5,4,"")</f>
        <v>pre_1</v>
      </c>
      <c r="B10" s="2">
        <f>[3]nuc_l_f0_b0!B7</f>
        <v>-3.08</v>
      </c>
      <c r="C10" s="2">
        <f>[3]nuc_l_f0_b0!C7</f>
        <v>-3.7604597367286901</v>
      </c>
      <c r="D10" s="2">
        <f>[3]nuc_l_f0_b0!D7</f>
        <v>-2.4028399581694799</v>
      </c>
      <c r="E10">
        <f>[3]nuc_l_f0_b0!E7</f>
        <v>0.32</v>
      </c>
      <c r="F10" s="9">
        <f t="shared" si="1"/>
        <v>0.68045973672868998</v>
      </c>
      <c r="G10" s="2">
        <f>[4]nuc_l_f0_b1!$C$14</f>
        <v>-8.2000000000000003E-2</v>
      </c>
      <c r="H10" s="9" t="str">
        <f t="shared" si="0"/>
        <v>pre_1</v>
      </c>
      <c r="I10" s="11">
        <f>B10+$G10</f>
        <v>-3.1619999999999999</v>
      </c>
    </row>
    <row r="11" spans="1:9" x14ac:dyDescent="0.3">
      <c r="A11" t="str">
        <f>REPLACE([3]nuc_l_f0_b0!A8,5,4,"")</f>
        <v>pre_2</v>
      </c>
      <c r="B11" s="2">
        <f>[3]nuc_l_f0_b0!B8</f>
        <v>-3.48</v>
      </c>
      <c r="C11" s="2">
        <f>[3]nuc_l_f0_b0!C8</f>
        <v>-4.1656044081944703</v>
      </c>
      <c r="D11" s="2">
        <f>[3]nuc_l_f0_b0!D8</f>
        <v>-2.7963681913731602</v>
      </c>
      <c r="E11">
        <f>[3]nuc_l_f0_b0!E8</f>
        <v>0.33</v>
      </c>
      <c r="F11" s="9">
        <f t="shared" si="1"/>
        <v>0.68560440819447033</v>
      </c>
      <c r="G11" s="2">
        <f>[4]nuc_l_f0_b1!$C$14</f>
        <v>-8.2000000000000003E-2</v>
      </c>
      <c r="H11" s="9" t="str">
        <f t="shared" si="0"/>
        <v>pre_2</v>
      </c>
      <c r="I11" s="11">
        <f>B11+$G11</f>
        <v>-3.5619999999999998</v>
      </c>
    </row>
    <row r="12" spans="1:9" x14ac:dyDescent="0.3">
      <c r="A12" t="str">
        <f>REPLACE([3]nuc_l_f0_b0!A9,5,4,"")</f>
        <v>pre_3</v>
      </c>
      <c r="B12" s="2">
        <f>[3]nuc_l_f0_b0!B9</f>
        <v>-3.4</v>
      </c>
      <c r="C12" s="2">
        <f>[3]nuc_l_f0_b0!C9</f>
        <v>-4.0816577021283402</v>
      </c>
      <c r="D12" s="2">
        <f>[3]nuc_l_f0_b0!D9</f>
        <v>-2.72038686614462</v>
      </c>
      <c r="E12">
        <f>[3]nuc_l_f0_b0!E9</f>
        <v>0.33</v>
      </c>
      <c r="F12" s="9">
        <f t="shared" si="1"/>
        <v>0.68165770212834031</v>
      </c>
      <c r="G12" s="2">
        <f>[4]nuc_l_f0_b1!$C$14</f>
        <v>-8.2000000000000003E-2</v>
      </c>
      <c r="H12" s="9" t="str">
        <f>A12</f>
        <v>pre_3</v>
      </c>
      <c r="I12" s="11">
        <f>B12+$G12</f>
        <v>-3.4819999999999998</v>
      </c>
    </row>
    <row r="15" spans="1:9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 t="shared" ref="H15:I18" si="2">A15</f>
        <v>h_t</v>
      </c>
      <c r="I15" s="9" t="str">
        <f t="shared" si="2"/>
        <v>predicted</v>
      </c>
    </row>
    <row r="16" spans="1:9" x14ac:dyDescent="0.3">
      <c r="A16" t="str">
        <f>REPLACE([5]nuc_h_t_b0!A6,5,4,"")</f>
        <v>pre_0</v>
      </c>
      <c r="B16" s="3">
        <f>[5]nuc_h_t_b0!B6</f>
        <v>292.37</v>
      </c>
      <c r="C16" s="3">
        <f>[5]nuc_h_t_b0!C6</f>
        <v>242.27668041286699</v>
      </c>
      <c r="D16" s="3">
        <f>[5]nuc_h_t_b0!D6</f>
        <v>342.46001854720902</v>
      </c>
      <c r="E16">
        <f>[5]nuc_h_t_b0!E6</f>
        <v>19.170000000000002</v>
      </c>
      <c r="F16" s="9">
        <f t="shared" si="1"/>
        <v>50.09331958713301</v>
      </c>
      <c r="G16" s="3">
        <f>[6]nuc_h_t_b1!$C$14</f>
        <v>-45.81</v>
      </c>
      <c r="H16" s="9" t="str">
        <f t="shared" si="2"/>
        <v>pre_0</v>
      </c>
      <c r="I16" s="10">
        <f>B16+$G16</f>
        <v>246.56</v>
      </c>
    </row>
    <row r="17" spans="1:42" x14ac:dyDescent="0.3">
      <c r="A17" t="str">
        <f>REPLACE([5]nuc_h_t_b0!A7,5,4,"")</f>
        <v>pre_1</v>
      </c>
      <c r="B17" s="3">
        <f>[5]nuc_h_t_b0!B7</f>
        <v>258.89999999999998</v>
      </c>
      <c r="C17" s="3">
        <f>[5]nuc_h_t_b0!C7</f>
        <v>208.810305903456</v>
      </c>
      <c r="D17" s="3">
        <f>[5]nuc_h_t_b0!D7</f>
        <v>308.98278008430299</v>
      </c>
      <c r="E17">
        <f>[5]nuc_h_t_b0!E7</f>
        <v>19.18</v>
      </c>
      <c r="F17" s="9">
        <f t="shared" si="1"/>
        <v>50.08969409654398</v>
      </c>
      <c r="G17" s="3">
        <f>[6]nuc_h_t_b1!$C$14</f>
        <v>-45.81</v>
      </c>
      <c r="H17" s="9" t="str">
        <f t="shared" si="2"/>
        <v>pre_1</v>
      </c>
      <c r="I17" s="10">
        <f>B17+$G17</f>
        <v>213.08999999999997</v>
      </c>
    </row>
    <row r="18" spans="1:42" x14ac:dyDescent="0.3">
      <c r="A18" t="str">
        <f>REPLACE([5]nuc_h_t_b0!A8,5,4,"")</f>
        <v>pre_2</v>
      </c>
      <c r="B18" s="3">
        <f>[5]nuc_h_t_b0!B8</f>
        <v>254.58</v>
      </c>
      <c r="C18" s="3">
        <f>[5]nuc_h_t_b0!C8</f>
        <v>204.49751188314301</v>
      </c>
      <c r="D18" s="3">
        <f>[5]nuc_h_t_b0!D8</f>
        <v>304.66895335364597</v>
      </c>
      <c r="E18">
        <f>[5]nuc_h_t_b0!E8</f>
        <v>19.16</v>
      </c>
      <c r="F18" s="9">
        <f t="shared" si="1"/>
        <v>50.082488116857007</v>
      </c>
      <c r="G18" s="3">
        <f>[6]nuc_h_t_b1!$C$14</f>
        <v>-45.81</v>
      </c>
      <c r="H18" s="9" t="str">
        <f t="shared" si="2"/>
        <v>pre_2</v>
      </c>
      <c r="I18" s="10">
        <f>B18+$G18</f>
        <v>208.77</v>
      </c>
    </row>
    <row r="19" spans="1:42" x14ac:dyDescent="0.3">
      <c r="A19" t="str">
        <f>REPLACE([5]nuc_h_t_b0!A9,5,4,"")</f>
        <v>pre_3</v>
      </c>
      <c r="B19" s="3">
        <f>[5]nuc_h_t_b0!B9</f>
        <v>247.68</v>
      </c>
      <c r="C19" s="3">
        <f>[5]nuc_h_t_b0!C9</f>
        <v>197.56319873925599</v>
      </c>
      <c r="D19" s="3">
        <f>[5]nuc_h_t_b0!D9</f>
        <v>297.79877030585601</v>
      </c>
      <c r="E19">
        <f>[5]nuc_h_t_b0!E9</f>
        <v>19.11</v>
      </c>
      <c r="F19" s="9">
        <f t="shared" si="1"/>
        <v>50.116801260744012</v>
      </c>
      <c r="G19" s="3">
        <f>[6]nuc_h_t_b1!$C$14</f>
        <v>-45.81</v>
      </c>
      <c r="H19" s="9" t="str">
        <f>A19</f>
        <v>pre_3</v>
      </c>
      <c r="I19" s="10">
        <f>B19+$G19</f>
        <v>201.87</v>
      </c>
    </row>
    <row r="21" spans="1:42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 t="shared" ref="H21:I24" si="3">A21</f>
        <v>h_f0</v>
      </c>
      <c r="I21" s="9" t="str">
        <f t="shared" si="3"/>
        <v>predicted</v>
      </c>
      <c r="AP21" t="s">
        <v>14</v>
      </c>
    </row>
    <row r="22" spans="1:42" x14ac:dyDescent="0.3">
      <c r="A22" t="str">
        <f>REPLACE([7]nuc_h_f0_b0!A6,5,4,"")</f>
        <v>pre_0</v>
      </c>
      <c r="B22" s="2">
        <f>[7]nuc_h_f0_b0!B6</f>
        <v>0.73</v>
      </c>
      <c r="C22" s="2">
        <f>[7]nuc_h_f0_b0!C6</f>
        <v>-0.67711511222563603</v>
      </c>
      <c r="D22" s="2">
        <f>[7]nuc_h_f0_b0!D6</f>
        <v>2.1338852425606398</v>
      </c>
      <c r="E22">
        <f>[7]nuc_h_f0_b0!E6</f>
        <v>0.64</v>
      </c>
      <c r="F22" s="9">
        <f t="shared" si="1"/>
        <v>1.407115112225636</v>
      </c>
      <c r="G22" s="2">
        <f>[8]nuc_h_f0_b1!$C$14</f>
        <v>-0.64100000000000001</v>
      </c>
      <c r="H22" s="9" t="str">
        <f t="shared" si="3"/>
        <v>pre_0</v>
      </c>
      <c r="I22" s="11">
        <f>B22+$G22</f>
        <v>8.8999999999999968E-2</v>
      </c>
    </row>
    <row r="23" spans="1:42" x14ac:dyDescent="0.3">
      <c r="A23" t="str">
        <f>REPLACE([7]nuc_h_f0_b0!A7,5,4,"")</f>
        <v>pre_1</v>
      </c>
      <c r="B23" s="2">
        <f>[7]nuc_h_f0_b0!B7</f>
        <v>1.55</v>
      </c>
      <c r="C23" s="2">
        <f>[7]nuc_h_f0_b0!C7</f>
        <v>0.14212380524295501</v>
      </c>
      <c r="D23" s="2">
        <f>[7]nuc_h_f0_b0!D7</f>
        <v>2.9547868181056902</v>
      </c>
      <c r="E23">
        <f>[7]nuc_h_f0_b0!E7</f>
        <v>0.64</v>
      </c>
      <c r="F23" s="9">
        <f t="shared" si="1"/>
        <v>1.4078761947570451</v>
      </c>
      <c r="G23" s="2">
        <f>[8]nuc_h_f0_b1!$C$14</f>
        <v>-0.64100000000000001</v>
      </c>
      <c r="H23" s="9" t="str">
        <f t="shared" si="3"/>
        <v>pre_1</v>
      </c>
      <c r="I23" s="11">
        <f>B23+$G23</f>
        <v>0.90900000000000003</v>
      </c>
    </row>
    <row r="24" spans="1:42" x14ac:dyDescent="0.3">
      <c r="A24" t="str">
        <f>REPLACE([7]nuc_h_f0_b0!A8,5,4,"")</f>
        <v>pre_2</v>
      </c>
      <c r="B24" s="2">
        <f>[7]nuc_h_f0_b0!B8</f>
        <v>1.47</v>
      </c>
      <c r="C24" s="2">
        <f>[7]nuc_h_f0_b0!C8</f>
        <v>7.1683554694736903E-2</v>
      </c>
      <c r="D24" s="2">
        <f>[7]nuc_h_f0_b0!D8</f>
        <v>2.8764118434313501</v>
      </c>
      <c r="E24">
        <f>[7]nuc_h_f0_b0!E8</f>
        <v>0.64</v>
      </c>
      <c r="F24" s="9">
        <f t="shared" si="1"/>
        <v>1.398316445305263</v>
      </c>
      <c r="G24" s="2">
        <f>[8]nuc_h_f0_b1!$C$14</f>
        <v>-0.64100000000000001</v>
      </c>
      <c r="H24" s="9" t="str">
        <f t="shared" si="3"/>
        <v>pre_2</v>
      </c>
      <c r="I24" s="11">
        <f>B24+$G24</f>
        <v>0.82899999999999996</v>
      </c>
    </row>
    <row r="25" spans="1:42" x14ac:dyDescent="0.3">
      <c r="A25" t="str">
        <f>REPLACE([7]nuc_h_f0_b0!A9,5,4,"")</f>
        <v>pre_3</v>
      </c>
      <c r="B25" s="2">
        <f>[7]nuc_h_f0_b0!B9</f>
        <v>1.88</v>
      </c>
      <c r="C25" s="2">
        <f>[7]nuc_h_f0_b0!C9</f>
        <v>0.47930582203028799</v>
      </c>
      <c r="D25" s="2">
        <f>[7]nuc_h_f0_b0!D9</f>
        <v>3.27152766445665</v>
      </c>
      <c r="E25">
        <f>[7]nuc_h_f0_b0!E9</f>
        <v>0.64</v>
      </c>
      <c r="F25" s="9">
        <f t="shared" si="1"/>
        <v>1.400694177969712</v>
      </c>
      <c r="G25" s="2">
        <f>[8]nuc_h_f0_b1!$C$14</f>
        <v>-0.64100000000000001</v>
      </c>
      <c r="H25" s="9" t="str">
        <f>A25</f>
        <v>pre_3</v>
      </c>
      <c r="I25" s="11">
        <f>B25+$G25</f>
        <v>1.2389999999999999</v>
      </c>
    </row>
    <row r="28" spans="1:42" x14ac:dyDescent="0.3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 t="shared" ref="H28:I31" si="4">A28</f>
        <v>e_t</v>
      </c>
      <c r="I28" s="9" t="str">
        <f t="shared" si="4"/>
        <v>predicted</v>
      </c>
    </row>
    <row r="29" spans="1:42" x14ac:dyDescent="0.3">
      <c r="A29" t="str">
        <f>REPLACE([9]nuc_e_t_b0!A6,5,4,"")</f>
        <v>pre_0</v>
      </c>
      <c r="B29" s="3">
        <f>[9]nuc_e_t_b0!B6</f>
        <v>330</v>
      </c>
      <c r="C29" s="3">
        <f>[9]nuc_e_t_b0!C6</f>
        <v>267.98380992924598</v>
      </c>
      <c r="D29" s="3">
        <f>[9]nuc_e_t_b0!D6</f>
        <v>392.02384275216701</v>
      </c>
      <c r="E29">
        <f>[9]nuc_e_t_b0!E6</f>
        <v>22.63</v>
      </c>
      <c r="F29" s="9">
        <f t="shared" si="1"/>
        <v>62.016190070754021</v>
      </c>
      <c r="G29" s="3">
        <f>[10]nuc_e_t_b1!$C$15</f>
        <v>-5.9610000000000003</v>
      </c>
      <c r="H29" s="9" t="str">
        <f t="shared" si="4"/>
        <v>pre_0</v>
      </c>
      <c r="I29" s="10">
        <f>B29+$G29</f>
        <v>324.03899999999999</v>
      </c>
    </row>
    <row r="30" spans="1:42" x14ac:dyDescent="0.3">
      <c r="A30" t="str">
        <f>REPLACE([9]nuc_e_t_b0!A7,5,4,"")</f>
        <v>pre_1</v>
      </c>
      <c r="B30" s="3">
        <f>[9]nuc_e_t_b0!B7</f>
        <v>298.76</v>
      </c>
      <c r="C30" s="3">
        <f>[9]nuc_e_t_b0!C7</f>
        <v>236.75095189018401</v>
      </c>
      <c r="D30" s="3">
        <f>[9]nuc_e_t_b0!D7</f>
        <v>360.77235211837399</v>
      </c>
      <c r="E30">
        <f>[9]nuc_e_t_b0!E7</f>
        <v>22.63</v>
      </c>
      <c r="F30" s="9">
        <f t="shared" si="1"/>
        <v>62.009048109815978</v>
      </c>
      <c r="G30" s="3">
        <f>[10]nuc_e_t_b1!$C$15</f>
        <v>-5.9610000000000003</v>
      </c>
      <c r="H30" s="9" t="str">
        <f t="shared" si="4"/>
        <v>pre_1</v>
      </c>
      <c r="I30" s="10">
        <f>B30+$G30</f>
        <v>292.79899999999998</v>
      </c>
    </row>
    <row r="31" spans="1:42" x14ac:dyDescent="0.3">
      <c r="A31" t="str">
        <f>REPLACE([9]nuc_e_t_b0!A8,5,4,"")</f>
        <v>pre_2</v>
      </c>
      <c r="B31" s="3">
        <f>[9]nuc_e_t_b0!B8</f>
        <v>298.60000000000002</v>
      </c>
      <c r="C31" s="3">
        <f>[9]nuc_e_t_b0!C8</f>
        <v>236.5805635806</v>
      </c>
      <c r="D31" s="3">
        <f>[9]nuc_e_t_b0!D8</f>
        <v>360.62804192154499</v>
      </c>
      <c r="E31">
        <f>[9]nuc_e_t_b0!E8</f>
        <v>22.61</v>
      </c>
      <c r="F31" s="9">
        <f t="shared" si="1"/>
        <v>62.019436419400023</v>
      </c>
      <c r="G31" s="3">
        <f>[10]nuc_e_t_b1!$C$15</f>
        <v>-5.9610000000000003</v>
      </c>
      <c r="H31" s="9" t="str">
        <f t="shared" si="4"/>
        <v>pre_2</v>
      </c>
      <c r="I31" s="10">
        <f>B31+$G31</f>
        <v>292.63900000000001</v>
      </c>
    </row>
    <row r="32" spans="1:42" x14ac:dyDescent="0.3">
      <c r="A32" t="str">
        <f>REPLACE([9]nuc_e_t_b0!A9,5,4,"")</f>
        <v>pre_3</v>
      </c>
      <c r="B32" s="3">
        <f>[9]nuc_e_t_b0!B9</f>
        <v>293.95999999999998</v>
      </c>
      <c r="C32" s="3">
        <f>[9]nuc_e_t_b0!C9</f>
        <v>231.85986111163399</v>
      </c>
      <c r="D32" s="3">
        <f>[9]nuc_e_t_b0!D9</f>
        <v>356.05133750653198</v>
      </c>
      <c r="E32">
        <f>[9]nuc_e_t_b0!E9</f>
        <v>22.56</v>
      </c>
      <c r="F32" s="9">
        <f t="shared" si="1"/>
        <v>62.10013888836599</v>
      </c>
      <c r="G32" s="3">
        <f>[10]nuc_e_t_b1!$C$15</f>
        <v>-5.9610000000000003</v>
      </c>
      <c r="H32" s="9" t="str">
        <f>A32</f>
        <v>pre_3</v>
      </c>
      <c r="I32" s="10">
        <f>B32+$G32</f>
        <v>287.99899999999997</v>
      </c>
    </row>
    <row r="34" spans="1:25" x14ac:dyDescent="0.3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 t="shared" ref="H34:I37" si="5">A34</f>
        <v>e_f0</v>
      </c>
      <c r="I34" s="9" t="str">
        <f t="shared" si="5"/>
        <v>predicted</v>
      </c>
      <c r="K34" s="4"/>
    </row>
    <row r="35" spans="1:25" x14ac:dyDescent="0.3">
      <c r="A35" t="str">
        <f>REPLACE([11]nuc_e_f0_b0!A6,5,4,"")</f>
        <v>pre_0</v>
      </c>
      <c r="B35" s="2">
        <f>[11]nuc_e_f0_b0!B6</f>
        <v>0.22</v>
      </c>
      <c r="C35" s="2">
        <f>[11]nuc_e_f0_b0!C6</f>
        <v>-1.30967075470631</v>
      </c>
      <c r="D35" s="2">
        <f>[11]nuc_e_f0_b0!D6</f>
        <v>1.75629100560455</v>
      </c>
      <c r="E35">
        <f>[11]nuc_e_f0_b0!E6</f>
        <v>0.73</v>
      </c>
      <c r="F35" s="9">
        <f t="shared" si="1"/>
        <v>1.52967075470631</v>
      </c>
      <c r="G35" s="2">
        <f>[12]nuc_e_f0_b1!$C$14</f>
        <v>-5.6020000000000003</v>
      </c>
      <c r="H35" s="9" t="str">
        <f t="shared" si="5"/>
        <v>pre_0</v>
      </c>
      <c r="I35" s="11">
        <f>B35+$G35</f>
        <v>-5.3820000000000006</v>
      </c>
      <c r="K35" s="8"/>
    </row>
    <row r="36" spans="1:25" x14ac:dyDescent="0.3">
      <c r="A36" t="str">
        <f>REPLACE([11]nuc_e_f0_b0!A7,5,4,"")</f>
        <v>pre_1</v>
      </c>
      <c r="B36" s="2">
        <f>[11]nuc_e_f0_b0!B7</f>
        <v>0.72</v>
      </c>
      <c r="C36" s="2">
        <f>[11]nuc_e_f0_b0!C7</f>
        <v>-0.81120718500927702</v>
      </c>
      <c r="D36" s="2">
        <f>[11]nuc_e_f0_b0!D7</f>
        <v>2.2569782725647398</v>
      </c>
      <c r="E36">
        <f>[11]nuc_e_f0_b0!E7</f>
        <v>0.73</v>
      </c>
      <c r="F36" s="9">
        <f t="shared" si="1"/>
        <v>1.531207185009277</v>
      </c>
      <c r="G36" s="2">
        <f>[12]nuc_e_f0_b1!$C$14</f>
        <v>-5.6020000000000003</v>
      </c>
      <c r="H36" s="9" t="str">
        <f t="shared" si="5"/>
        <v>pre_1</v>
      </c>
      <c r="I36" s="11">
        <f>B36+$G36</f>
        <v>-4.8820000000000006</v>
      </c>
      <c r="K36" s="7"/>
    </row>
    <row r="37" spans="1:25" x14ac:dyDescent="0.3">
      <c r="A37" t="str">
        <f>REPLACE([11]nuc_e_f0_b0!A8,5,4,"")</f>
        <v>pre_2</v>
      </c>
      <c r="B37" s="2">
        <f>[11]nuc_e_f0_b0!B8</f>
        <v>0.45</v>
      </c>
      <c r="C37" s="2">
        <f>[11]nuc_e_f0_b0!C8</f>
        <v>-1.0781826385529001</v>
      </c>
      <c r="D37" s="2">
        <f>[11]nuc_e_f0_b0!D8</f>
        <v>1.98611852747634</v>
      </c>
      <c r="E37">
        <f>[11]nuc_e_f0_b0!E8</f>
        <v>0.73</v>
      </c>
      <c r="F37" s="9">
        <f t="shared" si="1"/>
        <v>1.5281826385529</v>
      </c>
      <c r="G37" s="2">
        <f>[12]nuc_e_f0_b1!$C$14</f>
        <v>-5.6020000000000003</v>
      </c>
      <c r="H37" s="9" t="str">
        <f t="shared" si="5"/>
        <v>pre_2</v>
      </c>
      <c r="I37" s="11">
        <f>B37+$G37</f>
        <v>-5.1520000000000001</v>
      </c>
      <c r="K37" s="7"/>
    </row>
    <row r="38" spans="1:25" x14ac:dyDescent="0.3">
      <c r="A38" t="str">
        <f>REPLACE([11]nuc_e_f0_b0!A9,5,4,"")</f>
        <v>pre_3</v>
      </c>
      <c r="B38" s="2">
        <f>[11]nuc_e_f0_b0!B9</f>
        <v>0.8</v>
      </c>
      <c r="C38" s="2">
        <f>[11]nuc_e_f0_b0!C9</f>
        <v>-0.72832519510120497</v>
      </c>
      <c r="D38" s="2">
        <f>[11]nuc_e_f0_b0!D9</f>
        <v>2.3210125283344998</v>
      </c>
      <c r="E38">
        <f>[11]nuc_e_f0_b0!E9</f>
        <v>0.73</v>
      </c>
      <c r="F38" s="9">
        <f t="shared" si="1"/>
        <v>1.5283251951012051</v>
      </c>
      <c r="G38" s="2">
        <f>[12]nuc_e_f0_b1!$C$14</f>
        <v>-5.6020000000000003</v>
      </c>
      <c r="H38" s="9" t="str">
        <f>A38</f>
        <v>pre_3</v>
      </c>
      <c r="I38" s="11">
        <f>B38+$G38</f>
        <v>-4.8020000000000005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3">
      <c r="K39" s="4"/>
      <c r="L39" s="4"/>
      <c r="M39" s="4"/>
      <c r="N39" s="4"/>
      <c r="O39" s="6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3">
      <c r="K40" s="4"/>
      <c r="L40" s="4"/>
      <c r="M40" s="4"/>
      <c r="N40" s="4"/>
      <c r="O40" s="5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3">
      <c r="I41" s="9" t="s">
        <v>15</v>
      </c>
    </row>
    <row r="42" spans="1:25" x14ac:dyDescent="0.3">
      <c r="I42" s="9" t="s">
        <v>17</v>
      </c>
    </row>
    <row r="43" spans="1:25" x14ac:dyDescent="0.3">
      <c r="I43" s="9" t="s">
        <v>18</v>
      </c>
    </row>
    <row r="44" spans="1:25" x14ac:dyDescent="0.3">
      <c r="I44" s="9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FA70-B8BE-49C5-9F6E-7E44BDE296A5}">
  <dimension ref="A1:S49"/>
  <sheetViews>
    <sheetView zoomScale="85" zoomScaleNormal="85" workbookViewId="0">
      <selection activeCell="S8" sqref="S8"/>
    </sheetView>
  </sheetViews>
  <sheetFormatPr defaultRowHeight="14.4" x14ac:dyDescent="0.3"/>
  <cols>
    <col min="4" max="4" width="11" bestFit="1" customWidth="1"/>
  </cols>
  <sheetData>
    <row r="1" spans="1:19" x14ac:dyDescent="0.3">
      <c r="A1" t="s">
        <v>19</v>
      </c>
      <c r="B1" t="str">
        <f>B10</f>
        <v>predicted</v>
      </c>
      <c r="C1" t="str">
        <f>C10</f>
        <v>conf.low</v>
      </c>
      <c r="D1" t="str">
        <f>D10</f>
        <v>conf.high</v>
      </c>
      <c r="E1" t="str">
        <f>E10</f>
        <v>std.error</v>
      </c>
      <c r="F1" t="str">
        <f>F10</f>
        <v>CI diff</v>
      </c>
    </row>
    <row r="2" spans="1:19" x14ac:dyDescent="0.3">
      <c r="A2" s="3" t="str">
        <f>RIGHT([13]nuc_f0_exc_b0!A2,5)</f>
        <v>syls1</v>
      </c>
      <c r="B2" s="1">
        <f>[13]nuc_f0_exc_b0!B2</f>
        <v>5.03</v>
      </c>
      <c r="C2" s="1">
        <f>[13]nuc_f0_exc_b0!C2</f>
        <v>3.78290741604359</v>
      </c>
      <c r="D2" s="1">
        <f>[13]nuc_f0_exc_b0!D2</f>
        <v>6.2760816110527102</v>
      </c>
      <c r="E2" s="1">
        <f>[13]nuc_f0_exc_b0!E2</f>
        <v>0.51</v>
      </c>
      <c r="F2" s="13">
        <f t="shared" ref="F2:F5" si="0">B2-C2</f>
        <v>1.2470925839564102</v>
      </c>
      <c r="Q2" s="49" t="s">
        <v>24</v>
      </c>
      <c r="R2" s="50"/>
    </row>
    <row r="3" spans="1:19" x14ac:dyDescent="0.3">
      <c r="A3" s="3" t="str">
        <f>RIGHT([13]nuc_f0_exc_b0!A3,5)</f>
        <v>syls2</v>
      </c>
      <c r="B3" s="1">
        <f>[13]nuc_f0_exc_b0!B3</f>
        <v>5.48</v>
      </c>
      <c r="C3" s="1">
        <f>[13]nuc_f0_exc_b0!C3</f>
        <v>4.2276131986424996</v>
      </c>
      <c r="D3" s="1">
        <f>[13]nuc_f0_exc_b0!D3</f>
        <v>6.7229917507831898</v>
      </c>
      <c r="E3" s="1">
        <f>[13]nuc_f0_exc_b0!E3</f>
        <v>0.52</v>
      </c>
      <c r="F3" s="13">
        <f t="shared" si="0"/>
        <v>1.2523868013575008</v>
      </c>
      <c r="Q3" s="51" t="s">
        <v>25</v>
      </c>
      <c r="R3" s="52"/>
    </row>
    <row r="4" spans="1:19" x14ac:dyDescent="0.3">
      <c r="A4" s="3" t="str">
        <f>RIGHT([13]nuc_f0_exc_b0!A4,5)</f>
        <v>syls3</v>
      </c>
      <c r="B4" s="1">
        <f>[13]nuc_f0_exc_b0!B4</f>
        <v>6.96</v>
      </c>
      <c r="C4" s="1">
        <f>[13]nuc_f0_exc_b0!C4</f>
        <v>5.6631046984626296</v>
      </c>
      <c r="D4" s="1">
        <f>[13]nuc_f0_exc_b0!D4</f>
        <v>8.2639469700812498</v>
      </c>
      <c r="E4" s="1">
        <f>[13]nuc_f0_exc_b0!E4</f>
        <v>0.56999999999999995</v>
      </c>
      <c r="F4" s="13">
        <f t="shared" si="0"/>
        <v>1.2968953015373703</v>
      </c>
    </row>
    <row r="5" spans="1:19" x14ac:dyDescent="0.3">
      <c r="A5" s="3" t="str">
        <f>RIGHT([13]nuc_f0_exc_b0!A5,5)</f>
        <v>syls4</v>
      </c>
      <c r="B5" s="1">
        <f>[13]nuc_f0_exc_b0!B5</f>
        <v>6.08</v>
      </c>
      <c r="C5" s="1">
        <f>[13]nuc_f0_exc_b0!C5</f>
        <v>4.7019974488311904</v>
      </c>
      <c r="D5" s="1">
        <f>[13]nuc_f0_exc_b0!D5</f>
        <v>7.4613146230131298</v>
      </c>
      <c r="E5" s="1">
        <f>[13]nuc_f0_exc_b0!E5</f>
        <v>0.62</v>
      </c>
      <c r="F5" s="13">
        <f t="shared" si="0"/>
        <v>1.3780025511688097</v>
      </c>
    </row>
    <row r="6" spans="1:19" x14ac:dyDescent="0.3">
      <c r="A6" t="s">
        <v>48</v>
      </c>
      <c r="B6" s="1">
        <f>[14]nuc_f0_exc_b1!C$8</f>
        <v>-0.80600000000000005</v>
      </c>
      <c r="C6" s="1">
        <f>[14]nuc_f0_exc_b1!D$8</f>
        <v>-1.31260619894971</v>
      </c>
      <c r="D6" s="1">
        <f>[14]nuc_f0_exc_b1!E$8</f>
        <v>-0.29894692186027899</v>
      </c>
      <c r="E6" s="1">
        <f>[14]nuc_f0_exc_b1!F$8</f>
        <v>0.25800000000000001</v>
      </c>
      <c r="F6" s="13">
        <f>B6-C6</f>
        <v>0.50660619894970993</v>
      </c>
    </row>
    <row r="7" spans="1:19" x14ac:dyDescent="0.3">
      <c r="A7" t="s">
        <v>12</v>
      </c>
      <c r="B7">
        <v>5.03</v>
      </c>
      <c r="C7">
        <v>4.0199999999999996</v>
      </c>
      <c r="D7">
        <v>6.04</v>
      </c>
      <c r="E7">
        <v>0.51</v>
      </c>
      <c r="F7" s="13">
        <f>B7-C7</f>
        <v>1.0100000000000007</v>
      </c>
    </row>
    <row r="8" spans="1:19" x14ac:dyDescent="0.3">
      <c r="A8" t="s">
        <v>13</v>
      </c>
      <c r="B8" s="1">
        <v>4.22</v>
      </c>
      <c r="C8" s="1">
        <v>3.11</v>
      </c>
      <c r="D8" s="1">
        <v>5.4</v>
      </c>
      <c r="E8" s="1">
        <v>0.56999999999999995</v>
      </c>
      <c r="F8" s="13">
        <f>B8-C8</f>
        <v>1.1099999999999999</v>
      </c>
    </row>
    <row r="10" spans="1:19" x14ac:dyDescent="0.3">
      <c r="A10" t="s">
        <v>20</v>
      </c>
      <c r="B10" s="1" t="str">
        <f>'nuc foot'!B34</f>
        <v>predicted</v>
      </c>
      <c r="C10" s="1" t="str">
        <f>'nuc foot'!C34</f>
        <v>conf.low</v>
      </c>
      <c r="D10" s="1" t="str">
        <f>'nuc foot'!D34</f>
        <v>conf.high</v>
      </c>
      <c r="E10" s="1" t="str">
        <f>'nuc foot'!E34</f>
        <v>std.error</v>
      </c>
      <c r="F10" t="str">
        <f>'nuc foot'!F34</f>
        <v>CI diff</v>
      </c>
    </row>
    <row r="11" spans="1:19" x14ac:dyDescent="0.3">
      <c r="A11" s="3" t="str">
        <f>([15]nuc_lh_slope_b0!A2)</f>
        <v>foot_syls1</v>
      </c>
      <c r="B11" s="1">
        <f>[15]nuc_lh_slope_b0!B2</f>
        <v>3.55</v>
      </c>
      <c r="C11" s="1">
        <f>[15]nuc_lh_slope_b0!C2</f>
        <v>3.2925130648693801</v>
      </c>
      <c r="D11" s="1">
        <f>[15]nuc_lh_slope_b0!D2</f>
        <v>3.8067798883070001</v>
      </c>
      <c r="E11" s="1">
        <f>[15]nuc_lh_slope_b0!E2</f>
        <v>0.11</v>
      </c>
      <c r="F11" s="13">
        <f t="shared" ref="F11:F17" si="1">B11-C11</f>
        <v>0.25748693513061971</v>
      </c>
    </row>
    <row r="12" spans="1:19" x14ac:dyDescent="0.3">
      <c r="A12" s="3" t="str">
        <f>([15]nuc_lh_slope_b0!A3)</f>
        <v>foot_syls2</v>
      </c>
      <c r="B12" s="1">
        <f>[15]nuc_lh_slope_b0!B3</f>
        <v>3.54</v>
      </c>
      <c r="C12" s="1">
        <f>[15]nuc_lh_slope_b0!C3</f>
        <v>3.2793481521634802</v>
      </c>
      <c r="D12" s="1">
        <f>[15]nuc_lh_slope_b0!D3</f>
        <v>3.8092950520291602</v>
      </c>
      <c r="E12" s="1">
        <f>[15]nuc_lh_slope_b0!E3</f>
        <v>0.12</v>
      </c>
      <c r="F12" s="13">
        <f t="shared" si="1"/>
        <v>0.26065184783651985</v>
      </c>
    </row>
    <row r="13" spans="1:19" s="48" customFormat="1" x14ac:dyDescent="0.3">
      <c r="A13" s="3" t="str">
        <f>([15]nuc_lh_slope_b0!A4)</f>
        <v>foot_syls3</v>
      </c>
      <c r="B13" s="1">
        <f>[15]nuc_lh_slope_b0!B4</f>
        <v>3.42</v>
      </c>
      <c r="C13" s="1">
        <f>[15]nuc_lh_slope_b0!C4</f>
        <v>3.12873265517627</v>
      </c>
      <c r="D13" s="1">
        <f>[15]nuc_lh_slope_b0!D4</f>
        <v>3.7201232388048302</v>
      </c>
      <c r="E13" s="1">
        <f>[15]nuc_lh_slope_b0!E4</f>
        <v>0.14000000000000001</v>
      </c>
      <c r="F13" s="13">
        <f t="shared" si="1"/>
        <v>0.29126734482372996</v>
      </c>
    </row>
    <row r="14" spans="1:19" x14ac:dyDescent="0.3">
      <c r="A14" s="3" t="str">
        <f>([15]nuc_lh_slope_b0!A5)</f>
        <v>foot_syls4</v>
      </c>
      <c r="B14" s="1">
        <f>[15]nuc_lh_slope_b0!B5</f>
        <v>2.78</v>
      </c>
      <c r="C14" s="1">
        <f>[15]nuc_lh_slope_b0!C5</f>
        <v>2.4740178315662602</v>
      </c>
      <c r="D14" s="1">
        <f>[15]nuc_lh_slope_b0!D5</f>
        <v>3.09331393447194</v>
      </c>
      <c r="E14" s="1">
        <f>[15]nuc_lh_slope_b0!E5</f>
        <v>0.14000000000000001</v>
      </c>
      <c r="F14" s="13">
        <f t="shared" si="1"/>
        <v>0.3059821684337396</v>
      </c>
    </row>
    <row r="15" spans="1:19" x14ac:dyDescent="0.3">
      <c r="A15" t="s">
        <v>48</v>
      </c>
      <c r="B15" s="1">
        <f>[16]nuc_lh_slope_b1!C$8</f>
        <v>0.11799999999999999</v>
      </c>
      <c r="C15" s="1">
        <f>[16]nuc_lh_slope_b1!D$8</f>
        <v>1.0599647925087399E-2</v>
      </c>
      <c r="D15" s="1">
        <f>[16]nuc_lh_slope_b1!E$8</f>
        <v>0.22555619590402801</v>
      </c>
      <c r="E15" s="1">
        <f>[16]nuc_lh_slope_b1!F$8</f>
        <v>5.5E-2</v>
      </c>
      <c r="F15" s="13">
        <f t="shared" si="1"/>
        <v>0.10740035207491259</v>
      </c>
      <c r="S15" t="s">
        <v>23</v>
      </c>
    </row>
    <row r="16" spans="1:19" x14ac:dyDescent="0.3">
      <c r="A16" t="s">
        <v>12</v>
      </c>
      <c r="B16">
        <v>3.55</v>
      </c>
      <c r="C16">
        <v>3.34</v>
      </c>
      <c r="D16">
        <v>3.76</v>
      </c>
      <c r="E16">
        <v>0.11</v>
      </c>
      <c r="F16" s="13">
        <f t="shared" si="1"/>
        <v>0.20999999999999996</v>
      </c>
    </row>
    <row r="17" spans="1:19" x14ac:dyDescent="0.3">
      <c r="A17" t="s">
        <v>13</v>
      </c>
      <c r="B17" s="1">
        <v>3.67</v>
      </c>
      <c r="C17" s="1">
        <v>3.43</v>
      </c>
      <c r="D17" s="1">
        <v>3.9</v>
      </c>
      <c r="E17" s="1">
        <v>0.12</v>
      </c>
      <c r="F17" s="13">
        <f t="shared" si="1"/>
        <v>0.23999999999999977</v>
      </c>
    </row>
    <row r="18" spans="1:19" x14ac:dyDescent="0.3">
      <c r="F18" s="13"/>
    </row>
    <row r="19" spans="1:19" x14ac:dyDescent="0.3">
      <c r="A19" s="48"/>
      <c r="B19" s="48" t="s">
        <v>21</v>
      </c>
      <c r="C19" s="48" t="s">
        <v>22</v>
      </c>
      <c r="D19" s="48"/>
      <c r="E19" s="48"/>
      <c r="F19" s="13"/>
      <c r="S19" t="s">
        <v>23</v>
      </c>
    </row>
    <row r="20" spans="1:19" x14ac:dyDescent="0.3">
      <c r="A20" s="3" t="str">
        <f>A21</f>
        <v>foot_syls1</v>
      </c>
      <c r="B20">
        <v>0</v>
      </c>
      <c r="C20" s="1">
        <v>0</v>
      </c>
      <c r="D20" s="2">
        <f>C20</f>
        <v>0</v>
      </c>
      <c r="F20" s="13"/>
    </row>
    <row r="21" spans="1:19" x14ac:dyDescent="0.3">
      <c r="A21" s="3" t="str">
        <f>A11</f>
        <v>foot_syls1</v>
      </c>
      <c r="B21">
        <v>1</v>
      </c>
      <c r="C21" s="1">
        <f>B11</f>
        <v>3.55</v>
      </c>
      <c r="D21" s="2">
        <f>EXP(C21)</f>
        <v>34.813317487602014</v>
      </c>
      <c r="F21" s="13"/>
    </row>
    <row r="22" spans="1:19" x14ac:dyDescent="0.3">
      <c r="A22" s="3" t="str">
        <f>A23</f>
        <v>foot_syls2</v>
      </c>
      <c r="B22">
        <v>0</v>
      </c>
      <c r="C22" s="1">
        <v>0</v>
      </c>
      <c r="D22" s="2">
        <f t="shared" ref="D22" si="2">C22</f>
        <v>0</v>
      </c>
      <c r="E22" s="2"/>
    </row>
    <row r="23" spans="1:19" x14ac:dyDescent="0.3">
      <c r="A23" s="3" t="str">
        <f>A12</f>
        <v>foot_syls2</v>
      </c>
      <c r="B23">
        <f>B21</f>
        <v>1</v>
      </c>
      <c r="C23" s="1">
        <f>B12</f>
        <v>3.54</v>
      </c>
      <c r="D23" s="2">
        <f t="shared" ref="D23" si="3">EXP(C23)</f>
        <v>34.466919190857389</v>
      </c>
      <c r="E23" s="2"/>
    </row>
    <row r="24" spans="1:19" x14ac:dyDescent="0.3">
      <c r="A24" s="3" t="str">
        <f>A25</f>
        <v>foot_syls3</v>
      </c>
      <c r="B24">
        <v>0</v>
      </c>
      <c r="C24" s="1">
        <v>0</v>
      </c>
      <c r="D24" s="2">
        <f t="shared" ref="D24" si="4">C24</f>
        <v>0</v>
      </c>
      <c r="E24" s="2"/>
    </row>
    <row r="25" spans="1:19" x14ac:dyDescent="0.3">
      <c r="A25" s="3" t="str">
        <f>A13</f>
        <v>foot_syls3</v>
      </c>
      <c r="B25">
        <f>B23</f>
        <v>1</v>
      </c>
      <c r="C25" s="1">
        <f>B13</f>
        <v>3.42</v>
      </c>
      <c r="D25" s="2">
        <f t="shared" ref="D25" si="5">EXP(C25)</f>
        <v>30.569415021050208</v>
      </c>
      <c r="E25" s="2"/>
    </row>
    <row r="26" spans="1:19" x14ac:dyDescent="0.3">
      <c r="A26" s="3" t="str">
        <f>A27</f>
        <v>foot_syls4</v>
      </c>
      <c r="B26">
        <v>0</v>
      </c>
      <c r="C26" s="1">
        <v>0</v>
      </c>
      <c r="D26" s="2">
        <f t="shared" ref="D26" si="6">C26</f>
        <v>0</v>
      </c>
    </row>
    <row r="27" spans="1:19" x14ac:dyDescent="0.3">
      <c r="A27" s="3" t="str">
        <f>A14</f>
        <v>foot_syls4</v>
      </c>
      <c r="B27">
        <f>B25</f>
        <v>1</v>
      </c>
      <c r="C27" s="1">
        <f>B14</f>
        <v>2.78</v>
      </c>
      <c r="D27" s="2">
        <f t="shared" ref="D27" si="7">EXP(C27)</f>
        <v>16.119020948027543</v>
      </c>
    </row>
    <row r="28" spans="1:19" x14ac:dyDescent="0.3">
      <c r="H28" s="42" t="s">
        <v>41</v>
      </c>
      <c r="I28" s="43"/>
      <c r="J28" s="43"/>
      <c r="K28" s="43"/>
    </row>
    <row r="29" spans="1:19" x14ac:dyDescent="0.3">
      <c r="H29" s="44" t="s">
        <v>42</v>
      </c>
      <c r="I29" s="45" t="str">
        <f>A31</f>
        <v>foot_syls1</v>
      </c>
      <c r="J29" s="45" t="str">
        <f>A32</f>
        <v>foot_syls2</v>
      </c>
      <c r="K29" s="45" t="str">
        <f>A33</f>
        <v>foot_syls3</v>
      </c>
    </row>
    <row r="30" spans="1:19" x14ac:dyDescent="0.3">
      <c r="A30" t="str">
        <f>A10</f>
        <v>lh_slope</v>
      </c>
      <c r="B30" t="str">
        <f>B10</f>
        <v>predicted</v>
      </c>
      <c r="H30" s="45" t="s">
        <v>13</v>
      </c>
      <c r="I30" s="46">
        <f>EXP(B15)</f>
        <v>1.1252441113673424</v>
      </c>
      <c r="J30" s="45"/>
      <c r="K30" s="45"/>
    </row>
    <row r="31" spans="1:19" x14ac:dyDescent="0.3">
      <c r="A31" t="str">
        <f>A11</f>
        <v>foot_syls1</v>
      </c>
      <c r="B31" s="1">
        <f>EXP(B11)</f>
        <v>34.813317487602014</v>
      </c>
      <c r="H31" s="45" t="str">
        <f>A32</f>
        <v>foot_syls2</v>
      </c>
      <c r="I31" s="46">
        <f>B$31/B32</f>
        <v>1.0100501670841677</v>
      </c>
      <c r="J31" s="45"/>
      <c r="K31" s="45"/>
    </row>
    <row r="32" spans="1:19" x14ac:dyDescent="0.3">
      <c r="A32" t="str">
        <f>A12</f>
        <v>foot_syls2</v>
      </c>
      <c r="B32" s="1">
        <f>EXP(B12)</f>
        <v>34.466919190857389</v>
      </c>
      <c r="H32" s="45" t="str">
        <f>A33</f>
        <v>foot_syls3</v>
      </c>
      <c r="I32" s="46">
        <f>B$31/B33</f>
        <v>1.1388283833246216</v>
      </c>
      <c r="J32" s="47">
        <f>B$32/B33</f>
        <v>1.127496851579376</v>
      </c>
      <c r="K32" s="47"/>
    </row>
    <row r="33" spans="1:11" x14ac:dyDescent="0.3">
      <c r="A33" t="str">
        <f>A13</f>
        <v>foot_syls3</v>
      </c>
      <c r="B33" s="1">
        <f>EXP(B13)</f>
        <v>30.569415021050208</v>
      </c>
      <c r="H33" s="45" t="str">
        <f>A34</f>
        <v>foot_syls4</v>
      </c>
      <c r="I33" s="46">
        <f>B$31/B34</f>
        <v>2.1597662537849147</v>
      </c>
      <c r="J33" s="47">
        <f>B$32/B34</f>
        <v>2.1382762204968189</v>
      </c>
      <c r="K33" s="47">
        <f>B33/B34</f>
        <v>1.8964808793049515</v>
      </c>
    </row>
    <row r="34" spans="1:11" x14ac:dyDescent="0.3">
      <c r="A34" t="str">
        <f>A14</f>
        <v>foot_syls4</v>
      </c>
      <c r="B34" s="1">
        <f>EXP(B14)</f>
        <v>16.119020948027543</v>
      </c>
    </row>
    <row r="35" spans="1:11" x14ac:dyDescent="0.3">
      <c r="A35" t="s">
        <v>12</v>
      </c>
      <c r="B35" s="1">
        <f>EXP(B16)</f>
        <v>34.813317487602014</v>
      </c>
    </row>
    <row r="36" spans="1:11" x14ac:dyDescent="0.3">
      <c r="A36" t="s">
        <v>13</v>
      </c>
      <c r="B36" s="1">
        <f>EXP(B17)</f>
        <v>39.251905860304497</v>
      </c>
      <c r="C36" s="1"/>
      <c r="D36" s="1"/>
      <c r="E36" s="1"/>
      <c r="F36" s="1"/>
    </row>
    <row r="37" spans="1:11" x14ac:dyDescent="0.3">
      <c r="A37" s="3"/>
      <c r="C37" s="1"/>
      <c r="D37" s="1"/>
    </row>
    <row r="38" spans="1:11" x14ac:dyDescent="0.3">
      <c r="A38" s="3"/>
      <c r="C38" s="1"/>
      <c r="D38" s="1"/>
    </row>
    <row r="39" spans="1:11" x14ac:dyDescent="0.3">
      <c r="A39" s="3"/>
    </row>
    <row r="40" spans="1:11" x14ac:dyDescent="0.3">
      <c r="A40" s="3"/>
    </row>
    <row r="46" spans="1:11" x14ac:dyDescent="0.3">
      <c r="B46" s="1"/>
      <c r="C46" s="1"/>
      <c r="D46" s="1"/>
      <c r="E46" s="1"/>
      <c r="F46" s="1"/>
    </row>
    <row r="47" spans="1:11" x14ac:dyDescent="0.3">
      <c r="B47" s="1"/>
      <c r="C47" s="1"/>
      <c r="D47" s="1"/>
      <c r="E47" s="1"/>
      <c r="F47" s="1"/>
    </row>
    <row r="48" spans="1:11" x14ac:dyDescent="0.3">
      <c r="B48" s="1"/>
      <c r="C48" s="1"/>
      <c r="D48" s="1"/>
      <c r="E48" s="1"/>
      <c r="F48" s="1"/>
    </row>
    <row r="49" spans="2:6" x14ac:dyDescent="0.3">
      <c r="B49" s="1"/>
      <c r="C49" s="1"/>
      <c r="D49" s="1"/>
      <c r="E49" s="1"/>
      <c r="F49" s="1"/>
    </row>
  </sheetData>
  <mergeCells count="2">
    <mergeCell ref="Q2:R2"/>
    <mergeCell ref="Q3:R3"/>
  </mergeCells>
  <conditionalFormatting sqref="I33:K33 I32:J32 I30:I31">
    <cfRule type="cellIs" dxfId="10" priority="1" stopIfTrue="1" operator="notBetween">
      <formula>1.95</formula>
      <formula>0.45</formula>
    </cfRule>
    <cfRule type="cellIs" dxfId="9" priority="3" operator="between">
      <formula>0.5</formula>
      <formula>2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49F-EF38-4D7B-B676-64AFB5DCFB0A}">
  <dimension ref="A1:AN40"/>
  <sheetViews>
    <sheetView zoomScale="115" zoomScaleNormal="115" workbookViewId="0">
      <selection activeCell="B3" sqref="B3"/>
    </sheetView>
  </sheetViews>
  <sheetFormatPr defaultRowHeight="14.4" x14ac:dyDescent="0.3"/>
  <sheetData>
    <row r="1" spans="1:6" x14ac:dyDescent="0.3">
      <c r="B1" t="s">
        <v>12</v>
      </c>
    </row>
    <row r="2" spans="1:6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3">
      <c r="A3" s="3" t="str">
        <f>[17]pn_l_t_b0!A6</f>
        <v>foot_syls1</v>
      </c>
      <c r="B3" s="3">
        <f>[17]pn_l_t_b0!B6</f>
        <v>46.2</v>
      </c>
      <c r="C3" s="3">
        <f>[17]pn_l_t_b0!C6</f>
        <v>6.5967463847160399</v>
      </c>
      <c r="D3" s="3">
        <f>[17]pn_l_t_b0!D6</f>
        <v>85.812500740278594</v>
      </c>
      <c r="E3" s="3">
        <f>[17]pn_l_t_b0!E6</f>
        <v>18.14</v>
      </c>
      <c r="F3">
        <f>B3-C3</f>
        <v>39.603253615283961</v>
      </c>
    </row>
    <row r="4" spans="1:6" x14ac:dyDescent="0.3">
      <c r="A4" s="3" t="str">
        <f>[17]pn_l_t_b0!A7</f>
        <v>foot_syls2</v>
      </c>
      <c r="B4" s="3">
        <f>[17]pn_l_t_b0!B7</f>
        <v>47.72</v>
      </c>
      <c r="C4" s="3">
        <f>[17]pn_l_t_b0!C7</f>
        <v>8.7252946728488894</v>
      </c>
      <c r="D4" s="3">
        <f>[17]pn_l_t_b0!D7</f>
        <v>86.721775274480393</v>
      </c>
      <c r="E4" s="3">
        <f>[17]pn_l_t_b0!E7</f>
        <v>17.690000000000001</v>
      </c>
      <c r="F4">
        <f>B4-C4</f>
        <v>38.994705327151109</v>
      </c>
    </row>
    <row r="5" spans="1:6" x14ac:dyDescent="0.3">
      <c r="A5" s="3" t="str">
        <f>[17]pn_l_t_b0!A8</f>
        <v>foot_syls3</v>
      </c>
      <c r="B5" s="3">
        <f>[17]pn_l_t_b0!B8</f>
        <v>52.71</v>
      </c>
      <c r="C5" s="3">
        <f>[17]pn_l_t_b0!C8</f>
        <v>13.5894432682085</v>
      </c>
      <c r="D5" s="3">
        <f>[17]pn_l_t_b0!D8</f>
        <v>91.821004083572603</v>
      </c>
      <c r="E5" s="3">
        <f>[17]pn_l_t_b0!E8</f>
        <v>17.670000000000002</v>
      </c>
      <c r="F5">
        <f>B5-C5</f>
        <v>39.120556731791503</v>
      </c>
    </row>
    <row r="6" spans="1:6" x14ac:dyDescent="0.3">
      <c r="A6" s="3" t="str">
        <f>[17]pn_l_t_b0!A9</f>
        <v>foot_syls4</v>
      </c>
      <c r="B6" s="3">
        <f>[17]pn_l_t_b0!B9</f>
        <v>64.489999999999995</v>
      </c>
      <c r="C6" s="3">
        <f>[17]pn_l_t_b0!C9</f>
        <v>24.8775429038987</v>
      </c>
      <c r="D6" s="3">
        <f>[17]pn_l_t_b0!D9</f>
        <v>104.106184341922</v>
      </c>
      <c r="E6" s="3">
        <f>[17]pn_l_t_b0!E9</f>
        <v>18.07</v>
      </c>
      <c r="F6">
        <f>B6-C6</f>
        <v>39.612457096101295</v>
      </c>
    </row>
    <row r="8" spans="1:6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3">
      <c r="A9" s="2" t="str">
        <f>REPLACE([18]pn_l_f0_b0!A6, 1, 5,"")</f>
        <v>syls1</v>
      </c>
      <c r="B9" s="2">
        <f>[18]pn_l_f0_b0!B6</f>
        <v>-0.72</v>
      </c>
      <c r="C9" s="2">
        <f>[18]pn_l_f0_b0!C6</f>
        <v>-1.7565094033984201</v>
      </c>
      <c r="D9" s="2">
        <f>[18]pn_l_f0_b0!D6</f>
        <v>0.32509691379777</v>
      </c>
      <c r="E9" s="2">
        <f>[18]pn_l_f0_b0!E6</f>
        <v>0.43</v>
      </c>
      <c r="F9">
        <f t="shared" ref="F9:F25" si="0">B9-C9</f>
        <v>1.0365094033984201</v>
      </c>
    </row>
    <row r="10" spans="1:6" x14ac:dyDescent="0.3">
      <c r="A10" s="2" t="str">
        <f>REPLACE([18]pn_l_f0_b0!A7, 1, 5,"")</f>
        <v>syls2</v>
      </c>
      <c r="B10" s="2">
        <f>[18]pn_l_f0_b0!B7</f>
        <v>-0.97</v>
      </c>
      <c r="C10" s="2">
        <f>[18]pn_l_f0_b0!C7</f>
        <v>-2.11536243901205</v>
      </c>
      <c r="D10" s="2">
        <f>[18]pn_l_f0_b0!D7</f>
        <v>0.173438535179854</v>
      </c>
      <c r="E10" s="2">
        <f>[18]pn_l_f0_b0!E7</f>
        <v>0.39</v>
      </c>
      <c r="F10">
        <f t="shared" si="0"/>
        <v>1.14536243901205</v>
      </c>
    </row>
    <row r="11" spans="1:6" x14ac:dyDescent="0.3">
      <c r="A11" s="2" t="str">
        <f>REPLACE([18]pn_l_f0_b0!A8, 1, 5,"")</f>
        <v>syls3</v>
      </c>
      <c r="B11" s="2">
        <f>[18]pn_l_f0_b0!B8</f>
        <v>-0.88</v>
      </c>
      <c r="C11" s="2">
        <f>[18]pn_l_f0_b0!C8</f>
        <v>-1.47591997893684</v>
      </c>
      <c r="D11" s="2">
        <f>[18]pn_l_f0_b0!D8</f>
        <v>-0.28500420634409701</v>
      </c>
      <c r="E11" s="2">
        <f>[18]pn_l_f0_b0!E8</f>
        <v>0.28000000000000003</v>
      </c>
      <c r="F11">
        <f t="shared" si="0"/>
        <v>0.59591997893684001</v>
      </c>
    </row>
    <row r="12" spans="1:6" x14ac:dyDescent="0.3">
      <c r="A12" s="2" t="str">
        <f>REPLACE([18]pn_l_f0_b0!A9, 1, 5,"")</f>
        <v>syls4</v>
      </c>
      <c r="B12" s="2">
        <f>[18]pn_l_f0_b0!B9</f>
        <v>-0.78</v>
      </c>
      <c r="C12" s="2">
        <f>[18]pn_l_f0_b0!C9</f>
        <v>-1.4029403220905501</v>
      </c>
      <c r="D12" s="2">
        <f>[18]pn_l_f0_b0!D9</f>
        <v>-0.154507965495841</v>
      </c>
      <c r="E12" s="2">
        <f>[18]pn_l_f0_b0!E9</f>
        <v>0.3</v>
      </c>
      <c r="F12">
        <f t="shared" si="0"/>
        <v>0.62294032209055006</v>
      </c>
    </row>
    <row r="15" spans="1:6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3">
      <c r="A16" s="3" t="str">
        <f>REPLACE([19]pn_h_t_b0!A9, 1, 5,"")</f>
        <v>syls1</v>
      </c>
      <c r="B16" s="3">
        <f>[19]pn_h_t_b0!B9</f>
        <v>184.03</v>
      </c>
      <c r="C16" s="3">
        <f>[19]pn_h_t_b0!C9</f>
        <v>151.506959328699</v>
      </c>
      <c r="D16" s="3">
        <f>[19]pn_h_t_b0!D9</f>
        <v>216.54393703076499</v>
      </c>
      <c r="E16" s="3">
        <f>[19]pn_h_t_b0!E9</f>
        <v>15.51</v>
      </c>
      <c r="F16">
        <f t="shared" si="0"/>
        <v>32.523040671301004</v>
      </c>
    </row>
    <row r="17" spans="1:40" x14ac:dyDescent="0.3">
      <c r="A17" s="3" t="str">
        <f>REPLACE([19]pn_h_t_b0!A10, 1, 5,"")</f>
        <v>syls2</v>
      </c>
      <c r="B17" s="3">
        <f>[19]pn_h_t_b0!B10</f>
        <v>223.65</v>
      </c>
      <c r="C17" s="3">
        <f>[19]pn_h_t_b0!C10</f>
        <v>189.32107464530699</v>
      </c>
      <c r="D17" s="3">
        <f>[19]pn_h_t_b0!D10</f>
        <v>257.98452586328102</v>
      </c>
      <c r="E17" s="3">
        <f>[19]pn_h_t_b0!E10</f>
        <v>16.38</v>
      </c>
      <c r="F17">
        <f t="shared" si="0"/>
        <v>34.328925354693013</v>
      </c>
    </row>
    <row r="18" spans="1:40" x14ac:dyDescent="0.3">
      <c r="A18" s="3" t="str">
        <f>REPLACE([19]pn_h_t_b0!A11, 1, 5,"")</f>
        <v>syls3</v>
      </c>
      <c r="B18" s="3">
        <f>[19]pn_h_t_b0!B11</f>
        <v>250.64</v>
      </c>
      <c r="C18" s="3">
        <f>[19]pn_h_t_b0!C11</f>
        <v>206.74567748456499</v>
      </c>
      <c r="D18" s="3">
        <f>[19]pn_h_t_b0!D11</f>
        <v>294.53456716185599</v>
      </c>
      <c r="E18" s="3">
        <f>[19]pn_h_t_b0!E11</f>
        <v>20.29</v>
      </c>
      <c r="F18">
        <f t="shared" si="0"/>
        <v>43.894322515434993</v>
      </c>
    </row>
    <row r="19" spans="1:40" x14ac:dyDescent="0.3">
      <c r="A19" s="3" t="str">
        <f>REPLACE([19]pn_h_t_b0!A12, 1, 5,"")</f>
        <v>syls4</v>
      </c>
      <c r="B19" s="3">
        <f>[19]pn_h_t_b0!B12</f>
        <v>251.81</v>
      </c>
      <c r="C19" s="3">
        <f>[19]pn_h_t_b0!C12</f>
        <v>211.813012389031</v>
      </c>
      <c r="D19" s="3">
        <f>[19]pn_h_t_b0!D12</f>
        <v>291.811606755978</v>
      </c>
      <c r="E19" s="3">
        <f>[19]pn_h_t_b0!E12</f>
        <v>18.86</v>
      </c>
      <c r="F19">
        <f t="shared" si="0"/>
        <v>39.996987610969001</v>
      </c>
    </row>
    <row r="21" spans="1:40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3">
      <c r="A22" s="2" t="str">
        <f>REPLACE([20]pn_h_f0_b0!A9, 1, 5,"")</f>
        <v>syls1</v>
      </c>
      <c r="B22" s="2">
        <f>[20]pn_h_f0_b0!B9</f>
        <v>1.5</v>
      </c>
      <c r="C22" s="2">
        <f>[20]pn_h_f0_b0!C9</f>
        <v>0.39689523098933299</v>
      </c>
      <c r="D22" s="2">
        <f>[20]pn_h_f0_b0!D9</f>
        <v>2.5945488757358302</v>
      </c>
      <c r="E22" s="2">
        <f>[20]pn_h_f0_b0!E9</f>
        <v>0.51</v>
      </c>
      <c r="F22">
        <f t="shared" si="0"/>
        <v>1.103104769010667</v>
      </c>
    </row>
    <row r="23" spans="1:40" x14ac:dyDescent="0.3">
      <c r="A23" s="2" t="str">
        <f>REPLACE([20]pn_h_f0_b0!A10, 1, 5,"")</f>
        <v>syls2</v>
      </c>
      <c r="B23" s="2">
        <f>[20]pn_h_f0_b0!B10</f>
        <v>2.2400000000000002</v>
      </c>
      <c r="C23" s="2">
        <f>[20]pn_h_f0_b0!C10</f>
        <v>1.1097249952672901</v>
      </c>
      <c r="D23" s="2">
        <f>[20]pn_h_f0_b0!D10</f>
        <v>3.3704089834438</v>
      </c>
      <c r="E23" s="2">
        <f>[20]pn_h_f0_b0!E10</f>
        <v>0.53</v>
      </c>
      <c r="F23">
        <f t="shared" si="0"/>
        <v>1.1302750047327101</v>
      </c>
    </row>
    <row r="24" spans="1:40" x14ac:dyDescent="0.3">
      <c r="A24" s="2" t="str">
        <f>REPLACE([20]pn_h_f0_b0!A11, 1, 5,"")</f>
        <v>syls3</v>
      </c>
      <c r="B24" s="2">
        <f>[20]pn_h_f0_b0!B11</f>
        <v>2.5099999999999998</v>
      </c>
      <c r="C24" s="2">
        <f>[20]pn_h_f0_b0!C11</f>
        <v>1.50506593199987</v>
      </c>
      <c r="D24" s="2">
        <f>[20]pn_h_f0_b0!D11</f>
        <v>3.5234864941742101</v>
      </c>
      <c r="E24" s="2">
        <f>[20]pn_h_f0_b0!E11</f>
        <v>0.44</v>
      </c>
      <c r="F24">
        <f t="shared" si="0"/>
        <v>1.0049340680001297</v>
      </c>
    </row>
    <row r="25" spans="1:40" x14ac:dyDescent="0.3">
      <c r="A25" s="2" t="str">
        <f>REPLACE([20]pn_h_f0_b0!A12, 1, 5,"")</f>
        <v>syls4</v>
      </c>
      <c r="B25" s="2">
        <f>[20]pn_h_f0_b0!B12</f>
        <v>2.17</v>
      </c>
      <c r="C25" s="2">
        <f>[20]pn_h_f0_b0!C12</f>
        <v>1.1379900405871699</v>
      </c>
      <c r="D25" s="2">
        <f>[20]pn_h_f0_b0!D12</f>
        <v>3.21044651648725</v>
      </c>
      <c r="E25" s="2">
        <f>[20]pn_h_f0_b0!E12</f>
        <v>0.47</v>
      </c>
      <c r="F25">
        <f t="shared" si="0"/>
        <v>1.03200995941283</v>
      </c>
    </row>
    <row r="29" spans="1:40" x14ac:dyDescent="0.3">
      <c r="B29" s="3"/>
      <c r="C29" s="3"/>
      <c r="D29" s="3"/>
    </row>
    <row r="30" spans="1:40" x14ac:dyDescent="0.3">
      <c r="B30" s="3"/>
      <c r="C30" s="3"/>
      <c r="D30" s="3"/>
    </row>
    <row r="31" spans="1:40" x14ac:dyDescent="0.3">
      <c r="B31" s="3"/>
      <c r="C31" s="3"/>
      <c r="D31" s="3"/>
    </row>
    <row r="32" spans="1:40" x14ac:dyDescent="0.3">
      <c r="B32" s="3"/>
      <c r="C32" s="3"/>
      <c r="D32" s="3"/>
    </row>
    <row r="34" spans="2:23" x14ac:dyDescent="0.3">
      <c r="I34" s="4"/>
    </row>
    <row r="35" spans="2:23" x14ac:dyDescent="0.3">
      <c r="B35" s="2"/>
      <c r="C35" s="2"/>
      <c r="D35" s="2"/>
      <c r="I35" s="8"/>
    </row>
    <row r="36" spans="2:23" x14ac:dyDescent="0.3">
      <c r="B36" s="2"/>
      <c r="C36" s="2"/>
      <c r="D36" s="2"/>
      <c r="I36" s="7"/>
    </row>
    <row r="37" spans="2:23" x14ac:dyDescent="0.3">
      <c r="B37" s="2"/>
      <c r="C37" s="2"/>
      <c r="D37" s="2"/>
      <c r="I37" s="7"/>
    </row>
    <row r="38" spans="2:23" x14ac:dyDescent="0.3">
      <c r="B38" s="2"/>
      <c r="C38" s="2"/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2:23" x14ac:dyDescent="0.3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2:23" x14ac:dyDescent="0.3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452F-268F-41A1-B73D-786A1FD63390}">
  <dimension ref="A1:AN40"/>
  <sheetViews>
    <sheetView zoomScaleNormal="100" workbookViewId="0">
      <selection activeCell="E17" sqref="E17"/>
    </sheetView>
  </sheetViews>
  <sheetFormatPr defaultRowHeight="14.4" x14ac:dyDescent="0.3"/>
  <cols>
    <col min="2" max="3" width="9.109375" style="3"/>
  </cols>
  <sheetData>
    <row r="1" spans="1:6" x14ac:dyDescent="0.3">
      <c r="B1" s="3" t="s">
        <v>12</v>
      </c>
    </row>
    <row r="2" spans="1:6" x14ac:dyDescent="0.3">
      <c r="A2" t="s">
        <v>0</v>
      </c>
      <c r="B2" s="3" t="s">
        <v>6</v>
      </c>
      <c r="C2" s="3" t="s">
        <v>7</v>
      </c>
      <c r="D2" t="s">
        <v>8</v>
      </c>
      <c r="E2" t="s">
        <v>9</v>
      </c>
      <c r="F2" t="s">
        <v>10</v>
      </c>
    </row>
    <row r="3" spans="1:6" x14ac:dyDescent="0.3">
      <c r="A3" s="3" t="str">
        <f>REPLACE([17]pn_l_t_b0!A2,5,4,"")</f>
        <v>ana_0</v>
      </c>
      <c r="B3" s="3">
        <f>[17]pn_l_t_b0!B2</f>
        <v>46.2</v>
      </c>
      <c r="C3" s="3">
        <f>[17]pn_l_t_b0!C2</f>
        <v>6.5967463847160399</v>
      </c>
      <c r="D3" s="3">
        <f>[17]pn_l_t_b0!D2</f>
        <v>85.812500740278594</v>
      </c>
      <c r="E3">
        <f>[17]pn_l_t_b0!E2</f>
        <v>18.14</v>
      </c>
      <c r="F3" s="3">
        <f>B3-C3</f>
        <v>39.603253615283961</v>
      </c>
    </row>
    <row r="4" spans="1:6" x14ac:dyDescent="0.3">
      <c r="A4" s="3" t="str">
        <f>REPLACE([17]pn_l_t_b0!A3,5,4,"")</f>
        <v>ana_1</v>
      </c>
      <c r="B4" s="3">
        <f>[17]pn_l_t_b0!B3</f>
        <v>13.69</v>
      </c>
      <c r="C4" s="3">
        <f>[17]pn_l_t_b0!C3</f>
        <v>-82.542645765229096</v>
      </c>
      <c r="D4" s="3">
        <f>[17]pn_l_t_b0!D3</f>
        <v>109.922277266642</v>
      </c>
      <c r="E4">
        <f>[17]pn_l_t_b0!E3</f>
        <v>38.51</v>
      </c>
      <c r="F4" s="3">
        <f>B4-C4</f>
        <v>96.232645765229094</v>
      </c>
    </row>
    <row r="5" spans="1:6" x14ac:dyDescent="0.3">
      <c r="A5" s="3" t="str">
        <f>REPLACE([17]pn_l_t_b0!A4,5,4,"")</f>
        <v>ana_2</v>
      </c>
      <c r="B5" s="3">
        <f>[17]pn_l_t_b0!B4</f>
        <v>15.11</v>
      </c>
      <c r="C5" s="3">
        <f>[17]pn_l_t_b0!C4</f>
        <v>-81.058894014132306</v>
      </c>
      <c r="D5" s="3">
        <f>[17]pn_l_t_b0!D4</f>
        <v>111.269364998366</v>
      </c>
      <c r="E5">
        <f>[17]pn_l_t_b0!E4</f>
        <v>38.89</v>
      </c>
      <c r="F5" s="3">
        <f>B5-C5</f>
        <v>96.168894014132306</v>
      </c>
    </row>
    <row r="6" spans="1:6" x14ac:dyDescent="0.3">
      <c r="A6" s="3" t="str">
        <f>REPLACE([17]pn_l_t_b0!A5,5,4,"")</f>
        <v>ana_3</v>
      </c>
      <c r="B6" s="3">
        <f>[17]pn_l_t_b0!B5</f>
        <v>25.6</v>
      </c>
      <c r="C6" s="3">
        <f>[17]pn_l_t_b0!C5</f>
        <v>-70.565829722645105</v>
      </c>
      <c r="D6" s="3">
        <f>[17]pn_l_t_b0!D5</f>
        <v>121.76198505396501</v>
      </c>
      <c r="E6">
        <f>[17]pn_l_t_b0!E5</f>
        <v>38.89</v>
      </c>
      <c r="F6" s="3">
        <f>B6-C6</f>
        <v>96.1658297226451</v>
      </c>
    </row>
    <row r="8" spans="1:6" x14ac:dyDescent="0.3">
      <c r="A8" t="s">
        <v>1</v>
      </c>
      <c r="B8" s="3" t="str">
        <f>B2</f>
        <v>predicted</v>
      </c>
      <c r="C8" s="3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3">
      <c r="A9" s="2" t="str">
        <f>REPLACE([18]pn_l_f0_b0!A2,5,4,"")</f>
        <v>ana_0</v>
      </c>
      <c r="B9" s="2">
        <f>[18]pn_l_f0_b0!B2</f>
        <v>-0.72</v>
      </c>
      <c r="C9" s="2">
        <f>[18]pn_l_f0_b0!C2</f>
        <v>-1.7565094033984201</v>
      </c>
      <c r="D9" s="2">
        <f>[18]pn_l_f0_b0!D2</f>
        <v>0.32509691379777</v>
      </c>
      <c r="E9" s="2">
        <f>[18]pn_l_f0_b0!E2</f>
        <v>0.43</v>
      </c>
      <c r="F9" s="2">
        <f>B9-C9</f>
        <v>1.0365094033984201</v>
      </c>
    </row>
    <row r="10" spans="1:6" x14ac:dyDescent="0.3">
      <c r="A10" s="2" t="str">
        <f>REPLACE([18]pn_l_f0_b0!A3,5,4,"")</f>
        <v>ana_1</v>
      </c>
      <c r="B10" s="2">
        <f>[18]pn_l_f0_b0!B3</f>
        <v>0.16</v>
      </c>
      <c r="C10" s="2">
        <f>[18]pn_l_f0_b0!C3</f>
        <v>-0.90707006018054503</v>
      </c>
      <c r="D10" s="2">
        <f>[18]pn_l_f0_b0!D3</f>
        <v>1.21769975053144</v>
      </c>
      <c r="E10" s="2">
        <f>[18]pn_l_f0_b0!E3</f>
        <v>0.47</v>
      </c>
      <c r="F10" s="2">
        <f>B10-C10</f>
        <v>1.067070060180545</v>
      </c>
    </row>
    <row r="11" spans="1:6" x14ac:dyDescent="0.3">
      <c r="A11" s="2" t="str">
        <f>REPLACE([18]pn_l_f0_b0!A4,5,4,"")</f>
        <v>ana_2</v>
      </c>
      <c r="B11" s="2">
        <f>[18]pn_l_f0_b0!B4</f>
        <v>-0.52</v>
      </c>
      <c r="C11" s="2">
        <f>[18]pn_l_f0_b0!C4</f>
        <v>-1.6648704520998101</v>
      </c>
      <c r="D11" s="2">
        <f>[18]pn_l_f0_b0!D4</f>
        <v>0.62342027080806695</v>
      </c>
      <c r="E11" s="2">
        <f>[18]pn_l_f0_b0!E4</f>
        <v>0.54</v>
      </c>
      <c r="F11" s="2">
        <f>B11-C11</f>
        <v>1.1448704520998101</v>
      </c>
    </row>
    <row r="12" spans="1:6" x14ac:dyDescent="0.3">
      <c r="A12" s="2" t="str">
        <f>REPLACE([18]pn_l_f0_b0!A5,5,4,"")</f>
        <v>ana_3</v>
      </c>
      <c r="B12" s="2">
        <f>[18]pn_l_f0_b0!B5</f>
        <v>-0.65</v>
      </c>
      <c r="C12" s="2">
        <f>[18]pn_l_f0_b0!C5</f>
        <v>-1.79178164106981</v>
      </c>
      <c r="D12" s="2">
        <f>[18]pn_l_f0_b0!D5</f>
        <v>0.49672222302129398</v>
      </c>
      <c r="E12" s="2">
        <f>[18]pn_l_f0_b0!E5</f>
        <v>0.54</v>
      </c>
      <c r="F12" s="2">
        <f>B12-C12</f>
        <v>1.1417816410698101</v>
      </c>
    </row>
    <row r="15" spans="1:6" x14ac:dyDescent="0.3">
      <c r="A15" t="s">
        <v>2</v>
      </c>
      <c r="B15" s="3" t="str">
        <f>B2</f>
        <v>predicted</v>
      </c>
      <c r="C15" s="3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3">
      <c r="A16" s="3" t="str">
        <f>REPLACE([19]pn_h_t_b0!A5,5,4,"")</f>
        <v>ana_0</v>
      </c>
      <c r="B16" s="3">
        <f>[19]pn_h_t_b0!B5</f>
        <v>184.03</v>
      </c>
      <c r="C16" s="3">
        <f>[19]pn_h_t_b0!C5</f>
        <v>151.506952069222</v>
      </c>
      <c r="D16" s="3">
        <f>[19]pn_h_t_b0!D5</f>
        <v>216.54394776644099</v>
      </c>
      <c r="E16" s="3">
        <f>[19]pn_h_t_b0!E5</f>
        <v>15.51</v>
      </c>
      <c r="F16" s="3">
        <f>B16-C16</f>
        <v>32.523047930778006</v>
      </c>
    </row>
    <row r="17" spans="1:40" x14ac:dyDescent="0.3">
      <c r="A17" s="3" t="str">
        <f>REPLACE([19]pn_h_t_b0!A6,5,4,"")</f>
        <v>ana_1</v>
      </c>
      <c r="B17" s="3">
        <f>[19]pn_h_t_b0!B6</f>
        <v>146.68</v>
      </c>
      <c r="C17" s="3">
        <f>[19]pn_h_t_b0!C6</f>
        <v>90.808550403828306</v>
      </c>
      <c r="D17" s="3">
        <f>[19]pn_h_t_b0!D6</f>
        <v>202.55075976180001</v>
      </c>
      <c r="E17" s="3">
        <f>[19]pn_h_t_b0!E6</f>
        <v>23.92</v>
      </c>
      <c r="F17" s="3">
        <f>B17-C17</f>
        <v>55.871449596171701</v>
      </c>
    </row>
    <row r="18" spans="1:40" x14ac:dyDescent="0.3">
      <c r="A18" s="3" t="str">
        <f>REPLACE([19]pn_h_t_b0!A7,5,4,"")</f>
        <v>ana_2</v>
      </c>
      <c r="B18" s="3">
        <f>[19]pn_h_t_b0!B7</f>
        <v>184.81</v>
      </c>
      <c r="C18" s="3">
        <f>[19]pn_h_t_b0!C7</f>
        <v>128.283352184846</v>
      </c>
      <c r="D18" s="3">
        <f>[19]pn_h_t_b0!D7</f>
        <v>241.344602826738</v>
      </c>
      <c r="E18" s="3">
        <f>[19]pn_h_t_b0!E7</f>
        <v>24.92</v>
      </c>
      <c r="F18" s="3">
        <f>B18-C18</f>
        <v>56.526647815154007</v>
      </c>
    </row>
    <row r="19" spans="1:40" x14ac:dyDescent="0.3">
      <c r="A19" s="3" t="str">
        <f>REPLACE([19]pn_h_t_b0!A8,5,4,"")</f>
        <v>ana_3</v>
      </c>
      <c r="B19" s="3">
        <f>[19]pn_h_t_b0!B8</f>
        <v>196.31</v>
      </c>
      <c r="C19" s="3">
        <f>[19]pn_h_t_b0!C8</f>
        <v>139.78357410519899</v>
      </c>
      <c r="D19" s="3">
        <f>[19]pn_h_t_b0!D8</f>
        <v>252.840450095856</v>
      </c>
      <c r="E19" s="3">
        <f>[19]pn_h_t_b0!E8</f>
        <v>24.93</v>
      </c>
      <c r="F19" s="3">
        <f>B19-C19</f>
        <v>56.526425894801008</v>
      </c>
    </row>
    <row r="21" spans="1:40" x14ac:dyDescent="0.3">
      <c r="A21" t="s">
        <v>3</v>
      </c>
      <c r="B21" s="3" t="str">
        <f>B2</f>
        <v>predicted</v>
      </c>
      <c r="C21" s="3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3">
      <c r="A22" s="2" t="str">
        <f>REPLACE([20]pn_h_f0_b0!A5,5,4,"")</f>
        <v>ana_0</v>
      </c>
      <c r="B22" s="2">
        <f>[20]pn_h_f0_b0!B5</f>
        <v>1.5</v>
      </c>
      <c r="C22" s="2">
        <f>[20]pn_h_f0_b0!C5</f>
        <v>0.39689523098933299</v>
      </c>
      <c r="D22" s="2">
        <f>[20]pn_h_f0_b0!D5</f>
        <v>2.5945488757358302</v>
      </c>
      <c r="E22" s="2">
        <f>[20]pn_h_f0_b0!E5</f>
        <v>0.51</v>
      </c>
      <c r="F22" s="2">
        <f>B22-C22</f>
        <v>1.103104769010667</v>
      </c>
    </row>
    <row r="23" spans="1:40" x14ac:dyDescent="0.3">
      <c r="A23" s="2" t="str">
        <f>REPLACE([20]pn_h_f0_b0!A6,5,4,"")</f>
        <v>ana_1</v>
      </c>
      <c r="B23" s="2">
        <f>[20]pn_h_f0_b0!B6</f>
        <v>1.79</v>
      </c>
      <c r="C23" s="2">
        <f>[20]pn_h_f0_b0!C6</f>
        <v>1.40188301191372E-2</v>
      </c>
      <c r="D23" s="2">
        <f>[20]pn_h_f0_b0!D6</f>
        <v>3.5673911813759398</v>
      </c>
      <c r="E23" s="2">
        <f>[20]pn_h_f0_b0!E6</f>
        <v>0.7</v>
      </c>
      <c r="F23">
        <f t="shared" ref="F23:F25" si="0">B23-C23</f>
        <v>1.7759811698808627</v>
      </c>
    </row>
    <row r="24" spans="1:40" x14ac:dyDescent="0.3">
      <c r="A24" s="2" t="str">
        <f>REPLACE([20]pn_h_f0_b0!A7,5,4,"")</f>
        <v>ana_2</v>
      </c>
      <c r="B24" s="2">
        <f>[20]pn_h_f0_b0!B7</f>
        <v>1.87</v>
      </c>
      <c r="C24" s="2">
        <f>[20]pn_h_f0_b0!C7</f>
        <v>9.03321681326332E-2</v>
      </c>
      <c r="D24" s="2">
        <f>[20]pn_h_f0_b0!D7</f>
        <v>3.6407151941978699</v>
      </c>
      <c r="E24" s="2">
        <f>[20]pn_h_f0_b0!E7</f>
        <v>0.75</v>
      </c>
      <c r="F24" s="2">
        <f>B24-C24</f>
        <v>1.7796678318673669</v>
      </c>
    </row>
    <row r="25" spans="1:40" x14ac:dyDescent="0.3">
      <c r="A25" s="2" t="str">
        <f>REPLACE([20]pn_h_f0_b0!A8,5,4,"")</f>
        <v>ana_3</v>
      </c>
      <c r="B25" s="2">
        <f>[20]pn_h_f0_b0!B8</f>
        <v>1.17</v>
      </c>
      <c r="C25" s="2">
        <f>[20]pn_h_f0_b0!C8</f>
        <v>-0.60663699285287898</v>
      </c>
      <c r="D25" s="2">
        <f>[20]pn_h_f0_b0!D8</f>
        <v>2.9431319242153</v>
      </c>
      <c r="E25" s="2">
        <f>[20]pn_h_f0_b0!E8</f>
        <v>0.75</v>
      </c>
      <c r="F25">
        <f t="shared" si="0"/>
        <v>1.7766369928528789</v>
      </c>
    </row>
    <row r="29" spans="1:40" x14ac:dyDescent="0.3">
      <c r="D29" s="3"/>
    </row>
    <row r="30" spans="1:40" x14ac:dyDescent="0.3">
      <c r="D30" s="3"/>
    </row>
    <row r="31" spans="1:40" x14ac:dyDescent="0.3">
      <c r="D31" s="3"/>
    </row>
    <row r="32" spans="1:40" x14ac:dyDescent="0.3">
      <c r="D32" s="3"/>
    </row>
    <row r="34" spans="4:23" x14ac:dyDescent="0.3">
      <c r="I34" s="4"/>
    </row>
    <row r="35" spans="4:23" x14ac:dyDescent="0.3">
      <c r="D35" s="2"/>
      <c r="I35" s="8"/>
    </row>
    <row r="36" spans="4:23" x14ac:dyDescent="0.3">
      <c r="D36" s="2"/>
      <c r="I36" s="7"/>
    </row>
    <row r="37" spans="4:23" x14ac:dyDescent="0.3">
      <c r="D37" s="2"/>
      <c r="I37" s="7"/>
    </row>
    <row r="38" spans="4:23" x14ac:dyDescent="0.3"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4:23" x14ac:dyDescent="0.3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4:23" x14ac:dyDescent="0.3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C35C-43D4-4D8C-807F-5010C47A52F2}">
  <dimension ref="A1:U49"/>
  <sheetViews>
    <sheetView topLeftCell="D1" zoomScale="115" zoomScaleNormal="115" workbookViewId="0">
      <selection activeCell="R8" sqref="R8"/>
    </sheetView>
  </sheetViews>
  <sheetFormatPr defaultRowHeight="14.4" x14ac:dyDescent="0.3"/>
  <cols>
    <col min="4" max="4" width="11" bestFit="1" customWidth="1"/>
  </cols>
  <sheetData>
    <row r="1" spans="1:20" x14ac:dyDescent="0.3">
      <c r="A1" t="s">
        <v>19</v>
      </c>
      <c r="B1" s="1" t="str">
        <f>[21]pn_f0_exc_b0!B1</f>
        <v>estimate</v>
      </c>
      <c r="C1" s="1" t="str">
        <f>[21]pn_f0_exc_b0!C1</f>
        <v>conf.low</v>
      </c>
      <c r="D1" s="1" t="str">
        <f>[21]pn_f0_exc_b0!D1</f>
        <v>conf.high</v>
      </c>
      <c r="E1" s="1" t="str">
        <f>[21]pn_f0_exc_b0!E1</f>
        <v>std.error</v>
      </c>
      <c r="F1" t="str">
        <f>F7</f>
        <v>CI diff</v>
      </c>
    </row>
    <row r="2" spans="1:20" x14ac:dyDescent="0.3">
      <c r="A2" s="2" t="str">
        <f>[21]pn_f0_exc_b0!A2</f>
        <v>foot_syls1</v>
      </c>
      <c r="B2" s="2">
        <f>[21]pn_f0_exc_b0!B2</f>
        <v>2.35</v>
      </c>
      <c r="C2" s="2">
        <f>[21]pn_f0_exc_b0!C2</f>
        <v>1.2368543651393999</v>
      </c>
      <c r="D2" s="2">
        <f>[21]pn_f0_exc_b0!D2</f>
        <v>3.4717332021246698</v>
      </c>
      <c r="E2" s="2">
        <f>[21]pn_f0_exc_b0!E2</f>
        <v>0.47</v>
      </c>
      <c r="F2" s="13">
        <f>B2-C2</f>
        <v>1.1131456348606001</v>
      </c>
      <c r="G2" s="13"/>
      <c r="S2" s="49" t="s">
        <v>24</v>
      </c>
      <c r="T2" s="50"/>
    </row>
    <row r="3" spans="1:20" x14ac:dyDescent="0.3">
      <c r="A3" s="2" t="str">
        <f>[21]pn_f0_exc_b0!A3</f>
        <v>foot_syls2</v>
      </c>
      <c r="B3" s="2">
        <f>[21]pn_f0_exc_b0!B3</f>
        <v>2.93</v>
      </c>
      <c r="C3" s="2">
        <f>[21]pn_f0_exc_b0!C3</f>
        <v>1.82668201483008</v>
      </c>
      <c r="D3" s="2">
        <f>[21]pn_f0_exc_b0!D3</f>
        <v>4.0415236557529504</v>
      </c>
      <c r="E3" s="2">
        <f>[21]pn_f0_exc_b0!E3</f>
        <v>0.45</v>
      </c>
      <c r="F3" s="13">
        <f t="shared" ref="F3:F5" si="0">B3-C3</f>
        <v>1.1033179851699202</v>
      </c>
      <c r="G3" s="13"/>
      <c r="S3" s="51" t="s">
        <v>25</v>
      </c>
      <c r="T3" s="52"/>
    </row>
    <row r="4" spans="1:20" x14ac:dyDescent="0.3">
      <c r="A4" s="2" t="str">
        <f>[21]pn_f0_exc_b0!A4</f>
        <v>foot_syls3</v>
      </c>
      <c r="B4" s="2">
        <f>[21]pn_f0_exc_b0!B4</f>
        <v>3.24</v>
      </c>
      <c r="C4" s="2">
        <f>[21]pn_f0_exc_b0!C4</f>
        <v>2.1244287708295801</v>
      </c>
      <c r="D4" s="2">
        <f>[21]pn_f0_exc_b0!D4</f>
        <v>4.3467259549734898</v>
      </c>
      <c r="E4" s="2">
        <f>[21]pn_f0_exc_b0!E4</f>
        <v>0.45</v>
      </c>
      <c r="F4" s="13">
        <f t="shared" si="0"/>
        <v>1.1155712291704201</v>
      </c>
      <c r="G4" s="13"/>
    </row>
    <row r="5" spans="1:20" x14ac:dyDescent="0.3">
      <c r="A5" s="2" t="str">
        <f>[21]pn_f0_exc_b0!A5</f>
        <v>foot_syls4</v>
      </c>
      <c r="B5" s="2">
        <f>[21]pn_f0_exc_b0!B5</f>
        <v>2.97</v>
      </c>
      <c r="C5" s="2">
        <f>[21]pn_f0_exc_b0!C5</f>
        <v>1.84975008443424</v>
      </c>
      <c r="D5" s="2">
        <f>[21]pn_f0_exc_b0!D5</f>
        <v>4.0851192597242099</v>
      </c>
      <c r="E5" s="2">
        <f>[21]pn_f0_exc_b0!E5</f>
        <v>0.47</v>
      </c>
      <c r="F5" s="13">
        <f t="shared" si="0"/>
        <v>1.1202499155657601</v>
      </c>
      <c r="G5" s="13"/>
    </row>
    <row r="6" spans="1:20" x14ac:dyDescent="0.3">
      <c r="B6" s="1"/>
      <c r="C6" s="1"/>
      <c r="D6" s="1"/>
      <c r="E6" s="1"/>
      <c r="F6" s="13"/>
      <c r="G6" s="13"/>
    </row>
    <row r="7" spans="1:20" x14ac:dyDescent="0.3">
      <c r="A7" t="s">
        <v>47</v>
      </c>
      <c r="B7" s="1" t="str">
        <f>B1</f>
        <v>estimate</v>
      </c>
      <c r="C7" s="1" t="str">
        <f t="shared" ref="C7:E7" si="1">C1</f>
        <v>conf.low</v>
      </c>
      <c r="D7" s="1" t="str">
        <f t="shared" si="1"/>
        <v>conf.high</v>
      </c>
      <c r="E7" s="1" t="str">
        <f t="shared" si="1"/>
        <v>std.error</v>
      </c>
      <c r="F7" t="s">
        <v>10</v>
      </c>
    </row>
    <row r="8" spans="1:20" x14ac:dyDescent="0.3">
      <c r="A8" s="1" t="str">
        <f>([22]pn_lh_slope_b0!A2)</f>
        <v>foot_syls1</v>
      </c>
      <c r="B8" s="1">
        <f>([22]pn_lh_slope_b0!B2)</f>
        <v>3.03</v>
      </c>
      <c r="C8" s="1">
        <f>([22]pn_lh_slope_b0!C2)</f>
        <v>2.4696539552104699</v>
      </c>
      <c r="D8" s="1">
        <f>([22]pn_lh_slope_b0!D2)</f>
        <v>3.5866315046938202</v>
      </c>
      <c r="E8" s="1">
        <f>([22]pn_lh_slope_b0!E2)</f>
        <v>0.19</v>
      </c>
      <c r="F8" s="13">
        <f>B8-C8</f>
        <v>0.56034604478952987</v>
      </c>
      <c r="G8" s="13"/>
    </row>
    <row r="9" spans="1:20" x14ac:dyDescent="0.3">
      <c r="A9" s="1" t="str">
        <f>([22]pn_lh_slope_b0!A3)</f>
        <v>foot_syls2</v>
      </c>
      <c r="B9" s="1">
        <f>([22]pn_lh_slope_b0!B3)</f>
        <v>2.85</v>
      </c>
      <c r="C9" s="1">
        <f>([22]pn_lh_slope_b0!C3)</f>
        <v>2.2717585927083301</v>
      </c>
      <c r="D9" s="1">
        <f>([22]pn_lh_slope_b0!D3)</f>
        <v>3.4240416733501799</v>
      </c>
      <c r="E9" s="1">
        <f>([22]pn_lh_slope_b0!E3)</f>
        <v>0.19</v>
      </c>
      <c r="F9" s="13">
        <f>B9-C9</f>
        <v>0.57824140729166995</v>
      </c>
      <c r="G9" s="13"/>
    </row>
    <row r="10" spans="1:20" x14ac:dyDescent="0.3">
      <c r="A10" s="1" t="str">
        <f>([22]pn_lh_slope_b0!A4)</f>
        <v>foot_syls3</v>
      </c>
      <c r="B10" s="1">
        <f>([22]pn_lh_slope_b0!B4)</f>
        <v>2.86</v>
      </c>
      <c r="C10" s="1">
        <f>([22]pn_lh_slope_b0!C4)</f>
        <v>2.2634389501477798</v>
      </c>
      <c r="D10" s="1">
        <f>([22]pn_lh_slope_b0!D4)</f>
        <v>3.46060584465924</v>
      </c>
      <c r="E10" s="1">
        <f>([22]pn_lh_slope_b0!E4)</f>
        <v>0.18</v>
      </c>
      <c r="F10" s="13">
        <f>B10-C10</f>
        <v>0.59656104985222003</v>
      </c>
      <c r="G10" s="13"/>
    </row>
    <row r="11" spans="1:20" x14ac:dyDescent="0.3">
      <c r="A11" s="1" t="str">
        <f>([22]pn_lh_slope_b0!A5)</f>
        <v>foot_syls4</v>
      </c>
      <c r="B11" s="1">
        <f>([22]pn_lh_slope_b0!B5)</f>
        <v>2.85</v>
      </c>
      <c r="C11" s="1">
        <f>([22]pn_lh_slope_b0!C5)</f>
        <v>2.2723641657339302</v>
      </c>
      <c r="D11" s="1">
        <f>([22]pn_lh_slope_b0!D5)</f>
        <v>3.4225859367474598</v>
      </c>
      <c r="E11" s="1">
        <f>([22]pn_lh_slope_b0!E5)</f>
        <v>0.19</v>
      </c>
      <c r="F11" s="13">
        <f>B11-C11</f>
        <v>0.5776358342660699</v>
      </c>
      <c r="G11" s="13"/>
    </row>
    <row r="13" spans="1:20" x14ac:dyDescent="0.3">
      <c r="B13" t="s">
        <v>21</v>
      </c>
      <c r="C13" t="s">
        <v>22</v>
      </c>
    </row>
    <row r="14" spans="1:20" x14ac:dyDescent="0.3">
      <c r="A14" s="3" t="str">
        <f>A15</f>
        <v>foot_syls1</v>
      </c>
      <c r="B14">
        <v>0</v>
      </c>
      <c r="C14" s="1">
        <v>0</v>
      </c>
      <c r="D14" s="2">
        <f>C14</f>
        <v>0</v>
      </c>
    </row>
    <row r="15" spans="1:20" x14ac:dyDescent="0.3">
      <c r="A15" s="3" t="str">
        <f>A8</f>
        <v>foot_syls1</v>
      </c>
      <c r="B15">
        <v>1</v>
      </c>
      <c r="C15" s="1">
        <f>B8</f>
        <v>3.03</v>
      </c>
      <c r="D15" s="2">
        <f>EXP(C15)</f>
        <v>20.6972325893895</v>
      </c>
    </row>
    <row r="16" spans="1:20" x14ac:dyDescent="0.3">
      <c r="A16" s="3" t="str">
        <f>A17</f>
        <v>foot_syls2</v>
      </c>
      <c r="B16">
        <v>0</v>
      </c>
      <c r="C16" s="1">
        <v>0</v>
      </c>
      <c r="D16" s="2">
        <f t="shared" ref="D16" si="2">C16</f>
        <v>0</v>
      </c>
      <c r="E16" s="2"/>
      <c r="F16" s="13"/>
      <c r="G16" s="13"/>
    </row>
    <row r="17" spans="1:21" x14ac:dyDescent="0.3">
      <c r="A17" s="3" t="str">
        <f>A9</f>
        <v>foot_syls2</v>
      </c>
      <c r="B17">
        <f>B15</f>
        <v>1</v>
      </c>
      <c r="C17" s="1">
        <f>B9</f>
        <v>2.85</v>
      </c>
      <c r="D17" s="2">
        <f t="shared" ref="D17" si="3">EXP(C17)</f>
        <v>17.287781840567639</v>
      </c>
      <c r="E17" s="2"/>
      <c r="F17" s="13"/>
      <c r="G17" s="13"/>
    </row>
    <row r="18" spans="1:21" x14ac:dyDescent="0.3">
      <c r="A18" s="3" t="str">
        <f>A19</f>
        <v>foot_syls3</v>
      </c>
      <c r="B18">
        <v>0</v>
      </c>
      <c r="C18" s="1">
        <v>0</v>
      </c>
      <c r="D18" s="2">
        <f t="shared" ref="D18" si="4">C18</f>
        <v>0</v>
      </c>
      <c r="E18" s="2"/>
      <c r="F18" s="13"/>
      <c r="G18" s="13"/>
    </row>
    <row r="19" spans="1:21" x14ac:dyDescent="0.3">
      <c r="A19" s="3" t="str">
        <f>A10</f>
        <v>foot_syls3</v>
      </c>
      <c r="B19">
        <f>B17</f>
        <v>1</v>
      </c>
      <c r="C19" s="1">
        <f>B10</f>
        <v>2.86</v>
      </c>
      <c r="D19" s="2">
        <f t="shared" ref="D19" si="5">EXP(C19)</f>
        <v>17.46152693657999</v>
      </c>
      <c r="E19" s="2"/>
      <c r="F19" s="13"/>
      <c r="G19" s="13"/>
      <c r="U19" t="s">
        <v>23</v>
      </c>
    </row>
    <row r="20" spans="1:21" x14ac:dyDescent="0.3">
      <c r="A20" s="3" t="str">
        <f>A21</f>
        <v>foot_syls4</v>
      </c>
      <c r="B20">
        <v>0</v>
      </c>
      <c r="C20" s="1">
        <v>0</v>
      </c>
      <c r="D20" s="2">
        <f t="shared" ref="D20" si="6">C20</f>
        <v>0</v>
      </c>
    </row>
    <row r="21" spans="1:21" x14ac:dyDescent="0.3">
      <c r="A21" s="3" t="str">
        <f>A11</f>
        <v>foot_syls4</v>
      </c>
      <c r="B21">
        <f>B19</f>
        <v>1</v>
      </c>
      <c r="C21" s="1">
        <f>B11</f>
        <v>2.85</v>
      </c>
      <c r="D21" s="2">
        <f t="shared" ref="D21" si="7">EXP(C21)</f>
        <v>17.287781840567639</v>
      </c>
    </row>
    <row r="22" spans="1:21" x14ac:dyDescent="0.3">
      <c r="F22" s="14"/>
      <c r="G22" s="14"/>
    </row>
    <row r="24" spans="1:21" x14ac:dyDescent="0.3">
      <c r="A24" t="str">
        <f>A7</f>
        <v>log_lh_slope</v>
      </c>
      <c r="B24" t="str">
        <f>B7</f>
        <v>estimate</v>
      </c>
      <c r="H24" s="1"/>
    </row>
    <row r="25" spans="1:21" x14ac:dyDescent="0.3">
      <c r="A25" t="s">
        <v>46</v>
      </c>
      <c r="B25" s="1">
        <f>EXP(B8)</f>
        <v>20.6972325893895</v>
      </c>
      <c r="H25" s="1"/>
    </row>
    <row r="26" spans="1:21" x14ac:dyDescent="0.3">
      <c r="A26" t="s">
        <v>43</v>
      </c>
      <c r="B26" s="1">
        <f>EXP(B9)</f>
        <v>17.287781840567639</v>
      </c>
      <c r="H26" s="1"/>
    </row>
    <row r="27" spans="1:21" x14ac:dyDescent="0.3">
      <c r="A27" t="s">
        <v>44</v>
      </c>
      <c r="B27" s="1">
        <f>EXP(B10)</f>
        <v>17.46152693657999</v>
      </c>
      <c r="H27" s="1"/>
    </row>
    <row r="28" spans="1:21" x14ac:dyDescent="0.3">
      <c r="A28" t="s">
        <v>45</v>
      </c>
      <c r="B28" s="1">
        <f>EXP(B11)</f>
        <v>17.287781840567639</v>
      </c>
      <c r="I28" s="42" t="s">
        <v>41</v>
      </c>
      <c r="J28" s="43"/>
      <c r="K28" s="43"/>
      <c r="L28" s="43"/>
    </row>
    <row r="29" spans="1:21" x14ac:dyDescent="0.3">
      <c r="I29" s="44" t="s">
        <v>42</v>
      </c>
      <c r="J29" s="45" t="str">
        <f>A25</f>
        <v>ana0</v>
      </c>
      <c r="K29" s="45" t="str">
        <f>A26</f>
        <v>ana1</v>
      </c>
      <c r="L29" s="45" t="str">
        <f>A27</f>
        <v>ana2</v>
      </c>
    </row>
    <row r="30" spans="1:21" x14ac:dyDescent="0.3">
      <c r="D30" s="1"/>
      <c r="E30" s="1"/>
      <c r="F30" s="1"/>
      <c r="I30" s="45" t="str">
        <f>A25</f>
        <v>ana0</v>
      </c>
      <c r="J30" s="46"/>
      <c r="K30" s="45"/>
      <c r="L30" s="45"/>
    </row>
    <row r="31" spans="1:21" x14ac:dyDescent="0.3">
      <c r="A31" s="3"/>
      <c r="C31" s="1"/>
      <c r="D31" s="1"/>
      <c r="I31" s="45">
        <v>2</v>
      </c>
      <c r="J31" s="46">
        <f>B$25/B26</f>
        <v>1.1972173631218099</v>
      </c>
      <c r="K31" s="45"/>
      <c r="L31" s="45"/>
    </row>
    <row r="32" spans="1:21" x14ac:dyDescent="0.3">
      <c r="A32" s="3"/>
      <c r="C32" s="1"/>
      <c r="D32" s="1"/>
      <c r="I32" s="45">
        <v>3</v>
      </c>
      <c r="J32" s="46">
        <f>B$25/B27</f>
        <v>1.1853048513203654</v>
      </c>
      <c r="K32" s="47">
        <f>B$26/B27</f>
        <v>0.99004983374916811</v>
      </c>
      <c r="L32" s="47"/>
    </row>
    <row r="33" spans="1:12" x14ac:dyDescent="0.3">
      <c r="A33" s="3"/>
      <c r="C33" s="1"/>
      <c r="D33" s="1"/>
      <c r="I33" s="45">
        <v>4</v>
      </c>
      <c r="J33" s="46">
        <f>B$25/B28</f>
        <v>1.1972173631218099</v>
      </c>
      <c r="K33" s="47">
        <f>B$26/B28</f>
        <v>1</v>
      </c>
      <c r="L33" s="47">
        <f>B27/B28</f>
        <v>1.0100501670841679</v>
      </c>
    </row>
    <row r="34" spans="1:12" x14ac:dyDescent="0.3">
      <c r="A34" s="3"/>
      <c r="C34" s="1"/>
      <c r="D34" s="1"/>
    </row>
    <row r="35" spans="1:12" x14ac:dyDescent="0.3">
      <c r="A35" s="3"/>
    </row>
    <row r="36" spans="1:12" x14ac:dyDescent="0.3">
      <c r="A36" s="3"/>
    </row>
    <row r="37" spans="1:12" x14ac:dyDescent="0.3">
      <c r="A37" s="3"/>
    </row>
    <row r="38" spans="1:12" x14ac:dyDescent="0.3">
      <c r="A38" s="3"/>
    </row>
    <row r="39" spans="1:12" x14ac:dyDescent="0.3">
      <c r="A39" s="3"/>
    </row>
    <row r="40" spans="1:12" x14ac:dyDescent="0.3">
      <c r="A40" s="3"/>
    </row>
    <row r="42" spans="1:12" x14ac:dyDescent="0.3">
      <c r="C42" s="1"/>
      <c r="D42" s="1"/>
      <c r="E42" s="1"/>
      <c r="F42" s="1"/>
    </row>
    <row r="43" spans="1:12" x14ac:dyDescent="0.3">
      <c r="C43" s="1"/>
      <c r="D43" s="1"/>
      <c r="E43" s="1"/>
      <c r="F43" s="1"/>
    </row>
    <row r="44" spans="1:12" x14ac:dyDescent="0.3">
      <c r="C44" s="1"/>
      <c r="D44" s="1"/>
      <c r="E44" s="1"/>
      <c r="F44" s="1"/>
    </row>
    <row r="45" spans="1:12" x14ac:dyDescent="0.3">
      <c r="C45" s="1"/>
      <c r="D45" s="1"/>
      <c r="E45" s="1"/>
      <c r="F45" s="1"/>
    </row>
    <row r="46" spans="1:12" x14ac:dyDescent="0.3">
      <c r="B46" s="1"/>
      <c r="G46" s="1"/>
    </row>
    <row r="47" spans="1:12" x14ac:dyDescent="0.3">
      <c r="B47" s="1"/>
      <c r="G47" s="1"/>
    </row>
    <row r="48" spans="1:12" x14ac:dyDescent="0.3">
      <c r="B48" s="1"/>
      <c r="G48" s="1"/>
    </row>
    <row r="49" spans="2:7" x14ac:dyDescent="0.3">
      <c r="B49" s="1"/>
      <c r="G49" s="1"/>
    </row>
  </sheetData>
  <mergeCells count="2">
    <mergeCell ref="S2:T2"/>
    <mergeCell ref="S3:T3"/>
  </mergeCells>
  <conditionalFormatting sqref="J33:L33 J32:K32 J31">
    <cfRule type="cellIs" dxfId="8" priority="1" stopIfTrue="1" operator="notBetween">
      <formula>1.95</formula>
      <formula>0.45</formula>
    </cfRule>
    <cfRule type="cellIs" dxfId="7" priority="2" operator="between">
      <formula>0.5</formula>
      <formula>2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8D8E-F0EB-4DEA-8BE1-D87AA003D5D5}">
  <dimension ref="A1:I8"/>
  <sheetViews>
    <sheetView showGridLines="0" topLeftCell="A13" zoomScale="115" zoomScaleNormal="115" workbookViewId="0"/>
  </sheetViews>
  <sheetFormatPr defaultRowHeight="14.4" x14ac:dyDescent="0.3"/>
  <cols>
    <col min="1" max="1" width="18" customWidth="1"/>
    <col min="4" max="4" width="13.5546875" customWidth="1"/>
  </cols>
  <sheetData>
    <row r="1" spans="1:9" ht="15" thickBot="1" x14ac:dyDescent="0.35">
      <c r="A1" s="35" t="s">
        <v>40</v>
      </c>
      <c r="B1" s="34" t="s">
        <v>39</v>
      </c>
      <c r="C1" s="34" t="s">
        <v>38</v>
      </c>
      <c r="D1" s="34" t="s">
        <v>37</v>
      </c>
      <c r="E1" s="34" t="s">
        <v>36</v>
      </c>
      <c r="F1" s="34" t="s">
        <v>35</v>
      </c>
      <c r="G1" s="34" t="s">
        <v>34</v>
      </c>
      <c r="H1" s="34" t="s">
        <v>33</v>
      </c>
      <c r="I1" s="34" t="s">
        <v>26</v>
      </c>
    </row>
    <row r="2" spans="1:9" ht="15.6" thickTop="1" thickBot="1" x14ac:dyDescent="0.35">
      <c r="A2" s="20" t="s">
        <v>32</v>
      </c>
      <c r="B2" s="19">
        <v>1</v>
      </c>
      <c r="C2" s="19">
        <v>0</v>
      </c>
      <c r="D2" s="19">
        <v>1</v>
      </c>
      <c r="E2" s="25">
        <v>1</v>
      </c>
      <c r="F2" s="33">
        <v>35</v>
      </c>
      <c r="G2" s="32">
        <v>6</v>
      </c>
      <c r="H2" s="31">
        <v>13</v>
      </c>
      <c r="I2" s="30">
        <v>55</v>
      </c>
    </row>
    <row r="3" spans="1:9" ht="15" thickBot="1" x14ac:dyDescent="0.35">
      <c r="A3" s="20" t="s">
        <v>31</v>
      </c>
      <c r="B3" s="19">
        <v>1</v>
      </c>
      <c r="C3" s="19">
        <v>0</v>
      </c>
      <c r="D3" s="19">
        <v>2</v>
      </c>
      <c r="E3" s="17">
        <v>1</v>
      </c>
      <c r="F3" s="29">
        <v>46</v>
      </c>
      <c r="G3" s="28">
        <v>5</v>
      </c>
      <c r="H3" s="16">
        <v>4</v>
      </c>
      <c r="I3" s="21">
        <v>56</v>
      </c>
    </row>
    <row r="4" spans="1:9" ht="14.25" customHeight="1" thickBot="1" x14ac:dyDescent="0.35">
      <c r="A4" s="20" t="s">
        <v>30</v>
      </c>
      <c r="B4" s="19">
        <v>2</v>
      </c>
      <c r="C4" s="19">
        <v>0</v>
      </c>
      <c r="D4" s="19">
        <v>2</v>
      </c>
      <c r="E4" s="26">
        <v>3</v>
      </c>
      <c r="F4" s="27">
        <v>48</v>
      </c>
      <c r="G4" s="23">
        <v>2</v>
      </c>
      <c r="H4" s="26">
        <v>3</v>
      </c>
      <c r="I4" s="21">
        <v>56</v>
      </c>
    </row>
    <row r="5" spans="1:9" ht="26.25" customHeight="1" thickBot="1" x14ac:dyDescent="0.35">
      <c r="A5" s="20" t="s">
        <v>29</v>
      </c>
      <c r="B5" s="19">
        <v>2</v>
      </c>
      <c r="C5" s="19">
        <v>0</v>
      </c>
      <c r="D5" s="19">
        <v>3</v>
      </c>
      <c r="E5" s="17">
        <v>1</v>
      </c>
      <c r="F5" s="24">
        <v>35</v>
      </c>
      <c r="G5" s="26">
        <v>3</v>
      </c>
      <c r="H5" s="17">
        <v>1</v>
      </c>
      <c r="I5" s="25">
        <v>40</v>
      </c>
    </row>
    <row r="6" spans="1:9" ht="15" thickBot="1" x14ac:dyDescent="0.35">
      <c r="A6" s="20" t="s">
        <v>28</v>
      </c>
      <c r="B6" s="19">
        <v>3</v>
      </c>
      <c r="C6" s="19">
        <v>1</v>
      </c>
      <c r="D6" s="19">
        <v>1</v>
      </c>
      <c r="E6" s="17">
        <v>1</v>
      </c>
      <c r="F6" s="24">
        <v>35</v>
      </c>
      <c r="G6" s="23">
        <v>2</v>
      </c>
      <c r="H6" s="22">
        <v>18</v>
      </c>
      <c r="I6" s="21">
        <v>56</v>
      </c>
    </row>
    <row r="7" spans="1:9" ht="15" thickBot="1" x14ac:dyDescent="0.35">
      <c r="A7" s="20" t="s">
        <v>27</v>
      </c>
      <c r="B7" s="19">
        <v>3</v>
      </c>
      <c r="C7" s="19">
        <v>1</v>
      </c>
      <c r="D7" s="19">
        <v>2</v>
      </c>
      <c r="E7" s="17">
        <v>1</v>
      </c>
      <c r="F7" s="18">
        <v>51</v>
      </c>
      <c r="G7" s="17">
        <v>1</v>
      </c>
      <c r="H7" s="16">
        <v>4</v>
      </c>
      <c r="I7" s="15">
        <v>57</v>
      </c>
    </row>
    <row r="8" spans="1:9" x14ac:dyDescent="0.3">
      <c r="A8" s="37" t="s">
        <v>26</v>
      </c>
      <c r="B8" s="38"/>
      <c r="C8" s="38"/>
      <c r="D8" s="38"/>
      <c r="E8" s="36">
        <v>8</v>
      </c>
      <c r="F8" s="39">
        <v>250</v>
      </c>
      <c r="G8" s="40">
        <v>19</v>
      </c>
      <c r="H8" s="41">
        <v>43</v>
      </c>
      <c r="I8" s="38">
        <v>320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nuc foot</vt:lpstr>
      <vt:lpstr>nuc pre</vt:lpstr>
      <vt:lpstr>nuc slope exc</vt:lpstr>
      <vt:lpstr>pn foot</vt:lpstr>
      <vt:lpstr>pn ana</vt:lpstr>
      <vt:lpstr>pn slope exc foot</vt:lpstr>
      <vt:lpstr>PN Word Boundaries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dcterms:created xsi:type="dcterms:W3CDTF">2022-08-13T23:16:22Z</dcterms:created>
  <dcterms:modified xsi:type="dcterms:W3CDTF">2022-09-25T14:57:20Z</dcterms:modified>
</cp:coreProperties>
</file>