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Github\PhD\7_Analysis_of_sentence_mode\"/>
    </mc:Choice>
  </mc:AlternateContent>
  <xr:revisionPtr revIDLastSave="0" documentId="13_ncr:1_{6FCCDA59-8C82-44B2-BD13-513C02290DB8}" xr6:coauthVersionLast="47" xr6:coauthVersionMax="47" xr10:uidLastSave="{00000000-0000-0000-0000-000000000000}"/>
  <bookViews>
    <workbookView xWindow="-120" yWindow="-16320" windowWidth="29040" windowHeight="16440" tabRatio="772" xr2:uid="{A412E934-37A5-485C-B817-67ED0FE08C7C}"/>
  </bookViews>
  <sheets>
    <sheet name="H% no reg tier" sheetId="3" r:id="rId1"/>
    <sheet name="Hi Reg" sheetId="4" r:id="rId2"/>
    <sheet name="L% in REG tier" sheetId="9" r:id="rId3"/>
    <sheet name="nuc_PA_only" sheetId="10" r:id="rId4"/>
    <sheet name="either or" sheetId="12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3" i="4"/>
  <c r="I4" i="4"/>
  <c r="I5" i="4"/>
  <c r="I6" i="4"/>
  <c r="I7" i="4"/>
  <c r="I8" i="4"/>
  <c r="I9" i="4"/>
  <c r="I3" i="9"/>
  <c r="I4" i="9"/>
  <c r="I5" i="9"/>
  <c r="I6" i="9"/>
  <c r="I7" i="9"/>
  <c r="I8" i="9"/>
  <c r="I9" i="9"/>
  <c r="I6" i="10"/>
  <c r="I3" i="10"/>
  <c r="I4" i="10"/>
  <c r="I5" i="10"/>
  <c r="I7" i="10"/>
  <c r="I8" i="10"/>
  <c r="I9" i="10"/>
  <c r="I3" i="12"/>
  <c r="I4" i="12"/>
  <c r="I5" i="12"/>
  <c r="I6" i="12"/>
  <c r="I7" i="12"/>
  <c r="I8" i="12"/>
  <c r="I9" i="12"/>
  <c r="D3" i="12" l="1"/>
  <c r="C9" i="12"/>
  <c r="C8" i="12"/>
  <c r="C7" i="12"/>
  <c r="C6" i="12"/>
  <c r="C5" i="12"/>
  <c r="C4" i="12"/>
  <c r="C3" i="12"/>
  <c r="C9" i="4"/>
  <c r="C8" i="4"/>
  <c r="C7" i="4"/>
  <c r="C6" i="4"/>
  <c r="C5" i="4"/>
  <c r="L5" i="4" s="1"/>
  <c r="C4" i="4"/>
  <c r="C3" i="4"/>
  <c r="L6" i="4"/>
  <c r="L7" i="4"/>
  <c r="C9" i="9"/>
  <c r="C8" i="9"/>
  <c r="C7" i="9"/>
  <c r="C6" i="9"/>
  <c r="C4" i="9"/>
  <c r="C3" i="9"/>
  <c r="C5" i="9"/>
  <c r="L5" i="9" s="1"/>
  <c r="C3" i="3"/>
  <c r="C9" i="3"/>
  <c r="C8" i="3"/>
  <c r="C7" i="3"/>
  <c r="L7" i="3" s="1"/>
  <c r="C6" i="3"/>
  <c r="C5" i="3"/>
  <c r="C4" i="3"/>
  <c r="G17" i="12"/>
  <c r="F17" i="12"/>
  <c r="E17" i="12"/>
  <c r="D17" i="12"/>
  <c r="C17" i="12"/>
  <c r="B17" i="12" a="1"/>
  <c r="B17" i="12" s="1"/>
  <c r="J17" i="12" s="1"/>
  <c r="G16" i="12"/>
  <c r="F16" i="12"/>
  <c r="E16" i="12"/>
  <c r="D16" i="12"/>
  <c r="C16" i="12"/>
  <c r="B16" i="12" a="1"/>
  <c r="B16" i="12" s="1"/>
  <c r="G15" i="12"/>
  <c r="F15" i="12"/>
  <c r="E15" i="12"/>
  <c r="D15" i="12"/>
  <c r="C15" i="12"/>
  <c r="B15" i="12" a="1"/>
  <c r="B15" i="12" s="1"/>
  <c r="J15" i="12" s="1"/>
  <c r="G14" i="12"/>
  <c r="F14" i="12"/>
  <c r="E14" i="12"/>
  <c r="D14" i="12"/>
  <c r="C14" i="12"/>
  <c r="B14" i="12" a="1"/>
  <c r="B14" i="12" s="1"/>
  <c r="H9" i="12"/>
  <c r="G9" i="12"/>
  <c r="F9" i="12"/>
  <c r="E9" i="12"/>
  <c r="D9" i="12"/>
  <c r="H8" i="12"/>
  <c r="G8" i="12"/>
  <c r="F8" i="12"/>
  <c r="E8" i="12"/>
  <c r="D8" i="12"/>
  <c r="L8" i="12" s="1"/>
  <c r="H7" i="12"/>
  <c r="G7" i="12"/>
  <c r="F7" i="12"/>
  <c r="E7" i="12"/>
  <c r="K7" i="12" s="1"/>
  <c r="D7" i="12"/>
  <c r="L7" i="12"/>
  <c r="H6" i="12"/>
  <c r="G6" i="12"/>
  <c r="F6" i="12"/>
  <c r="E6" i="12"/>
  <c r="D6" i="12"/>
  <c r="H5" i="12"/>
  <c r="G5" i="12"/>
  <c r="F5" i="12"/>
  <c r="E5" i="12"/>
  <c r="D5" i="12"/>
  <c r="H4" i="12"/>
  <c r="G4" i="12"/>
  <c r="F4" i="12"/>
  <c r="E4" i="12"/>
  <c r="D4" i="12"/>
  <c r="H3" i="12"/>
  <c r="G3" i="12"/>
  <c r="F3" i="12"/>
  <c r="E3" i="12"/>
  <c r="L3" i="12"/>
  <c r="G17" i="10"/>
  <c r="F17" i="10"/>
  <c r="E17" i="10"/>
  <c r="D17" i="10"/>
  <c r="C17" i="10"/>
  <c r="B17" i="10" a="1"/>
  <c r="B17" i="10" s="1"/>
  <c r="I17" i="10" s="1"/>
  <c r="G16" i="10"/>
  <c r="H16" i="10" s="1"/>
  <c r="F16" i="10"/>
  <c r="E16" i="10"/>
  <c r="D16" i="10"/>
  <c r="C16" i="10"/>
  <c r="B16" i="10" a="1"/>
  <c r="B16" i="10" s="1"/>
  <c r="G15" i="10"/>
  <c r="H15" i="10" s="1"/>
  <c r="F15" i="10"/>
  <c r="E15" i="10"/>
  <c r="D15" i="10"/>
  <c r="C15" i="10"/>
  <c r="B15" i="10" a="1"/>
  <c r="B15" i="10" s="1"/>
  <c r="G14" i="10"/>
  <c r="F14" i="10"/>
  <c r="E14" i="10"/>
  <c r="D14" i="10"/>
  <c r="C14" i="10"/>
  <c r="B14" i="10" a="1"/>
  <c r="B14" i="10" s="1"/>
  <c r="I14" i="10" s="1"/>
  <c r="H9" i="10"/>
  <c r="G9" i="10"/>
  <c r="F9" i="10"/>
  <c r="E9" i="10"/>
  <c r="D9" i="10"/>
  <c r="C9" i="10"/>
  <c r="H8" i="10"/>
  <c r="G8" i="10"/>
  <c r="F8" i="10"/>
  <c r="E8" i="10"/>
  <c r="D8" i="10"/>
  <c r="C8" i="10"/>
  <c r="H7" i="10"/>
  <c r="G7" i="10"/>
  <c r="F7" i="10"/>
  <c r="E7" i="10"/>
  <c r="D7" i="10"/>
  <c r="C7" i="10"/>
  <c r="H6" i="10"/>
  <c r="G6" i="10"/>
  <c r="F6" i="10"/>
  <c r="E6" i="10"/>
  <c r="D6" i="10"/>
  <c r="C6" i="10"/>
  <c r="H5" i="10"/>
  <c r="G5" i="10"/>
  <c r="F5" i="10"/>
  <c r="E5" i="10"/>
  <c r="K5" i="10" s="1"/>
  <c r="D5" i="10"/>
  <c r="C5" i="10"/>
  <c r="H4" i="10"/>
  <c r="G4" i="10"/>
  <c r="F4" i="10"/>
  <c r="E4" i="10"/>
  <c r="D4" i="10"/>
  <c r="C4" i="10"/>
  <c r="H3" i="10"/>
  <c r="G3" i="10"/>
  <c r="F3" i="10"/>
  <c r="E3" i="10"/>
  <c r="D3" i="10"/>
  <c r="C3" i="10"/>
  <c r="K3" i="10" s="1"/>
  <c r="G17" i="9"/>
  <c r="F17" i="9"/>
  <c r="E17" i="9"/>
  <c r="D17" i="9"/>
  <c r="C17" i="9"/>
  <c r="B17" i="9"/>
  <c r="J17" i="9" s="1"/>
  <c r="G16" i="9"/>
  <c r="F16" i="9"/>
  <c r="E16" i="9"/>
  <c r="D16" i="9"/>
  <c r="C16" i="9"/>
  <c r="J16" i="9" s="1"/>
  <c r="B16" i="9"/>
  <c r="G15" i="9"/>
  <c r="F15" i="9"/>
  <c r="E15" i="9"/>
  <c r="D15" i="9"/>
  <c r="I15" i="9" s="1"/>
  <c r="C15" i="9"/>
  <c r="B15" i="9"/>
  <c r="J15" i="9" s="1"/>
  <c r="G14" i="9"/>
  <c r="F14" i="9"/>
  <c r="E14" i="9"/>
  <c r="D14" i="9"/>
  <c r="C14" i="9"/>
  <c r="B14" i="9"/>
  <c r="H9" i="9"/>
  <c r="G9" i="9"/>
  <c r="F9" i="9"/>
  <c r="E9" i="9"/>
  <c r="D9" i="9"/>
  <c r="H8" i="9"/>
  <c r="G8" i="9"/>
  <c r="F8" i="9"/>
  <c r="E8" i="9"/>
  <c r="D8" i="9"/>
  <c r="L8" i="9"/>
  <c r="H7" i="9"/>
  <c r="G7" i="9"/>
  <c r="F7" i="9"/>
  <c r="E7" i="9"/>
  <c r="D7" i="9"/>
  <c r="L7" i="9" s="1"/>
  <c r="H6" i="9"/>
  <c r="G6" i="9"/>
  <c r="F6" i="9"/>
  <c r="E6" i="9"/>
  <c r="D6" i="9"/>
  <c r="L6" i="9"/>
  <c r="H5" i="9"/>
  <c r="G5" i="9"/>
  <c r="F5" i="9"/>
  <c r="E5" i="9"/>
  <c r="D5" i="9"/>
  <c r="H4" i="9"/>
  <c r="G4" i="9"/>
  <c r="F4" i="9"/>
  <c r="E4" i="9"/>
  <c r="D4" i="9"/>
  <c r="H3" i="9"/>
  <c r="G3" i="9"/>
  <c r="F3" i="9"/>
  <c r="E3" i="9"/>
  <c r="D3" i="9"/>
  <c r="L3" i="9"/>
  <c r="G17" i="4"/>
  <c r="F17" i="4"/>
  <c r="E17" i="4"/>
  <c r="D17" i="4"/>
  <c r="I17" i="4" s="1"/>
  <c r="C17" i="4"/>
  <c r="B17" i="4"/>
  <c r="J17" i="4" s="1"/>
  <c r="G16" i="4"/>
  <c r="F16" i="4"/>
  <c r="E16" i="4"/>
  <c r="D16" i="4"/>
  <c r="C16" i="4"/>
  <c r="B16" i="4"/>
  <c r="G15" i="4"/>
  <c r="F15" i="4"/>
  <c r="E15" i="4"/>
  <c r="D15" i="4"/>
  <c r="C15" i="4"/>
  <c r="B15" i="4"/>
  <c r="G14" i="4"/>
  <c r="F14" i="4"/>
  <c r="E14" i="4"/>
  <c r="D14" i="4"/>
  <c r="C14" i="4"/>
  <c r="B14" i="4"/>
  <c r="H9" i="4"/>
  <c r="G9" i="4"/>
  <c r="F9" i="4"/>
  <c r="E9" i="4"/>
  <c r="D9" i="4"/>
  <c r="H8" i="4"/>
  <c r="G8" i="4"/>
  <c r="F8" i="4"/>
  <c r="E8" i="4"/>
  <c r="D8" i="4"/>
  <c r="H7" i="4"/>
  <c r="G7" i="4"/>
  <c r="F7" i="4"/>
  <c r="E7" i="4"/>
  <c r="D7" i="4"/>
  <c r="H6" i="4"/>
  <c r="G6" i="4"/>
  <c r="F6" i="4"/>
  <c r="E6" i="4"/>
  <c r="D6" i="4"/>
  <c r="H5" i="4"/>
  <c r="G5" i="4"/>
  <c r="F5" i="4"/>
  <c r="E5" i="4"/>
  <c r="D5" i="4"/>
  <c r="H4" i="4"/>
  <c r="G4" i="4"/>
  <c r="F4" i="4"/>
  <c r="E4" i="4"/>
  <c r="D4" i="4"/>
  <c r="H3" i="4"/>
  <c r="G3" i="4"/>
  <c r="F3" i="4"/>
  <c r="E3" i="4"/>
  <c r="D3" i="4"/>
  <c r="G17" i="3"/>
  <c r="F17" i="3"/>
  <c r="E17" i="3"/>
  <c r="D17" i="3"/>
  <c r="C17" i="3"/>
  <c r="B17" i="3"/>
  <c r="G16" i="3"/>
  <c r="H16" i="3" s="1"/>
  <c r="F16" i="3"/>
  <c r="E16" i="3"/>
  <c r="D16" i="3"/>
  <c r="C16" i="3"/>
  <c r="B16" i="3"/>
  <c r="G15" i="3"/>
  <c r="H15" i="3" s="1"/>
  <c r="F15" i="3"/>
  <c r="E15" i="3"/>
  <c r="D15" i="3"/>
  <c r="C15" i="3"/>
  <c r="B15" i="3"/>
  <c r="G14" i="3"/>
  <c r="F14" i="3"/>
  <c r="E14" i="3"/>
  <c r="D14" i="3"/>
  <c r="C14" i="3"/>
  <c r="B14" i="3"/>
  <c r="H9" i="3"/>
  <c r="G9" i="3"/>
  <c r="F9" i="3"/>
  <c r="E9" i="3"/>
  <c r="D9" i="3"/>
  <c r="B9" i="3"/>
  <c r="H8" i="3"/>
  <c r="G8" i="3"/>
  <c r="F8" i="3"/>
  <c r="E8" i="3"/>
  <c r="D8" i="3"/>
  <c r="B8" i="3"/>
  <c r="A8" i="3"/>
  <c r="H7" i="3"/>
  <c r="G7" i="3"/>
  <c r="F7" i="3"/>
  <c r="E7" i="3"/>
  <c r="D7" i="3"/>
  <c r="B7" i="3"/>
  <c r="A7" i="3"/>
  <c r="H6" i="3"/>
  <c r="G6" i="3"/>
  <c r="F6" i="3"/>
  <c r="E6" i="3"/>
  <c r="D6" i="3"/>
  <c r="B6" i="3"/>
  <c r="A6" i="3"/>
  <c r="H5" i="3"/>
  <c r="G5" i="3"/>
  <c r="F5" i="3"/>
  <c r="E5" i="3"/>
  <c r="D5" i="3"/>
  <c r="B5" i="3"/>
  <c r="A5" i="3"/>
  <c r="H4" i="3"/>
  <c r="G4" i="3"/>
  <c r="F4" i="3"/>
  <c r="E4" i="3"/>
  <c r="D4" i="3"/>
  <c r="B4" i="3"/>
  <c r="A4" i="3"/>
  <c r="H3" i="3"/>
  <c r="G3" i="3"/>
  <c r="F3" i="3"/>
  <c r="E3" i="3"/>
  <c r="D3" i="3"/>
  <c r="B3" i="3"/>
  <c r="A3" i="3"/>
  <c r="H15" i="12"/>
  <c r="L4" i="12"/>
  <c r="H17" i="12"/>
  <c r="H14" i="12"/>
  <c r="L9" i="12"/>
  <c r="J9" i="12"/>
  <c r="K9" i="12"/>
  <c r="J8" i="12"/>
  <c r="J7" i="12"/>
  <c r="J6" i="12"/>
  <c r="L6" i="12"/>
  <c r="J5" i="12"/>
  <c r="J4" i="12"/>
  <c r="J3" i="12"/>
  <c r="K4" i="10"/>
  <c r="L9" i="10"/>
  <c r="L7" i="10"/>
  <c r="H17" i="10"/>
  <c r="J9" i="10"/>
  <c r="J8" i="10"/>
  <c r="J7" i="10"/>
  <c r="J6" i="10"/>
  <c r="J5" i="10"/>
  <c r="J4" i="10"/>
  <c r="J3" i="10"/>
  <c r="L9" i="9"/>
  <c r="L4" i="9"/>
  <c r="H17" i="9"/>
  <c r="I17" i="9"/>
  <c r="H16" i="9"/>
  <c r="J9" i="9"/>
  <c r="J8" i="9"/>
  <c r="J7" i="9"/>
  <c r="J6" i="9"/>
  <c r="J5" i="9"/>
  <c r="J4" i="9"/>
  <c r="J3" i="9"/>
  <c r="L8" i="4"/>
  <c r="J16" i="4"/>
  <c r="J3" i="3"/>
  <c r="J4" i="3"/>
  <c r="J5" i="3"/>
  <c r="J6" i="3"/>
  <c r="J7" i="3"/>
  <c r="J8" i="3"/>
  <c r="J9" i="3"/>
  <c r="H17" i="3"/>
  <c r="J9" i="4"/>
  <c r="J8" i="4"/>
  <c r="J7" i="4"/>
  <c r="J6" i="4"/>
  <c r="J5" i="4"/>
  <c r="J4" i="4"/>
  <c r="J3" i="4"/>
  <c r="H14" i="3"/>
  <c r="K4" i="12" l="1"/>
  <c r="H16" i="4"/>
  <c r="K6" i="9"/>
  <c r="K3" i="9"/>
  <c r="I17" i="12"/>
  <c r="K8" i="12"/>
  <c r="K6" i="12"/>
  <c r="L6" i="10"/>
  <c r="K3" i="12"/>
  <c r="L5" i="12"/>
  <c r="K5" i="12"/>
  <c r="I14" i="12"/>
  <c r="J14" i="12"/>
  <c r="J16" i="12"/>
  <c r="I16" i="12"/>
  <c r="I15" i="12"/>
  <c r="H16" i="12"/>
  <c r="L3" i="10"/>
  <c r="J16" i="10"/>
  <c r="I16" i="10"/>
  <c r="I15" i="10"/>
  <c r="J14" i="10"/>
  <c r="L5" i="10"/>
  <c r="L4" i="10"/>
  <c r="K8" i="10"/>
  <c r="J17" i="10"/>
  <c r="J15" i="10"/>
  <c r="L8" i="10"/>
  <c r="K7" i="10"/>
  <c r="K9" i="10"/>
  <c r="H14" i="10"/>
  <c r="K6" i="10"/>
  <c r="I14" i="9"/>
  <c r="K4" i="9"/>
  <c r="K5" i="9"/>
  <c r="H15" i="9"/>
  <c r="I16" i="9"/>
  <c r="K7" i="9"/>
  <c r="K9" i="9"/>
  <c r="K8" i="9"/>
  <c r="J14" i="9"/>
  <c r="H14" i="9"/>
  <c r="L4" i="4"/>
  <c r="H14" i="4"/>
  <c r="H15" i="4"/>
  <c r="J15" i="4"/>
  <c r="H17" i="4"/>
  <c r="I15" i="4"/>
  <c r="K9" i="4"/>
  <c r="K5" i="4"/>
  <c r="L3" i="4"/>
  <c r="K3" i="4"/>
  <c r="K3" i="3"/>
  <c r="L5" i="3"/>
  <c r="L3" i="3"/>
  <c r="K9" i="3"/>
  <c r="J15" i="3"/>
  <c r="I16" i="4"/>
  <c r="I14" i="4"/>
  <c r="J14" i="4"/>
  <c r="K6" i="4"/>
  <c r="I17" i="3"/>
  <c r="L8" i="3"/>
  <c r="K4" i="4"/>
  <c r="K7" i="4"/>
  <c r="K8" i="4"/>
  <c r="L9" i="4"/>
  <c r="L9" i="3"/>
  <c r="J14" i="3"/>
  <c r="I16" i="3"/>
  <c r="L4" i="3"/>
  <c r="K8" i="3"/>
  <c r="J16" i="3"/>
  <c r="I15" i="3"/>
  <c r="J17" i="3"/>
  <c r="I14" i="3"/>
  <c r="L6" i="3"/>
  <c r="K5" i="3"/>
  <c r="K7" i="3"/>
  <c r="K6" i="3"/>
  <c r="K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<sst xmlns="http://schemas.openxmlformats.org/spreadsheetml/2006/main" count="192" uniqueCount="21">
  <si>
    <t>conf.low</t>
  </si>
  <si>
    <t>conf.high</t>
  </si>
  <si>
    <t>std.error</t>
  </si>
  <si>
    <t>MDC</t>
  </si>
  <si>
    <t>MWH</t>
  </si>
  <si>
    <t>MYN</t>
  </si>
  <si>
    <t>MDQ</t>
  </si>
  <si>
    <t>intercept</t>
  </si>
  <si>
    <t>slope</t>
  </si>
  <si>
    <t>z.value</t>
  </si>
  <si>
    <t>p.value</t>
  </si>
  <si>
    <t>signif.</t>
  </si>
  <si>
    <t>comparison</t>
  </si>
  <si>
    <t>pos delta</t>
  </si>
  <si>
    <t>neg delta</t>
  </si>
  <si>
    <t>H% boundary ~ mode + (1 | speaker), no reg tier</t>
  </si>
  <si>
    <t>F</t>
  </si>
  <si>
    <t>M</t>
  </si>
  <si>
    <t>H REG ~ mode + (1 | speaker), no reg tier</t>
  </si>
  <si>
    <t>OR</t>
  </si>
  <si>
    <t>L%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</si>
</sst>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77777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top" wrapText="1"/>
    </xf>
    <xf numFmtId="11" fontId="2" fillId="2" borderId="2" xfId="0" applyNumberFormat="1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right" wrapText="1"/>
    </xf>
    <xf numFmtId="0" fontId="1" fillId="2" borderId="3" xfId="0" applyFont="1" applyFill="1" applyBorder="1" applyAlignment="1">
      <alignment horizontal="left" wrapText="1"/>
    </xf>
    <xf numFmtId="164" fontId="3" fillId="0" borderId="0" xfId="0" applyNumberFormat="1" applyFont="1"/>
    <xf numFmtId="2" fontId="2" fillId="2" borderId="0" xfId="0" applyNumberFormat="1" applyFont="1" applyFill="1" applyAlignment="1">
      <alignment horizontal="left" vertical="top" wrapText="1"/>
    </xf>
    <xf numFmtId="165" fontId="2" fillId="2" borderId="0" xfId="0" applyNumberFormat="1" applyFont="1" applyFill="1" applyAlignment="1">
      <alignment horizontal="left" vertical="top" wrapText="1"/>
    </xf>
    <xf numFmtId="166" fontId="2" fillId="2" borderId="0" xfId="0" applyNumberFormat="1" applyFont="1" applyFill="1" applyAlignment="1">
      <alignment horizontal="left" vertical="top" wrapText="1"/>
    </xf>
    <xf numFmtId="166" fontId="2" fillId="2" borderId="2" xfId="0" applyNumberFormat="1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right" vertical="top" wrapText="1"/>
    </xf>
    <xf numFmtId="2" fontId="2" fillId="2" borderId="2" xfId="0" applyNumberFormat="1" applyFont="1" applyFill="1" applyBorder="1" applyAlignment="1">
      <alignment horizontal="right" vertical="top" wrapText="1"/>
    </xf>
    <xf numFmtId="11" fontId="2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0" borderId="0" xfId="0"/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7F7F7F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58879120795365"/>
          <c:y val="4.0599430096761494E-2"/>
          <c:w val="0.77254886269667977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'H% no reg tier'!$B$13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2.7772492985805412E-2"/>
                </c:manualLayout>
              </c:layout>
              <c:tx>
                <c:rich>
                  <a:bodyPr/>
                  <a:lstStyle/>
                  <a:p>
                    <a:fld id="{42F3FE5D-6FEB-42C9-99BF-838A984D5ED5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D6-4262-838F-F93025315E2D}"/>
                </c:ext>
              </c:extLst>
            </c:dLbl>
            <c:dLbl>
              <c:idx val="1"/>
              <c:layout>
                <c:manualLayout>
                  <c:x val="-4.5816667670785655E-3"/>
                  <c:y val="2.2125821007334623E-2"/>
                </c:manualLayout>
              </c:layout>
              <c:tx>
                <c:rich>
                  <a:bodyPr/>
                  <a:lstStyle/>
                  <a:p>
                    <a:fld id="{1507E022-57F3-4BEE-ADE5-BFDD9DD82EB0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D6-4262-838F-F93025315E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385AB7-6D28-4252-8D6A-58A300144496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D6-4262-838F-F93025315E2D}"/>
                </c:ext>
              </c:extLst>
            </c:dLbl>
            <c:dLbl>
              <c:idx val="3"/>
              <c:layout>
                <c:manualLayout>
                  <c:x val="4.5816667670785238E-3"/>
                  <c:y val="7.1908918273837469E-2"/>
                </c:manualLayout>
              </c:layout>
              <c:tx>
                <c:rich>
                  <a:bodyPr/>
                  <a:lstStyle/>
                  <a:p>
                    <a:fld id="{1CB40828-FDE5-4C6D-910A-4FD47D6593B3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4D6-4262-838F-F93025315E2D}"/>
                </c:ext>
              </c:extLst>
            </c:dLbl>
            <c:dLbl>
              <c:idx val="4"/>
              <c:layout>
                <c:manualLayout>
                  <c:x val="1.3745000301235655E-2"/>
                  <c:y val="-3.872018676283559E-2"/>
                </c:manualLayout>
              </c:layout>
              <c:tx>
                <c:rich>
                  <a:bodyPr/>
                  <a:lstStyle/>
                  <a:p>
                    <a:fld id="{2EA07154-A269-4DA1-920F-866D7407FAB6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4D6-4262-838F-F93025315E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BA21D95-D131-45DF-95B6-7A0A38C21E51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D6-4262-838F-F93025315E2D}"/>
                </c:ext>
              </c:extLst>
            </c:dLbl>
            <c:dLbl>
              <c:idx val="6"/>
              <c:layout>
                <c:manualLayout>
                  <c:x val="-0.11009969657563935"/>
                  <c:y val="3.8464866735894776E-2"/>
                </c:manualLayout>
              </c:layout>
              <c:tx>
                <c:rich>
                  <a:bodyPr/>
                  <a:lstStyle/>
                  <a:p>
                    <a:fld id="{C61434F6-183F-43D2-8671-30939F32F3E7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85-48DF-844C-01ACE875367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'H% no reg tier'!$K$3:$K$9</c:f>
                <c:numCache>
                  <c:formatCode>General</c:formatCode>
                  <c:ptCount val="7"/>
                  <c:pt idx="0">
                    <c:v>38.2834237820908</c:v>
                  </c:pt>
                  <c:pt idx="1">
                    <c:v>77.069896031206</c:v>
                  </c:pt>
                  <c:pt idx="2">
                    <c:v>619.01401313328995</c:v>
                  </c:pt>
                  <c:pt idx="3">
                    <c:v>77.068560668112596</c:v>
                  </c:pt>
                  <c:pt idx="4">
                    <c:v>619.13160361712801</c:v>
                  </c:pt>
                  <c:pt idx="5">
                    <c:v>21.251688082846798</c:v>
                  </c:pt>
                  <c:pt idx="6">
                    <c:v>2.32256652057657</c:v>
                  </c:pt>
                </c:numCache>
              </c:numRef>
            </c:plus>
            <c:minus>
              <c:numRef>
                <c:f>'H% no reg tier'!$L$3:$L$9</c:f>
                <c:numCache>
                  <c:formatCode>General</c:formatCode>
                  <c:ptCount val="7"/>
                  <c:pt idx="0">
                    <c:v>0.25825329306710587</c:v>
                  </c:pt>
                  <c:pt idx="1">
                    <c:v>6.3359457895090232</c:v>
                  </c:pt>
                  <c:pt idx="2">
                    <c:v>57.124314943295573</c:v>
                  </c:pt>
                  <c:pt idx="3">
                    <c:v>6.3375536221201925</c:v>
                  </c:pt>
                  <c:pt idx="4">
                    <c:v>57.143913509242452</c:v>
                  </c:pt>
                  <c:pt idx="5">
                    <c:v>6.7356497732115805</c:v>
                  </c:pt>
                  <c:pt idx="6">
                    <c:v>0.13251394300654196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'H% no reg tier'!$C$3:$C$9</c:f>
              <c:numCache>
                <c:formatCode>General</c:formatCode>
                <c:ptCount val="7"/>
                <c:pt idx="0">
                  <c:v>0.26</c:v>
                </c:pt>
                <c:pt idx="1">
                  <c:v>6.9</c:v>
                </c:pt>
                <c:pt idx="2">
                  <c:v>63</c:v>
                </c:pt>
                <c:pt idx="3">
                  <c:v>6.9</c:v>
                </c:pt>
                <c:pt idx="4">
                  <c:v>63</c:v>
                </c:pt>
                <c:pt idx="5">
                  <c:v>9.8000000000000007</c:v>
                </c:pt>
                <c:pt idx="6">
                  <c:v>0.14000000000000001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'H% no reg tier'!$I$3:$I$9</c15:f>
                <c15:dlblRangeCache>
                  <c:ptCount val="7"/>
                  <c:pt idx="0">
                    <c:v>p = .597</c:v>
                  </c:pt>
                  <c:pt idx="1">
                    <c:v>p = .131</c:v>
                  </c:pt>
                  <c:pt idx="2">
                    <c:v>p &lt; .001</c:v>
                  </c:pt>
                  <c:pt idx="3">
                    <c:v>p = .131</c:v>
                  </c:pt>
                  <c:pt idx="4">
                    <c:v>p &lt; .001</c:v>
                  </c:pt>
                  <c:pt idx="5">
                    <c:v>p &lt; .001</c:v>
                  </c:pt>
                  <c:pt idx="6">
                    <c:v>p = .177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24D6-4262-838F-F93025315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0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B. Pairwise</a:t>
            </a:r>
            <a:r>
              <a:rPr lang="en-US" baseline="0"/>
              <a:t> of Mode and Gender </a:t>
            </a:r>
            <a:endParaRPr lang="en-US"/>
          </a:p>
        </c:rich>
      </c:tx>
      <c:layout>
        <c:manualLayout>
          <c:xMode val="edge"/>
          <c:yMode val="edge"/>
          <c:x val="3.9708818247146872E-2"/>
          <c:y val="0.902748079466202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90968445819672"/>
          <c:y val="0.13301716599481592"/>
          <c:w val="0.81627078263068042"/>
          <c:h val="0.66362501153277731"/>
        </c:manualLayout>
      </c:layout>
      <c:lineChart>
        <c:grouping val="standard"/>
        <c:varyColors val="0"/>
        <c:ser>
          <c:idx val="0"/>
          <c:order val="0"/>
          <c:tx>
            <c:strRef>
              <c:f>'H% no reg tier'!$B$13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F96A12A-E5E6-4EE2-A5BA-7F20ED937634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2EE-4C84-8B84-EC5A01934DD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D8597A7-19FE-4667-9CB5-3E36B59D8F06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2EE-4C84-8B84-EC5A01934DD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349BBBD-8145-4C52-8A46-159D5C1C3AF6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2EE-4C84-8B84-EC5A01934DD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9D50C56-1DEA-4151-AB2D-3DF133C556F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2EE-4C84-8B84-EC5A01934DD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'H% no reg tier'!$I$14:$I$17</c:f>
                <c:numCache>
                  <c:formatCode>General</c:formatCode>
                  <c:ptCount val="4"/>
                  <c:pt idx="0">
                    <c:v>4.2691079953175018E-2</c:v>
                  </c:pt>
                  <c:pt idx="1">
                    <c:v>4.284166438605784E-2</c:v>
                  </c:pt>
                  <c:pt idx="2">
                    <c:v>0.11235396444518939</c:v>
                  </c:pt>
                  <c:pt idx="3">
                    <c:v>0.751228986481834</c:v>
                  </c:pt>
                </c:numCache>
              </c:numRef>
            </c:plus>
            <c:minus>
              <c:numRef>
                <c:f>'H% no reg tier'!$J$14:$J$17</c:f>
                <c:numCache>
                  <c:formatCode>General</c:formatCode>
                  <c:ptCount val="4"/>
                  <c:pt idx="0">
                    <c:v>2.1459357182300022E-3</c:v>
                  </c:pt>
                  <c:pt idx="1">
                    <c:v>2.1499927908151368E-3</c:v>
                  </c:pt>
                  <c:pt idx="2">
                    <c:v>1.290993136381754E-2</c:v>
                  </c:pt>
                  <c:pt idx="3">
                    <c:v>0.1120710362657687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'H% no reg tier'!$A$14:$A$17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'H% no reg tier'!$B$14:$B$17</c:f>
              <c:numCache>
                <c:formatCode>0.00</c:formatCode>
                <c:ptCount val="4"/>
                <c:pt idx="0">
                  <c:v>2.2595138098527802E-3</c:v>
                </c:pt>
                <c:pt idx="1">
                  <c:v>2.2635902130723599E-3</c:v>
                </c:pt>
                <c:pt idx="2">
                  <c:v>1.45859125429206E-2</c:v>
                </c:pt>
                <c:pt idx="3">
                  <c:v>0.131721761357176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'H% no reg tier'!$H$14:$H$17</c15:f>
                <c15:dlblRangeCache>
                  <c:ptCount val="4"/>
                  <c:pt idx="0">
                    <c:v>p &lt; .001</c:v>
                  </c:pt>
                  <c:pt idx="1">
                    <c:v>p &lt; .001</c:v>
                  </c:pt>
                  <c:pt idx="2">
                    <c:v>p &lt; .001</c:v>
                  </c:pt>
                  <c:pt idx="3">
                    <c:v>p = .037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F2EE-4C84-8B84-EC5A01934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'H% no reg tier'!$C$2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76A6089-EDBA-4C03-9C3D-FA8343CB0F4B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CE2-4333-B4BD-1BFD235294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989196-E367-41D0-AD85-ED3943034412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CE2-4333-B4BD-1BFD235294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212B77B-CD61-4A92-A116-107B7D2F1ABA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CE2-4333-B4BD-1BFD2352943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'H% no reg tier'!$K$3:$K$9</c15:sqref>
                    </c15:fullRef>
                  </c:ext>
                </c:extLst>
                <c:f>('H% no reg tier'!$K$5,'H% no reg tier'!$K$7:$K$8)</c:f>
                <c:numCache>
                  <c:formatCode>General</c:formatCode>
                  <c:ptCount val="3"/>
                  <c:pt idx="0">
                    <c:v>619.01401313328995</c:v>
                  </c:pt>
                  <c:pt idx="1">
                    <c:v>619.13160361712801</c:v>
                  </c:pt>
                  <c:pt idx="2">
                    <c:v>21.251688082846798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'H% no reg tier'!$L$3:$L$9</c15:sqref>
                    </c15:fullRef>
                  </c:ext>
                </c:extLst>
                <c:f>('H% no reg tier'!$L$5,'H% no reg tier'!$L$7:$L$8)</c:f>
                <c:numCache>
                  <c:formatCode>General</c:formatCode>
                  <c:ptCount val="3"/>
                  <c:pt idx="0">
                    <c:v>57.124314943295573</c:v>
                  </c:pt>
                  <c:pt idx="1">
                    <c:v>57.143913509242452</c:v>
                  </c:pt>
                  <c:pt idx="2">
                    <c:v>6.7356497732115805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'H% no reg tier'!$J$3:$J$9</c15:sqref>
                  </c15:fullRef>
                </c:ext>
              </c:extLst>
              <c:f>('H% no reg tier'!$J$5,'H% no reg tier'!$J$7:$J$8)</c:f>
              <c:strCache>
                <c:ptCount val="3"/>
                <c:pt idx="0">
                  <c:v>MDC MDQ</c:v>
                </c:pt>
                <c:pt idx="1">
                  <c:v>MWH MDQ</c:v>
                </c:pt>
                <c:pt idx="2">
                  <c:v>MYN MDQ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'H% no reg tier'!$C$3:$C$9</c15:sqref>
                  </c15:fullRef>
                </c:ext>
              </c:extLst>
              <c:f>('H% no reg tier'!$C$5,'H% no reg tier'!$C$7:$C$8)</c:f>
              <c:numCache>
                <c:formatCode>General</c:formatCode>
                <c:ptCount val="3"/>
                <c:pt idx="0">
                  <c:v>63</c:v>
                </c:pt>
                <c:pt idx="1">
                  <c:v>63</c:v>
                </c:pt>
                <c:pt idx="2">
                  <c:v>9.8000000000000007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'H% no reg tier'!$I$3:$I$9</c15:f>
                <c15:dlblRangeCache>
                  <c:ptCount val="7"/>
                  <c:pt idx="0">
                    <c:v>p = .597</c:v>
                  </c:pt>
                  <c:pt idx="1">
                    <c:v>p = .131</c:v>
                  </c:pt>
                  <c:pt idx="2">
                    <c:v>p &lt; .001</c:v>
                  </c:pt>
                  <c:pt idx="3">
                    <c:v>p = .131</c:v>
                  </c:pt>
                  <c:pt idx="4">
                    <c:v>p &lt; .001</c:v>
                  </c:pt>
                  <c:pt idx="5">
                    <c:v>p &lt; .001</c:v>
                  </c:pt>
                  <c:pt idx="6">
                    <c:v>p = .177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1CE2-4333-B4BD-1BFD23529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 slopes 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'H% no reg tier'!$B$13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9360C7E-39E1-4FA9-A65E-D38F2A8C0F0B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541-43AF-B6CF-53DBAC53EA0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C77578F-471E-456E-8679-63E8478382C4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541-43AF-B6CF-53DBAC53EA0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BC3D28-3C55-44F5-98AD-355DF93B20F9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541-43AF-B6CF-53DBAC53EA0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357AAA2-69D5-4EA1-B354-45E5F24066A4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541-43AF-B6CF-53DBAC53EA0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7D1695-241E-4A06-96A2-8EDAAB8962D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541-43AF-B6CF-53DBAC53EA0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DC527B4-2EAF-4E3D-B342-181067746DFE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541-43AF-B6CF-53DBAC53EA0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35B97B5-5B61-4CEA-8E56-E6E5D454956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541-43AF-B6CF-53DBAC53EA05}"/>
                </c:ext>
              </c:extLst>
            </c:dLbl>
            <c:numFmt formatCode="General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'H% no reg tier'!$K$3:$K$9</c:f>
                <c:numCache>
                  <c:formatCode>General</c:formatCode>
                  <c:ptCount val="7"/>
                  <c:pt idx="0">
                    <c:v>38.2834237820908</c:v>
                  </c:pt>
                  <c:pt idx="1">
                    <c:v>77.069896031206</c:v>
                  </c:pt>
                  <c:pt idx="2">
                    <c:v>619.01401313328995</c:v>
                  </c:pt>
                  <c:pt idx="3">
                    <c:v>77.068560668112596</c:v>
                  </c:pt>
                  <c:pt idx="4">
                    <c:v>619.13160361712801</c:v>
                  </c:pt>
                  <c:pt idx="5">
                    <c:v>21.251688082846798</c:v>
                  </c:pt>
                  <c:pt idx="6">
                    <c:v>2.32256652057657</c:v>
                  </c:pt>
                </c:numCache>
              </c:numRef>
            </c:plus>
            <c:minus>
              <c:numRef>
                <c:f>'H% no reg tier'!$L$3:$L$9</c:f>
                <c:numCache>
                  <c:formatCode>General</c:formatCode>
                  <c:ptCount val="7"/>
                  <c:pt idx="0">
                    <c:v>0.25825329306710587</c:v>
                  </c:pt>
                  <c:pt idx="1">
                    <c:v>6.3359457895090232</c:v>
                  </c:pt>
                  <c:pt idx="2">
                    <c:v>57.124314943295573</c:v>
                  </c:pt>
                  <c:pt idx="3">
                    <c:v>6.3375536221201925</c:v>
                  </c:pt>
                  <c:pt idx="4">
                    <c:v>57.143913509242452</c:v>
                  </c:pt>
                  <c:pt idx="5">
                    <c:v>6.7356497732115805</c:v>
                  </c:pt>
                  <c:pt idx="6">
                    <c:v>0.13251394300654196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'H% no reg tier'!$C$3:$C$9</c:f>
              <c:numCache>
                <c:formatCode>General</c:formatCode>
                <c:ptCount val="7"/>
                <c:pt idx="0">
                  <c:v>0.26</c:v>
                </c:pt>
                <c:pt idx="1">
                  <c:v>6.9</c:v>
                </c:pt>
                <c:pt idx="2">
                  <c:v>63</c:v>
                </c:pt>
                <c:pt idx="3">
                  <c:v>6.9</c:v>
                </c:pt>
                <c:pt idx="4">
                  <c:v>63</c:v>
                </c:pt>
                <c:pt idx="5">
                  <c:v>9.8000000000000007</c:v>
                </c:pt>
                <c:pt idx="6">
                  <c:v>0.14000000000000001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'H% no reg tier'!$C$3:$C$9</c15:f>
                <c15:dlblRangeCache>
                  <c:ptCount val="7"/>
                  <c:pt idx="0">
                    <c:v>0.26</c:v>
                  </c:pt>
                  <c:pt idx="1">
                    <c:v>6.9</c:v>
                  </c:pt>
                  <c:pt idx="2">
                    <c:v>63</c:v>
                  </c:pt>
                  <c:pt idx="3">
                    <c:v>6.9</c:v>
                  </c:pt>
                  <c:pt idx="4">
                    <c:v>63</c:v>
                  </c:pt>
                  <c:pt idx="5">
                    <c:v>9.8</c:v>
                  </c:pt>
                  <c:pt idx="6">
                    <c:v>0.14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541-43AF-B6CF-53DBAC53E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'Hi Reg'!$C$2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7927A84-7575-4FA3-A823-985676C9A1E9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986-428F-8701-3FF2DF3C893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500F70C-8617-4ECD-B568-AA79423989E2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986-428F-8701-3FF2DF3C893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7F69543-6738-4539-8B4E-EF3EB16D24D7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986-428F-8701-3FF2DF3C893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3BB860A-5305-4155-AE76-0805F7804450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986-428F-8701-3FF2DF3C893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9C5C97-AB8A-437E-A407-662F513A9B9B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986-428F-8701-3FF2DF3C893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5E3A49F-600C-4472-893A-17A9C76CC364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986-428F-8701-3FF2DF3C893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599FD83-6D98-43F2-98EA-742C1F98950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986-428F-8701-3FF2DF3C8932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'Hi Reg'!$K$3:$K$9</c:f>
                <c:numCache>
                  <c:formatCode>General</c:formatCode>
                  <c:ptCount val="7"/>
                  <c:pt idx="0">
                    <c:v>3.9206756278462698</c:v>
                  </c:pt>
                  <c:pt idx="1">
                    <c:v>239.10242711772298</c:v>
                  </c:pt>
                  <c:pt idx="2">
                    <c:v>2183.6423538961299</c:v>
                  </c:pt>
                  <c:pt idx="3">
                    <c:v>237.42987092819698</c:v>
                  </c:pt>
                  <c:pt idx="4">
                    <c:v>2164.7118798637098</c:v>
                  </c:pt>
                  <c:pt idx="5">
                    <c:v>8.1426523241106015</c:v>
                  </c:pt>
                  <c:pt idx="6">
                    <c:v>18.372521149540297</c:v>
                  </c:pt>
                </c:numCache>
              </c:numRef>
            </c:plus>
            <c:minus>
              <c:numRef>
                <c:f>'Hi Reg'!$L$3:$L$9</c:f>
                <c:numCache>
                  <c:formatCode>General</c:formatCode>
                  <c:ptCount val="7"/>
                  <c:pt idx="0">
                    <c:v>0.17194852216663342</c:v>
                  </c:pt>
                  <c:pt idx="1">
                    <c:v>54.319224029993499</c:v>
                  </c:pt>
                  <c:pt idx="2">
                    <c:v>466.77850103889801</c:v>
                  </c:pt>
                  <c:pt idx="3">
                    <c:v>53.494127772304402</c:v>
                  </c:pt>
                  <c:pt idx="4">
                    <c:v>463.16995758864402</c:v>
                  </c:pt>
                  <c:pt idx="5">
                    <c:v>4.2563852799654898</c:v>
                  </c:pt>
                  <c:pt idx="6">
                    <c:v>4.15764482620156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'Hi Reg'!$C$3:$C$9</c:f>
              <c:numCache>
                <c:formatCode>General</c:formatCode>
                <c:ptCount val="7"/>
                <c:pt idx="0">
                  <c:v>0.18</c:v>
                </c:pt>
                <c:pt idx="1">
                  <c:v>70</c:v>
                </c:pt>
                <c:pt idx="2">
                  <c:v>594</c:v>
                </c:pt>
                <c:pt idx="3">
                  <c:v>69</c:v>
                </c:pt>
                <c:pt idx="4">
                  <c:v>589</c:v>
                </c:pt>
                <c:pt idx="5">
                  <c:v>9.1</c:v>
                </c:pt>
                <c:pt idx="6">
                  <c:v>5.4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'Hi Reg'!$C$3:$C$9</c15:f>
                <c15:dlblRangeCache>
                  <c:ptCount val="7"/>
                  <c:pt idx="0">
                    <c:v>0.18</c:v>
                  </c:pt>
                  <c:pt idx="1">
                    <c:v>70</c:v>
                  </c:pt>
                  <c:pt idx="2">
                    <c:v>594</c:v>
                  </c:pt>
                  <c:pt idx="3">
                    <c:v>69</c:v>
                  </c:pt>
                  <c:pt idx="4">
                    <c:v>589</c:v>
                  </c:pt>
                  <c:pt idx="5">
                    <c:v>9.1</c:v>
                  </c:pt>
                  <c:pt idx="6">
                    <c:v>5.4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986-428F-8701-3FF2DF3C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 Reg'!$B$13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D7D296C-468F-4A5C-8A62-98D3165F3245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6C7-4B20-834F-BD2A00EEFB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61A73BF-6F28-4F45-9B83-6FDFAD9B192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6C7-4B20-834F-BD2A00EEFB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58D9E5C-1AF4-47AE-A8E9-183DA7329E4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6C7-4B20-834F-BD2A00EEFB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CC97806-E94D-4F69-A964-17A0EE8F99B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6C7-4B20-834F-BD2A00EEFBD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'Hi Reg'!$I$14:$I$17</c:f>
                <c:numCache>
                  <c:formatCode>General</c:formatCode>
                  <c:ptCount val="4"/>
                  <c:pt idx="0">
                    <c:v>9.1886983757038208E-3</c:v>
                  </c:pt>
                  <c:pt idx="1">
                    <c:v>9.2920397321514994E-3</c:v>
                  </c:pt>
                  <c:pt idx="2">
                    <c:v>0.268834143879357</c:v>
                  </c:pt>
                  <c:pt idx="3">
                    <c:v>1.9886641760129151</c:v>
                  </c:pt>
                </c:numCache>
              </c:numRef>
            </c:plus>
            <c:minus>
              <c:numRef>
                <c:f>'Hi Reg'!$J$14:$J$17</c:f>
                <c:numCache>
                  <c:formatCode>General</c:formatCode>
                  <c:ptCount val="4"/>
                  <c:pt idx="0">
                    <c:v>1.419376473801949E-3</c:v>
                  </c:pt>
                  <c:pt idx="1">
                    <c:v>1.4337649472318469E-3</c:v>
                  </c:pt>
                  <c:pt idx="2">
                    <c:v>7.8187558975472901E-2</c:v>
                  </c:pt>
                  <c:pt idx="3">
                    <c:v>0.62982467444839996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'Hi Reg'!$A$14:$A$17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'Hi Reg'!$B$14:$B$17</c:f>
              <c:numCache>
                <c:formatCode>General</c:formatCode>
                <c:ptCount val="4"/>
                <c:pt idx="0">
                  <c:v>1.67868218925818E-3</c:v>
                </c:pt>
                <c:pt idx="1">
                  <c:v>1.6953595058563E-3</c:v>
                </c:pt>
                <c:pt idx="2">
                  <c:v>0.110253669058825</c:v>
                </c:pt>
                <c:pt idx="3">
                  <c:v>0.92174960015692498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'Hi Reg'!$H$14:$H$17</c15:f>
                <c15:dlblRangeCache>
                  <c:ptCount val="4"/>
                  <c:pt idx="0">
                    <c:v>p &lt; .001</c:v>
                  </c:pt>
                  <c:pt idx="1">
                    <c:v>p &lt; .001</c:v>
                  </c:pt>
                  <c:pt idx="2">
                    <c:v>p &lt; .001</c:v>
                  </c:pt>
                  <c:pt idx="3">
                    <c:v>p = .89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76C7-4B20-834F-BD2A00EEF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'L% in REG tier'!$C$2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A8CA0E9-C86D-491D-A024-FD9EDA86ACC2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C8-419D-B1C8-C465C64979F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8AC60B3-9FEF-41AE-955D-1D40DE3B3AAE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C8-419D-B1C8-C465C64979F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605062D-19D5-4261-9603-D68C932D2AB4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3C8-419D-B1C8-C465C64979F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0B43FBC-1096-4FF7-8F5E-43C5F1077229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3C8-419D-B1C8-C465C64979F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46A58D0-97B0-45FF-BB78-E5E1F553BFE2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3C8-419D-B1C8-C465C64979F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33D305A-A40C-4773-B1D9-71B8EBB245B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3C8-419D-B1C8-C465C64979F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AD975C4-23D0-4599-866F-AE648DC9521A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3C8-419D-B1C8-C465C64979F7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'L% in REG tier'!$K$3:$K$9</c:f>
                <c:numCache>
                  <c:formatCode>General</c:formatCode>
                  <c:ptCount val="7"/>
                  <c:pt idx="0">
                    <c:v>0.79667179020432999</c:v>
                  </c:pt>
                  <c:pt idx="1">
                    <c:v>1.9696608598513898</c:v>
                  </c:pt>
                  <c:pt idx="2">
                    <c:v>11.5060467483663</c:v>
                  </c:pt>
                  <c:pt idx="3">
                    <c:v>3.1831070154714602</c:v>
                  </c:pt>
                  <c:pt idx="4">
                    <c:v>18.988420781761501</c:v>
                  </c:pt>
                  <c:pt idx="5">
                    <c:v>5.7617513609098001</c:v>
                  </c:pt>
                  <c:pt idx="6">
                    <c:v>28.494758368469</c:v>
                  </c:pt>
                </c:numCache>
              </c:numRef>
            </c:plus>
            <c:minus>
              <c:numRef>
                <c:f>'L% in REG tier'!$L$3:$L$9</c:f>
                <c:numCache>
                  <c:formatCode>General</c:formatCode>
                  <c:ptCount val="7"/>
                  <c:pt idx="0">
                    <c:v>0.36048110775441605</c:v>
                  </c:pt>
                  <c:pt idx="1">
                    <c:v>0.94781058359178805</c:v>
                  </c:pt>
                  <c:pt idx="2">
                    <c:v>5.3918402199710798</c:v>
                  </c:pt>
                  <c:pt idx="3">
                    <c:v>1.5158961731318799</c:v>
                  </c:pt>
                  <c:pt idx="4">
                    <c:v>8.5002171011881202</c:v>
                  </c:pt>
                  <c:pt idx="5">
                    <c:v>2.80526898787457</c:v>
                  </c:pt>
                  <c:pt idx="6">
                    <c:v>0.62579817328236187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'L% in REG tier'!$C$3:$C$9</c:f>
              <c:numCache>
                <c:formatCode>General</c:formatCode>
                <c:ptCount val="7"/>
                <c:pt idx="0">
                  <c:v>0.66</c:v>
                </c:pt>
                <c:pt idx="1">
                  <c:v>1.83</c:v>
                </c:pt>
                <c:pt idx="2">
                  <c:v>10.1</c:v>
                </c:pt>
                <c:pt idx="3">
                  <c:v>2.8</c:v>
                </c:pt>
                <c:pt idx="4">
                  <c:v>15.3</c:v>
                </c:pt>
                <c:pt idx="5">
                  <c:v>5.5</c:v>
                </c:pt>
                <c:pt idx="6">
                  <c:v>0.64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'L% in REG tier'!$C$3:$C$9</c15:f>
                <c15:dlblRangeCache>
                  <c:ptCount val="7"/>
                  <c:pt idx="0">
                    <c:v>0.66</c:v>
                  </c:pt>
                  <c:pt idx="1">
                    <c:v>1.83</c:v>
                  </c:pt>
                  <c:pt idx="2">
                    <c:v>10.1</c:v>
                  </c:pt>
                  <c:pt idx="3">
                    <c:v>2.8</c:v>
                  </c:pt>
                  <c:pt idx="4">
                    <c:v>15.3</c:v>
                  </c:pt>
                  <c:pt idx="5">
                    <c:v>5.5</c:v>
                  </c:pt>
                  <c:pt idx="6">
                    <c:v>0.64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73C8-419D-B1C8-C465C6497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'L% in REG tier'!$B$13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6EFD474-0304-409C-8640-229FA36A806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9A-4123-9100-A5A07F8BDA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1F21D7-3AB9-4FB6-9200-1C4A5ED677A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09A-4123-9100-A5A07F8BDA6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A19432C-49B0-4FD4-9486-D947472219B0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09A-4123-9100-A5A07F8BDA6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B4C1383-E826-4B40-A8C8-558E3118427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09A-4123-9100-A5A07F8BDA6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'L% in REG tier'!$I$14:$I$17</c:f>
                <c:numCache>
                  <c:formatCode>General</c:formatCode>
                  <c:ptCount val="4"/>
                  <c:pt idx="0">
                    <c:v>0.61794161606291598</c:v>
                  </c:pt>
                  <c:pt idx="1">
                    <c:v>0.41314658820947298</c:v>
                  </c:pt>
                  <c:pt idx="2">
                    <c:v>1.1219091044788099</c:v>
                  </c:pt>
                  <c:pt idx="3">
                    <c:v>5.9967284132308398</c:v>
                  </c:pt>
                </c:numCache>
              </c:numRef>
            </c:plus>
            <c:minus>
              <c:numRef>
                <c:f>'L% in REG tier'!$J$14:$J$17</c:f>
                <c:numCache>
                  <c:formatCode>General</c:formatCode>
                  <c:ptCount val="4"/>
                  <c:pt idx="0">
                    <c:v>2.8623855361386289E-2</c:v>
                  </c:pt>
                  <c:pt idx="1">
                    <c:v>1.9101862070650167E-2</c:v>
                  </c:pt>
                  <c:pt idx="2">
                    <c:v>4.7449641536829554E-2</c:v>
                  </c:pt>
                  <c:pt idx="3">
                    <c:v>0.28559516961224418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'L% in REG tier'!$A$14:$A$17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'L% in REG tier'!$B$14:$B$17</c:f>
              <c:numCache>
                <c:formatCode>General</c:formatCode>
                <c:ptCount val="4"/>
                <c:pt idx="0">
                  <c:v>0.03</c:v>
                </c:pt>
                <c:pt idx="1">
                  <c:v>0.02</c:v>
                </c:pt>
                <c:pt idx="2">
                  <c:v>0.05</c:v>
                </c:pt>
                <c:pt idx="3">
                  <c:v>0.3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'L% in REG tier'!$H$14:$H$17</c15:f>
                <c15:dlblRangeCache>
                  <c:ptCount val="4"/>
                  <c:pt idx="0">
                    <c:v>p = .025</c:v>
                  </c:pt>
                  <c:pt idx="1">
                    <c:v>p = .013</c:v>
                  </c:pt>
                  <c:pt idx="2">
                    <c:v>p = .063</c:v>
                  </c:pt>
                  <c:pt idx="3">
                    <c:v>p = .439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409A-4123-9100-A5A07F8B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nuc_PA_only!$C$2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691B62F-766B-442C-9BF7-98CDC840078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7D-46B7-8B45-0D596348A3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29DBD2D-5F59-4514-90EC-C05232F0EE89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7D-46B7-8B45-0D596348A3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D1A5B72-00E8-44E2-AE68-D64EE402C27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7D-46B7-8B45-0D596348A38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B839E33-3172-492C-BDA2-C186C07A75D4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D7D-46B7-8B45-0D596348A38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1B5F83-DFD3-47E7-A9F6-66D65680F5B9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D7D-46B7-8B45-0D596348A38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334945F-0B5B-4C09-A4F6-8D2B472F8CDA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D7D-46B7-8B45-0D596348A38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905DB5D-8FEA-4025-B793-882863EAAEB7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7D-46B7-8B45-0D596348A387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nuc_PA_only!$K$3:$K$9</c:f>
                <c:numCache>
                  <c:formatCode>General</c:formatCode>
                  <c:ptCount val="7"/>
                  <c:pt idx="0">
                    <c:v>0.10468702782520199</c:v>
                  </c:pt>
                  <c:pt idx="1">
                    <c:v>2.0032196119654202</c:v>
                  </c:pt>
                  <c:pt idx="2">
                    <c:v>2.1130627070349304</c:v>
                  </c:pt>
                  <c:pt idx="3">
                    <c:v>154.99688726451299</c:v>
                  </c:pt>
                  <c:pt idx="4">
                    <c:v>158.458671128075</c:v>
                  </c:pt>
                  <c:pt idx="5">
                    <c:v>0.80421058743032003</c:v>
                  </c:pt>
                  <c:pt idx="6">
                    <c:v>0.82696982136280195</c:v>
                  </c:pt>
                </c:numCache>
              </c:numRef>
            </c:plus>
            <c:minus>
              <c:numRef>
                <c:f>nuc_PA_only!$L$3:$L$9</c:f>
                <c:numCache>
                  <c:formatCode>General</c:formatCode>
                  <c:ptCount val="7"/>
                  <c:pt idx="0">
                    <c:v>1.5806304463868749E-2</c:v>
                  </c:pt>
                  <c:pt idx="1">
                    <c:v>1.13346868850919</c:v>
                  </c:pt>
                  <c:pt idx="2">
                    <c:v>1.1126298946701501</c:v>
                  </c:pt>
                  <c:pt idx="3">
                    <c:v>41.7841280440311</c:v>
                  </c:pt>
                  <c:pt idx="4">
                    <c:v>42.5299099726886</c:v>
                  </c:pt>
                  <c:pt idx="5">
                    <c:v>0.46033775815440603</c:v>
                  </c:pt>
                  <c:pt idx="6">
                    <c:v>0.1047358123125231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nuc_PA_only!$C$3:$C$9</c:f>
              <c:numCache>
                <c:formatCode>General</c:formatCode>
                <c:ptCount val="7"/>
                <c:pt idx="0">
                  <c:v>0.02</c:v>
                </c:pt>
                <c:pt idx="1">
                  <c:v>2.5</c:v>
                </c:pt>
                <c:pt idx="2">
                  <c:v>2.5</c:v>
                </c:pt>
                <c:pt idx="3">
                  <c:v>57</c:v>
                </c:pt>
                <c:pt idx="4">
                  <c:v>58</c:v>
                </c:pt>
                <c:pt idx="5">
                  <c:v>1.06</c:v>
                </c:pt>
                <c:pt idx="6">
                  <c:v>0.12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nuc_PA_only!$C$3:$C$9</c15:f>
                <c15:dlblRangeCache>
                  <c:ptCount val="7"/>
                  <c:pt idx="0">
                    <c:v>0.02</c:v>
                  </c:pt>
                  <c:pt idx="1">
                    <c:v>2.5</c:v>
                  </c:pt>
                  <c:pt idx="2">
                    <c:v>2.5</c:v>
                  </c:pt>
                  <c:pt idx="3">
                    <c:v>57</c:v>
                  </c:pt>
                  <c:pt idx="4">
                    <c:v>58</c:v>
                  </c:pt>
                  <c:pt idx="5">
                    <c:v>1.06</c:v>
                  </c:pt>
                  <c:pt idx="6">
                    <c:v>0.12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D7D-46B7-8B45-0D596348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nuc_PA_only!$B$13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C9C5799-9338-4AB1-9AEC-D688040EFB13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F7-4369-8810-229FE26238F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618A643-1200-4574-B7B4-907F76588D77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F7-4369-8810-229FE26238F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97500C4-6DC7-4E4C-B0B6-052C5BB014DD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F7-4369-8810-229FE26238F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7468BCC-9527-4925-A146-0013ECF4ADD1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DF7-4369-8810-229FE26238F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nuc_PA_only!$I$14:$I$17</c:f>
                <c:numCache>
                  <c:formatCode>General</c:formatCode>
                  <c:ptCount val="4"/>
                  <c:pt idx="0">
                    <c:v>2.3393826155861603</c:v>
                  </c:pt>
                  <c:pt idx="1">
                    <c:v>0.14504345702775398</c:v>
                  </c:pt>
                  <c:pt idx="2">
                    <c:v>5.4803308244336701</c:v>
                  </c:pt>
                  <c:pt idx="3">
                    <c:v>5.5823723132420495</c:v>
                  </c:pt>
                </c:numCache>
              </c:numRef>
            </c:plus>
            <c:minus>
              <c:numRef>
                <c:f>nuc_PA_only!$J$14:$J$17</c:f>
                <c:numCache>
                  <c:formatCode>General</c:formatCode>
                  <c:ptCount val="4"/>
                  <c:pt idx="0">
                    <c:v>0.2808724269532491</c:v>
                  </c:pt>
                  <c:pt idx="1">
                    <c:v>8.6820815030780804E-3</c:v>
                  </c:pt>
                  <c:pt idx="2">
                    <c:v>0.67522692183049682</c:v>
                  </c:pt>
                  <c:pt idx="3">
                    <c:v>0.68334133513263717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nuc_PA_only!$A$14:$A$17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nuc_PA_only!$B$14:$B$17</c:f>
              <c:numCache>
                <c:formatCode>General</c:formatCode>
                <c:ptCount val="4"/>
                <c:pt idx="0">
                  <c:v>0.32</c:v>
                </c:pt>
                <c:pt idx="1">
                  <c:v>0.01</c:v>
                </c:pt>
                <c:pt idx="2">
                  <c:v>0.77</c:v>
                </c:pt>
                <c:pt idx="3">
                  <c:v>0.78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nuc_PA_only!$H$14:$H$17</c15:f>
                <c15:dlblRangeCache>
                  <c:ptCount val="4"/>
                  <c:pt idx="0">
                    <c:v>p = .293</c:v>
                  </c:pt>
                  <c:pt idx="1">
                    <c:v>p &lt; .001</c:v>
                  </c:pt>
                  <c:pt idx="2">
                    <c:v>p = .806</c:v>
                  </c:pt>
                  <c:pt idx="3">
                    <c:v>p = .82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F7-4369-8810-229FE2623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'either or'!$C$2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56272AA-3271-4AB8-8D3B-80B1D117D204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17-4004-8600-66074F5F4E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08D7C24-FD9E-4FD3-93C6-79EF45C822F3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517-4004-8600-66074F5F4E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B4D8C29-24F6-4727-9254-0735124B58B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517-4004-8600-66074F5F4E4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E710C04-83A8-480A-9266-A9983487957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517-4004-8600-66074F5F4E4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65FC540-2FA5-463C-844C-ACD5590752C0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517-4004-8600-66074F5F4E4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7ABBE69-8FF5-44C6-AAC2-7462403F7FDD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517-4004-8600-66074F5F4E4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8EFBBD9-5B07-427B-A30E-8EADF97464EB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517-4004-8600-66074F5F4E47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'either or'!$K$3:$K$9</c:f>
                <c:numCache>
                  <c:formatCode>General</c:formatCode>
                  <c:ptCount val="7"/>
                  <c:pt idx="0">
                    <c:v>0.111363245183589</c:v>
                  </c:pt>
                  <c:pt idx="1">
                    <c:v>6.3087397758961004</c:v>
                  </c:pt>
                  <c:pt idx="2">
                    <c:v>35.312248797243299</c:v>
                  </c:pt>
                  <c:pt idx="3">
                    <c:v>4172.9345664766697</c:v>
                  </c:pt>
                  <c:pt idx="4">
                    <c:v>19666.065311152099</c:v>
                  </c:pt>
                  <c:pt idx="5">
                    <c:v>3.7063088987134893</c:v>
                  </c:pt>
                  <c:pt idx="6">
                    <c:v>3.7086848249953204</c:v>
                  </c:pt>
                </c:numCache>
              </c:numRef>
            </c:plus>
            <c:minus>
              <c:numRef>
                <c:f>'either or'!$L$3:$L$9</c:f>
                <c:numCache>
                  <c:formatCode>General</c:formatCode>
                  <c:ptCount val="7"/>
                  <c:pt idx="0">
                    <c:v>8.30385293647074E-3</c:v>
                  </c:pt>
                  <c:pt idx="1">
                    <c:v>3.51269524010893</c:v>
                  </c:pt>
                  <c:pt idx="2">
                    <c:v>18.199993821225402</c:v>
                  </c:pt>
                  <c:pt idx="3">
                    <c:v>485.88447735752322</c:v>
                  </c:pt>
                  <c:pt idx="4">
                    <c:v>2204.60802836534</c:v>
                  </c:pt>
                  <c:pt idx="5">
                    <c:v>2.01868245913733</c:v>
                  </c:pt>
                  <c:pt idx="6">
                    <c:v>0.750265518505979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'either or'!$C$3:$C$9</c:f>
              <c:numCache>
                <c:formatCode>General</c:formatCode>
                <c:ptCount val="7"/>
                <c:pt idx="0">
                  <c:v>0.01</c:v>
                </c:pt>
                <c:pt idx="1">
                  <c:v>7.9</c:v>
                </c:pt>
                <c:pt idx="2">
                  <c:v>36</c:v>
                </c:pt>
                <c:pt idx="3">
                  <c:v>550</c:v>
                </c:pt>
                <c:pt idx="4">
                  <c:v>2483</c:v>
                </c:pt>
                <c:pt idx="5">
                  <c:v>4.5</c:v>
                </c:pt>
                <c:pt idx="6">
                  <c:v>0.94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'either or'!$C$3:$C$9</c15:f>
                <c15:dlblRangeCache>
                  <c:ptCount val="7"/>
                  <c:pt idx="0">
                    <c:v>0.01</c:v>
                  </c:pt>
                  <c:pt idx="1">
                    <c:v>7.9</c:v>
                  </c:pt>
                  <c:pt idx="2">
                    <c:v>36</c:v>
                  </c:pt>
                  <c:pt idx="3">
                    <c:v>550</c:v>
                  </c:pt>
                  <c:pt idx="4">
                    <c:v>2483</c:v>
                  </c:pt>
                  <c:pt idx="5">
                    <c:v>4.5</c:v>
                  </c:pt>
                  <c:pt idx="6">
                    <c:v>0.94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C517-4004-8600-66074F5F4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ax val="25000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'either or'!$B$13</c:f>
              <c:strCache>
                <c:ptCount val="1"/>
                <c:pt idx="0">
                  <c:v>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D65CC2C-9F49-454B-A9A0-F1299FBBE37A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28-4573-BA0B-3614FD34A76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F89DDC2-AF53-4444-94FA-92D59D890D2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28-4573-BA0B-3614FD34A76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2BD3BAC-D88F-43E5-B6D2-80EA54950559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28-4573-BA0B-3614FD34A76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BD58E31-036D-49A0-A2E0-FC8985576345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28-4573-BA0B-3614FD34A76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'either or'!$I$14:$I$17</c:f>
                <c:numCache>
                  <c:formatCode>General</c:formatCode>
                  <c:ptCount val="4"/>
                  <c:pt idx="0">
                    <c:v>0.99472142304047995</c:v>
                  </c:pt>
                  <c:pt idx="1">
                    <c:v>3.9694739848012799E-2</c:v>
                  </c:pt>
                  <c:pt idx="2">
                    <c:v>7.6366852371729195</c:v>
                  </c:pt>
                  <c:pt idx="3">
                    <c:v>35.712335064750199</c:v>
                  </c:pt>
                </c:numCache>
              </c:numRef>
            </c:plus>
            <c:minus>
              <c:numRef>
                <c:f>'either or'!$J$14:$J$17</c:f>
                <c:numCache>
                  <c:formatCode>General</c:formatCode>
                  <c:ptCount val="4"/>
                  <c:pt idx="0">
                    <c:v>0.1559226745320472</c:v>
                  </c:pt>
                  <c:pt idx="1">
                    <c:v>2.8345997460606869E-3</c:v>
                  </c:pt>
                  <c:pt idx="2">
                    <c:v>1.2659597824388109</c:v>
                  </c:pt>
                  <c:pt idx="3">
                    <c:v>5.5708675127197997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'either or'!$A$14:$A$17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'either or'!$B$14:$B$17</c:f>
              <c:numCache>
                <c:formatCode>General</c:formatCode>
                <c:ptCount val="4"/>
                <c:pt idx="0">
                  <c:v>0.185</c:v>
                </c:pt>
                <c:pt idx="1">
                  <c:v>3.0000000000000001E-3</c:v>
                </c:pt>
                <c:pt idx="2">
                  <c:v>1.5</c:v>
                </c:pt>
                <c:pt idx="3">
                  <c:v>6.6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'either or'!$H$14:$H$17</c15:f>
                <c15:dlblRangeCache>
                  <c:ptCount val="4"/>
                  <c:pt idx="0">
                    <c:v>p = .074</c:v>
                  </c:pt>
                  <c:pt idx="1">
                    <c:v>p &lt; .001</c:v>
                  </c:pt>
                  <c:pt idx="2">
                    <c:v>p = .684</c:v>
                  </c:pt>
                  <c:pt idx="3">
                    <c:v>p = .047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CC28-4573-BA0B-3614FD34A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At val="0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est.</a:t>
                </a:r>
                <a:r>
                  <a:rPr lang="en-US" baseline="0"/>
                  <a:t> intercepts </a:t>
                </a:r>
                <a:r>
                  <a:rPr lang="en-US"/>
                  <a:t>(log odds 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B. Pairwise comparisons.</a:t>
            </a:r>
            <a:endParaRPr lang="en-IE" sz="1000"/>
          </a:p>
        </c:rich>
      </c:tx>
      <c:layout>
        <c:manualLayout>
          <c:xMode val="edge"/>
          <c:yMode val="edge"/>
          <c:x val="1.7193516256078376E-2"/>
          <c:y val="0.89834274116273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05136986301369"/>
          <c:y val="4.0599430096761494E-2"/>
          <c:w val="0.7580859969558601"/>
          <c:h val="0.67846201327320654"/>
        </c:manualLayout>
      </c:layout>
      <c:lineChart>
        <c:grouping val="standard"/>
        <c:varyColors val="0"/>
        <c:ser>
          <c:idx val="0"/>
          <c:order val="0"/>
          <c:tx>
            <c:strRef>
              <c:f>'either or'!$C$2</c:f>
              <c:strCache>
                <c:ptCount val="1"/>
                <c:pt idx="0">
                  <c:v>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DBCD27B-5AAC-4B58-AE03-79088AFE8C5F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C19-4564-9701-47E3DBB6476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93A433D-655F-4E1D-BFFB-21E592F9183D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C19-4564-9701-47E3DBB6476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E7BA17F-4F12-4871-8FBE-18B64BED3D59}" type="CELLRANGE">
                      <a:rPr lang="en-IE"/>
                      <a:pPr/>
                      <a:t>[CELLRANGE]</a:t>
                    </a:fld>
                    <a:endParaRPr lang="en-I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C19-4564-9701-47E3DBB64765}"/>
                </c:ext>
              </c:extLst>
            </c:dLbl>
            <c:numFmt formatCode="#,##0" sourceLinked="0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14400" tIns="3600" rIns="14400" bIns="3600" anchor="ctr" anchorCtr="1">
                <a:spAutoFit/>
              </a:bodyPr>
              <a:lstStyle/>
              <a:p>
                <a:pPr>
                  <a:defRPr sz="825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('either or'!$K$4,'either or'!$K$5,'either or'!$K$8)</c:f>
                <c:numCache>
                  <c:formatCode>General</c:formatCode>
                  <c:ptCount val="3"/>
                  <c:pt idx="0">
                    <c:v>6.3087397758961004</c:v>
                  </c:pt>
                  <c:pt idx="1">
                    <c:v>35.312248797243299</c:v>
                  </c:pt>
                  <c:pt idx="2">
                    <c:v>3.7063088987134893</c:v>
                  </c:pt>
                </c:numCache>
              </c:numRef>
            </c:plus>
            <c:minus>
              <c:numRef>
                <c:f>('either or'!$L$4,'either or'!$L$5,'either or'!$L$8)</c:f>
                <c:numCache>
                  <c:formatCode>General</c:formatCode>
                  <c:ptCount val="3"/>
                  <c:pt idx="0">
                    <c:v>3.51269524010893</c:v>
                  </c:pt>
                  <c:pt idx="1">
                    <c:v>18.199993821225402</c:v>
                  </c:pt>
                  <c:pt idx="2">
                    <c:v>2.01868245913733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'H% no reg tier'!$J$3:$J$9</c:f>
              <c:strCache>
                <c:ptCount val="7"/>
                <c:pt idx="0">
                  <c:v>MDC MWH</c:v>
                </c:pt>
                <c:pt idx="1">
                  <c:v>MDC MYN</c:v>
                </c:pt>
                <c:pt idx="2">
                  <c:v>MDC MDQ</c:v>
                </c:pt>
                <c:pt idx="3">
                  <c:v>MWH MYN</c:v>
                </c:pt>
                <c:pt idx="4">
                  <c:v>MWH MDQ</c:v>
                </c:pt>
                <c:pt idx="5">
                  <c:v>MYN MDQ</c:v>
                </c:pt>
                <c:pt idx="6">
                  <c:v>F M</c:v>
                </c:pt>
              </c:strCache>
            </c:strRef>
          </c:cat>
          <c:val>
            <c:numRef>
              <c:f>('either or'!$C$4,'either or'!$C$5,'either or'!$C$8)</c:f>
              <c:numCache>
                <c:formatCode>General</c:formatCode>
                <c:ptCount val="3"/>
                <c:pt idx="0">
                  <c:v>7.9</c:v>
                </c:pt>
                <c:pt idx="1">
                  <c:v>36</c:v>
                </c:pt>
                <c:pt idx="2">
                  <c:v>4.5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('either or'!$C$4,'either or'!$C$5,'either or'!$C$8)</c15:f>
                <c15:dlblRangeCache>
                  <c:ptCount val="3"/>
                  <c:pt idx="0">
                    <c:v>7.9</c:v>
                  </c:pt>
                  <c:pt idx="1">
                    <c:v>36</c:v>
                  </c:pt>
                  <c:pt idx="2">
                    <c:v>4.5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7C19-4564-9701-47E3DBB64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3903"/>
        <c:axId val="193841663"/>
      </c:lineChart>
      <c:catAx>
        <c:axId val="697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1270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3841663"/>
        <c:crosses val="autoZero"/>
        <c:auto val="1"/>
        <c:lblAlgn val="ctr"/>
        <c:lblOffset val="100"/>
        <c:noMultiLvlLbl val="0"/>
      </c:catAx>
      <c:valAx>
        <c:axId val="193841663"/>
        <c:scaling>
          <c:logBase val="10"/>
          <c:orientation val="minMax"/>
          <c:max val="25000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est. difference</a:t>
                </a:r>
                <a:r>
                  <a:rPr lang="en-US" baseline="0">
                    <a:solidFill>
                      <a:schemeClr val="bg2">
                        <a:lumMod val="25000"/>
                      </a:schemeClr>
                    </a:solidFill>
                  </a:rPr>
                  <a:t> (</a:t>
                </a:r>
                <a:r>
                  <a:rPr lang="en-US">
                    <a:solidFill>
                      <a:schemeClr val="bg2">
                        <a:lumMod val="25000"/>
                      </a:schemeClr>
                    </a:solidFill>
                  </a:rPr>
                  <a:t>OR)</a:t>
                </a:r>
              </a:p>
            </c:rich>
          </c:tx>
          <c:layout>
            <c:manualLayout>
              <c:xMode val="edge"/>
              <c:yMode val="edge"/>
              <c:x val="0"/>
              <c:y val="0.1355892011430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97390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rgbClr val="7F7F7F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437585</xdr:colOff>
      <xdr:row>18</xdr:row>
      <xdr:rowOff>171054</xdr:rowOff>
    </xdr:from>
    <xdr:to>
      <xdr:col>9</xdr:col>
      <xdr:colOff>722435</xdr:colOff>
      <xdr:row>31</xdr:row>
      <xdr:rowOff>75789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35E52-076B-4D0F-8A17-E5E90979C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746760</xdr:colOff>
      <xdr:row>41</xdr:row>
      <xdr:rowOff>125953</xdr:rowOff>
    </xdr:from>
    <xdr:to>
      <xdr:col>8</xdr:col>
      <xdr:colOff>246194</xdr:colOff>
      <xdr:row>60</xdr:row>
      <xdr:rowOff>56565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9E7EC5-B46A-4F1B-8D28-11B935C24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18</xdr:col>
      <xdr:colOff>461796</xdr:colOff>
      <xdr:row>36</xdr:row>
      <xdr:rowOff>109906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7EC1BF-718F-4775-B73E-6D68C1F46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19</xdr:row>
      <xdr:rowOff>0</xdr:rowOff>
    </xdr:from>
    <xdr:to>
      <xdr:col>5</xdr:col>
      <xdr:colOff>14340</xdr:colOff>
      <xdr:row>31</xdr:row>
      <xdr:rowOff>81900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A0CD34-1E24-4A53-A412-423064B27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199910</xdr:colOff>
      <xdr:row>30</xdr:row>
      <xdr:rowOff>120112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8A8288-72B2-494F-AE85-8C59E9818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10</xdr:col>
      <xdr:colOff>296763</xdr:colOff>
      <xdr:row>37</xdr:row>
      <xdr:rowOff>113492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B6EB1D-75C0-42F9-814A-222EB15D3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199910</xdr:colOff>
      <xdr:row>30</xdr:row>
      <xdr:rowOff>120112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D3D17-42D2-4BF0-90AF-D425439EF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10</xdr:col>
      <xdr:colOff>296763</xdr:colOff>
      <xdr:row>37</xdr:row>
      <xdr:rowOff>113492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DE5D35-03BD-4E13-BEDA-AAB121C48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199910</xdr:colOff>
      <xdr:row>30</xdr:row>
      <xdr:rowOff>120112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5CB6C-65AE-4CEA-9267-99A719D71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10</xdr:col>
      <xdr:colOff>296763</xdr:colOff>
      <xdr:row>37</xdr:row>
      <xdr:rowOff>113492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893A8-C082-4EF0-BB84-CCD339424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4</xdr:col>
      <xdr:colOff>199910</xdr:colOff>
      <xdr:row>30</xdr:row>
      <xdr:rowOff>120112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0874B-40EC-4FFD-B2D4-6876F7250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10</xdr:col>
      <xdr:colOff>296763</xdr:colOff>
      <xdr:row>37</xdr:row>
      <xdr:rowOff>113492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2CFC84-C7AC-427E-919D-9C44E8CEF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14</xdr:col>
      <xdr:colOff>307486</xdr:colOff>
      <xdr:row>30</xdr:row>
      <xdr:rowOff>120112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DF0891-9629-4E94-8FCC-AE5436F26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oi/Github/PhD/6_Analysis_of_sentence_mode/1.%20Phonology%20and%20Mode/output/Mode_fin_phon_no_Reg_0H_b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oi/Github/PhD/6_Analysis_of_sentence_mode/1.%20Phonology%20and%20Mode/output/Mode_PA_GLMM_b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oi/Github/PhD/6_Analysis_of_sentence_mode/1.%20Phonology%20and%20Mode/output/Utt_nuc_pa_only_GLMM_b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Mode_fin_phon_no_Reg_0H_b1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Mode_fin_phon_no_Reg_0H_b0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Mode_PA_GLMM_b1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Mode_PA_GLMM_b0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Mode_fin_phon_GLMM_b1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Mode_fin_phon_GLMM_b0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Utt_nuc_pa_only_GLMM_b1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Utt_nuc_pa_only_GLMM_b0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Utt_h_reg_or_nuc_pa_only_GLMM_b1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7.5%20Phonological%20Analysis/output/Utt_h_reg_or_nuc_pa_only_GLMM_b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fin_phon_no_Reg_0H_b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PA_GLMM_b1"/>
    </sheetNames>
    <sheetDataSet>
      <sheetData sheetId="0">
        <row r="2">
          <cell r="C2">
            <v>0.181704874501327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_nuc_pa_only_GLMM_b1"/>
    </sheetNames>
    <sheetDataSet>
      <sheetData sheetId="0">
        <row r="2">
          <cell r="C2">
            <v>2.2866994380635702E-2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fin_phon_no_Reg_0H_b1"/>
    </sheetNames>
    <sheetDataSet>
      <sheetData sheetId="0">
        <row r="2">
          <cell r="A2" t="str">
            <v>modeMDC</v>
          </cell>
          <cell r="B2" t="str">
            <v>modeMWH</v>
          </cell>
          <cell r="C2">
            <v>0.25946881419094397</v>
          </cell>
          <cell r="D2">
            <v>1.74670693289413E-3</v>
          </cell>
          <cell r="E2">
            <v>38.543423782090798</v>
          </cell>
          <cell r="F2">
            <v>0.66204211275961999</v>
          </cell>
          <cell r="G2">
            <v>-0.528749211184671</v>
          </cell>
          <cell r="H2">
            <v>0.59697943429066203</v>
          </cell>
        </row>
        <row r="3">
          <cell r="A3" t="str">
            <v>modeMDC</v>
          </cell>
          <cell r="B3" t="str">
            <v>modeMYN</v>
          </cell>
          <cell r="C3">
            <v>6.8821198340984502</v>
          </cell>
          <cell r="D3">
            <v>0.56405421049097704</v>
          </cell>
          <cell r="E3">
            <v>83.969896031206005</v>
          </cell>
          <cell r="F3">
            <v>8.7837534825122106</v>
          </cell>
          <cell r="G3">
            <v>1.5113248412578999</v>
          </cell>
          <cell r="H3">
            <v>0.130705707878326</v>
          </cell>
        </row>
        <row r="4">
          <cell r="A4" t="str">
            <v>modeMDC</v>
          </cell>
          <cell r="B4" t="str">
            <v>modeMDQ</v>
          </cell>
          <cell r="C4">
            <v>63.303234873348202</v>
          </cell>
          <cell r="D4">
            <v>5.8756850567044303</v>
          </cell>
          <cell r="E4">
            <v>682.01401313328995</v>
          </cell>
          <cell r="F4">
            <v>76.776406446057507</v>
          </cell>
          <cell r="G4">
            <v>3.4200323553746199</v>
          </cell>
          <cell r="H4">
            <v>6.2613688028206405E-4</v>
          </cell>
        </row>
        <row r="5">
          <cell r="A5" t="str">
            <v>modeMWH</v>
          </cell>
          <cell r="B5" t="str">
            <v>modeMYN</v>
          </cell>
          <cell r="C5">
            <v>6.8722494718658798</v>
          </cell>
          <cell r="D5">
            <v>0.562446377879808</v>
          </cell>
          <cell r="E5">
            <v>83.968560668112602</v>
          </cell>
          <cell r="F5">
            <v>8.7761324077820397</v>
          </cell>
          <cell r="G5">
            <v>1.50934394969064</v>
          </cell>
          <cell r="H5">
            <v>0.131210908778642</v>
          </cell>
        </row>
        <row r="6">
          <cell r="A6" t="str">
            <v>modeMWH</v>
          </cell>
          <cell r="B6" t="str">
            <v>modeMDQ</v>
          </cell>
          <cell r="C6">
            <v>63.203019459999297</v>
          </cell>
          <cell r="D6">
            <v>5.8560864907575496</v>
          </cell>
          <cell r="E6">
            <v>682.13160361712801</v>
          </cell>
          <cell r="F6">
            <v>76.711511841357904</v>
          </cell>
          <cell r="G6">
            <v>3.4162013584990998</v>
          </cell>
          <cell r="H6">
            <v>6.3501273010824102E-4</v>
          </cell>
        </row>
        <row r="7">
          <cell r="A7" t="str">
            <v>modeMYN</v>
          </cell>
          <cell r="B7" t="str">
            <v>modeMDQ</v>
          </cell>
          <cell r="C7">
            <v>9.75465260369816</v>
          </cell>
          <cell r="D7">
            <v>3.0643502267884202</v>
          </cell>
          <cell r="E7">
            <v>31.051688082846798</v>
          </cell>
          <cell r="F7">
            <v>5.7628600824925504</v>
          </cell>
          <cell r="G7">
            <v>3.85548228598272</v>
          </cell>
          <cell r="H7">
            <v>1.1550169446408399E-4</v>
          </cell>
        </row>
        <row r="8">
          <cell r="B8" t="str">
            <v>genderM</v>
          </cell>
          <cell r="C8">
            <v>0.13600000000000001</v>
          </cell>
          <cell r="D8">
            <v>7.4860569934580498E-3</v>
          </cell>
          <cell r="E8">
            <v>2.4625665205765701</v>
          </cell>
          <cell r="F8">
            <v>0.20100000000000001</v>
          </cell>
          <cell r="G8">
            <v>-1.35</v>
          </cell>
          <cell r="H8">
            <v>0.176869614306151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fin_phon_no_Reg_0H_b0"/>
    </sheetNames>
    <sheetDataSet>
      <sheetData sheetId="0">
        <row r="2">
          <cell r="B2">
            <v>2.2595138098527802E-3</v>
          </cell>
          <cell r="C2">
            <v>1.13578091622778E-4</v>
          </cell>
          <cell r="D2">
            <v>4.4950593763027798E-2</v>
          </cell>
          <cell r="E2">
            <v>3.4474523412161401E-3</v>
          </cell>
          <cell r="F2">
            <v>-3.9931883511551298</v>
          </cell>
          <cell r="G2">
            <v>6.5190743530271495E-5</v>
          </cell>
        </row>
        <row r="3">
          <cell r="B3">
            <v>2.2635902130723599E-3</v>
          </cell>
          <cell r="C3">
            <v>1.1359742225722301E-4</v>
          </cell>
          <cell r="D3">
            <v>4.5105254599130201E-2</v>
          </cell>
          <cell r="E3">
            <v>3.4555570766192502E-3</v>
          </cell>
          <cell r="F3">
            <v>-3.9898291544373201</v>
          </cell>
          <cell r="G3">
            <v>6.6120903923872003E-5</v>
          </cell>
        </row>
        <row r="4">
          <cell r="B4">
            <v>1.45859125429206E-2</v>
          </cell>
          <cell r="C4">
            <v>1.6759811791030601E-3</v>
          </cell>
          <cell r="D4">
            <v>0.12693987698810999</v>
          </cell>
          <cell r="E4">
            <v>1.6101784422222199E-2</v>
          </cell>
          <cell r="F4">
            <v>-3.8296904159859602</v>
          </cell>
          <cell r="G4">
            <v>1.2830457032452601E-4</v>
          </cell>
        </row>
        <row r="5">
          <cell r="B5">
            <v>0.131721761357176</v>
          </cell>
          <cell r="C5">
            <v>1.9650725091407299E-2</v>
          </cell>
          <cell r="D5">
            <v>0.88295074783900995</v>
          </cell>
          <cell r="E5">
            <v>0.12786503907198901</v>
          </cell>
          <cell r="F5">
            <v>-2.0882046406099799</v>
          </cell>
          <cell r="G5">
            <v>3.6779378890404897E-2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PA_GLMM_b1"/>
    </sheetNames>
    <sheetDataSet>
      <sheetData sheetId="0">
        <row r="2">
          <cell r="C2">
            <v>0.18170442735230899</v>
          </cell>
          <cell r="D2">
            <v>8.0514778333665698E-3</v>
          </cell>
          <cell r="E2">
            <v>4.1006756278462699</v>
          </cell>
          <cell r="F2">
            <v>0.288927000389399</v>
          </cell>
          <cell r="G2">
            <v>-1.0724992622209999</v>
          </cell>
          <cell r="H2">
            <v>0.28349584515339799</v>
          </cell>
        </row>
        <row r="3">
          <cell r="C3">
            <v>69.620154491485295</v>
          </cell>
          <cell r="D3">
            <v>15.680775970006501</v>
          </cell>
          <cell r="E3">
            <v>309.10242711772298</v>
          </cell>
          <cell r="F3">
            <v>52.948471517457598</v>
          </cell>
          <cell r="G3">
            <v>5.5790483387451903</v>
          </cell>
          <cell r="H3">
            <v>2.4183803373441401E-8</v>
          </cell>
        </row>
        <row r="4">
          <cell r="C4">
            <v>594.45422350296406</v>
          </cell>
          <cell r="D4">
            <v>127.221498961102</v>
          </cell>
          <cell r="E4">
            <v>2777.6423538961299</v>
          </cell>
          <cell r="F4">
            <v>467.59963007825098</v>
          </cell>
          <cell r="G4">
            <v>8.1205406062689107</v>
          </cell>
          <cell r="H4">
            <v>4.6411165493571795E-16</v>
          </cell>
        </row>
        <row r="5">
          <cell r="C5">
            <v>68.930852492638607</v>
          </cell>
          <cell r="D5">
            <v>15.505872227695599</v>
          </cell>
          <cell r="E5">
            <v>306.42987092819698</v>
          </cell>
          <cell r="F5">
            <v>52.468774800053801</v>
          </cell>
          <cell r="G5">
            <v>5.5612401694216702</v>
          </cell>
          <cell r="H5">
            <v>2.6786426232395899E-8</v>
          </cell>
        </row>
        <row r="6">
          <cell r="C6">
            <v>588.64223653413296</v>
          </cell>
          <cell r="D6">
            <v>125.830042411356</v>
          </cell>
          <cell r="E6">
            <v>2753.7118798637098</v>
          </cell>
          <cell r="F6">
            <v>463.38001420478201</v>
          </cell>
          <cell r="G6">
            <v>8.1018889128520009</v>
          </cell>
          <cell r="H6">
            <v>5.4112344485171E-16</v>
          </cell>
        </row>
        <row r="7">
          <cell r="C7">
            <v>9.1387507138284203</v>
          </cell>
          <cell r="D7">
            <v>4.8436147200345099</v>
          </cell>
          <cell r="E7">
            <v>17.242652324110601</v>
          </cell>
          <cell r="F7">
            <v>2.9601815788365302</v>
          </cell>
          <cell r="G7">
            <v>6.8305615509895796</v>
          </cell>
          <cell r="H7">
            <v>8.45828782590217E-12</v>
          </cell>
        </row>
        <row r="8">
          <cell r="C8">
            <v>5.4349999999999996</v>
          </cell>
          <cell r="D8">
            <v>1.24235517379844</v>
          </cell>
          <cell r="E8">
            <v>23.772521149540299</v>
          </cell>
          <cell r="F8">
            <v>4.0919999999999996</v>
          </cell>
          <cell r="G8">
            <v>2.2480000000000002</v>
          </cell>
          <cell r="H8">
            <v>2.4565069539116802E-2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PA_GLMM_b0"/>
    </sheetNames>
    <sheetDataSet>
      <sheetData sheetId="0">
        <row r="2">
          <cell r="B2">
            <v>1.67868218925818E-3</v>
          </cell>
          <cell r="C2">
            <v>2.5930571545623097E-4</v>
          </cell>
          <cell r="D2">
            <v>1.0867380564962E-2</v>
          </cell>
          <cell r="E2">
            <v>1.59970784940628E-3</v>
          </cell>
          <cell r="F2">
            <v>-6.70519504634089</v>
          </cell>
          <cell r="G2">
            <v>2.0113752383091899E-11</v>
          </cell>
        </row>
        <row r="3">
          <cell r="B3">
            <v>1.6953595058563E-3</v>
          </cell>
          <cell r="C3">
            <v>2.6159455862445299E-4</v>
          </cell>
          <cell r="D3">
            <v>1.0987399238007799E-2</v>
          </cell>
          <cell r="E3">
            <v>1.61655004232898E-3</v>
          </cell>
          <cell r="F3">
            <v>-6.6908891147242704</v>
          </cell>
          <cell r="G3">
            <v>2.2181870131815801E-11</v>
          </cell>
        </row>
        <row r="4">
          <cell r="B4">
            <v>0.110253669058825</v>
          </cell>
          <cell r="C4">
            <v>3.2066110083352098E-2</v>
          </cell>
          <cell r="D4">
            <v>0.379087812938182</v>
          </cell>
          <cell r="E4">
            <v>6.9471442986353105E-2</v>
          </cell>
          <cell r="F4">
            <v>-3.4993687481531599</v>
          </cell>
          <cell r="G4">
            <v>4.6636114113022002E-4</v>
          </cell>
        </row>
        <row r="5">
          <cell r="B5">
            <v>0.92174960015692498</v>
          </cell>
          <cell r="C5">
            <v>0.29192492570852502</v>
          </cell>
          <cell r="D5">
            <v>2.9104137761698401</v>
          </cell>
          <cell r="E5">
            <v>0.54072750371739098</v>
          </cell>
          <cell r="F5">
            <v>-0.13889750648647001</v>
          </cell>
          <cell r="G5">
            <v>0.88953114140422596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fin_phon_GLMM_b1"/>
    </sheetNames>
    <sheetDataSet>
      <sheetData sheetId="0">
        <row r="2">
          <cell r="C2">
            <v>0.66053063590373695</v>
          </cell>
          <cell r="D2">
            <v>0.29951889224558398</v>
          </cell>
          <cell r="E2">
            <v>1.45667179020433</v>
          </cell>
          <cell r="F2">
            <v>0.26653103487483099</v>
          </cell>
          <cell r="G2">
            <v>-1.0277596055404401</v>
          </cell>
          <cell r="H2">
            <v>0.30406292191975198</v>
          </cell>
        </row>
        <row r="3">
          <cell r="C3">
            <v>1.8308524234632899</v>
          </cell>
          <cell r="D3">
            <v>0.88218941640821202</v>
          </cell>
          <cell r="E3">
            <v>3.7996608598513899</v>
          </cell>
          <cell r="F3">
            <v>0.682033225282629</v>
          </cell>
          <cell r="G3">
            <v>1.6234780555687001</v>
          </cell>
          <cell r="H3">
            <v>0.10448725069489</v>
          </cell>
        </row>
        <row r="4">
          <cell r="C4">
            <v>10.085867355169899</v>
          </cell>
          <cell r="D4">
            <v>4.7081597800289199</v>
          </cell>
          <cell r="E4">
            <v>21.6060467483663</v>
          </cell>
          <cell r="F4">
            <v>3.9203768704122801</v>
          </cell>
          <cell r="G4">
            <v>5.9458066295789198</v>
          </cell>
          <cell r="H4">
            <v>2.7509875223623798E-9</v>
          </cell>
        </row>
        <row r="5">
          <cell r="C5">
            <v>2.7718099890014898</v>
          </cell>
          <cell r="D5">
            <v>1.28410382686812</v>
          </cell>
          <cell r="E5">
            <v>5.9831070154714601</v>
          </cell>
          <cell r="F5">
            <v>1.0881526503835199</v>
          </cell>
          <cell r="G5">
            <v>2.5969350519148202</v>
          </cell>
          <cell r="H5">
            <v>9.4059707429539601E-3</v>
          </cell>
        </row>
        <row r="6">
          <cell r="C6">
            <v>15.269375143046499</v>
          </cell>
          <cell r="D6">
            <v>6.7997828988118796</v>
          </cell>
          <cell r="E6">
            <v>34.288420781761502</v>
          </cell>
          <cell r="F6">
            <v>6.3023050957210396</v>
          </cell>
          <cell r="G6">
            <v>6.60425246840967</v>
          </cell>
          <cell r="H6">
            <v>3.9952815507879201E-11</v>
          </cell>
        </row>
        <row r="7">
          <cell r="C7">
            <v>5.5088465801009097</v>
          </cell>
          <cell r="D7">
            <v>2.69473101212543</v>
          </cell>
          <cell r="E7">
            <v>11.2617513609098</v>
          </cell>
          <cell r="F7">
            <v>2.0098015461507401</v>
          </cell>
          <cell r="G7">
            <v>4.6771032726486599</v>
          </cell>
          <cell r="H7">
            <v>2.9095574651610602E-6</v>
          </cell>
        </row>
        <row r="8">
          <cell r="C8">
            <v>0.64300000000000002</v>
          </cell>
          <cell r="D8">
            <v>1.4201826717638101E-2</v>
          </cell>
          <cell r="E8">
            <v>29.134758368469001</v>
          </cell>
          <cell r="F8">
            <v>1.2509999999999999</v>
          </cell>
          <cell r="G8">
            <v>-0.22700000000000001</v>
          </cell>
          <cell r="H8">
            <v>0.82058670192198202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_fin_phon_GLMM_b0"/>
    </sheetNames>
    <sheetDataSet>
      <sheetData sheetId="0">
        <row r="2">
          <cell r="B2">
            <v>2.9860699608007999E-2</v>
          </cell>
          <cell r="C2">
            <v>1.37614463861371E-3</v>
          </cell>
          <cell r="D2">
            <v>0.647941616062916</v>
          </cell>
          <cell r="E2">
            <v>4.6883033939448898E-2</v>
          </cell>
          <cell r="F2">
            <v>-2.2363580105682899</v>
          </cell>
          <cell r="G2">
            <v>2.5328329307830601E-2</v>
          </cell>
        </row>
        <row r="3">
          <cell r="B3">
            <v>1.9723726317290999E-2</v>
          </cell>
          <cell r="C3">
            <v>8.9813792934983203E-4</v>
          </cell>
          <cell r="D3">
            <v>0.43314658820947299</v>
          </cell>
          <cell r="E3">
            <v>3.1088121671046898E-2</v>
          </cell>
          <cell r="F3">
            <v>-2.49079145346446</v>
          </cell>
          <cell r="G3">
            <v>1.27458909137339E-2</v>
          </cell>
        </row>
        <row r="4">
          <cell r="B4">
            <v>5.4669811620985699E-2</v>
          </cell>
          <cell r="C4">
            <v>2.5503584631704499E-3</v>
          </cell>
          <cell r="D4">
            <v>1.1719091044788099</v>
          </cell>
          <cell r="E4">
            <v>8.5495052048789405E-2</v>
          </cell>
          <cell r="F4">
            <v>-1.8585253875863099</v>
          </cell>
          <cell r="G4">
            <v>6.3094441584255007E-2</v>
          </cell>
        </row>
        <row r="5">
          <cell r="B5">
            <v>0.30116989356566298</v>
          </cell>
          <cell r="C5">
            <v>1.44048303877558E-2</v>
          </cell>
          <cell r="D5">
            <v>6.2967284132308396</v>
          </cell>
          <cell r="E5">
            <v>0.46714628231151001</v>
          </cell>
          <cell r="F5">
            <v>-0.77369381568269802</v>
          </cell>
          <cell r="G5">
            <v>0.43911187804198698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_nuc_pa_only_GLMM_b1"/>
    </sheetNames>
    <sheetDataSet>
      <sheetData sheetId="0">
        <row r="2">
          <cell r="C2">
            <v>2.2866994380635702E-2</v>
          </cell>
          <cell r="D2">
            <v>4.1936955361312504E-3</v>
          </cell>
          <cell r="E2">
            <v>0.124687027825202</v>
          </cell>
          <cell r="F2">
            <v>1.9788623377519701E-2</v>
          </cell>
          <cell r="G2">
            <v>-4.3657858954045299</v>
          </cell>
          <cell r="H2">
            <v>1.26666506508257E-5</v>
          </cell>
        </row>
        <row r="3">
          <cell r="C3">
            <v>2.4806834949808199</v>
          </cell>
          <cell r="D3">
            <v>1.36653131149081</v>
          </cell>
          <cell r="E3">
            <v>4.5032196119654202</v>
          </cell>
          <cell r="F3">
            <v>0.75467130762747103</v>
          </cell>
          <cell r="G3">
            <v>2.9864466633162898</v>
          </cell>
          <cell r="H3">
            <v>2.8224006770009402E-3</v>
          </cell>
        </row>
        <row r="4">
          <cell r="C4">
            <v>2.5298271272465001</v>
          </cell>
          <cell r="D4">
            <v>1.3873701053298499</v>
          </cell>
          <cell r="E4">
            <v>4.6130627070349304</v>
          </cell>
          <cell r="F4">
            <v>0.77540758808811705</v>
          </cell>
          <cell r="G4">
            <v>3.02816420851167</v>
          </cell>
          <cell r="H4">
            <v>2.4604435031240499E-3</v>
          </cell>
        </row>
        <row r="5">
          <cell r="C5">
            <v>56.795400268690997</v>
          </cell>
          <cell r="D5">
            <v>15.2158719559689</v>
          </cell>
          <cell r="E5">
            <v>211.99688726451299</v>
          </cell>
          <cell r="F5">
            <v>38.167101662342802</v>
          </cell>
          <cell r="G5">
            <v>6.01100091393337</v>
          </cell>
          <cell r="H5">
            <v>1.84381366436924E-9</v>
          </cell>
        </row>
        <row r="6">
          <cell r="C6">
            <v>57.867392627830803</v>
          </cell>
          <cell r="D6">
            <v>15.4700900273114</v>
          </cell>
          <cell r="E6">
            <v>216.458671128075</v>
          </cell>
          <cell r="F6">
            <v>38.950359422069504</v>
          </cell>
          <cell r="G6">
            <v>6.02907900605988</v>
          </cell>
          <cell r="H6">
            <v>1.6489666742211E-9</v>
          </cell>
        </row>
        <row r="7">
          <cell r="C7">
            <v>1.05730634166771</v>
          </cell>
          <cell r="D7">
            <v>0.59966224184559402</v>
          </cell>
          <cell r="E7">
            <v>1.8642105874303201</v>
          </cell>
          <cell r="F7">
            <v>0.30593030624022699</v>
          </cell>
          <cell r="G7">
            <v>0.19258586676499101</v>
          </cell>
          <cell r="H7">
            <v>0.84728331440730598</v>
          </cell>
        </row>
        <row r="8">
          <cell r="C8">
            <v>0.12</v>
          </cell>
          <cell r="D8">
            <v>1.52641876874769E-2</v>
          </cell>
          <cell r="E8">
            <v>0.94696982136280194</v>
          </cell>
          <cell r="F8">
            <v>0.127</v>
          </cell>
          <cell r="G8">
            <v>-2.012</v>
          </cell>
          <cell r="H8">
            <v>4.4250663380215799E-2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_nuc_pa_only_GLMM_b0"/>
    </sheetNames>
    <definedNames>
      <definedName name="CB"/>
    </definedNames>
    <sheetDataSet>
      <sheetData sheetId="0">
        <row r="2">
          <cell r="B2">
            <v>0.32257586324864201</v>
          </cell>
          <cell r="C2">
            <v>3.9127573046750901E-2</v>
          </cell>
          <cell r="D2">
            <v>2.6593826155861602</v>
          </cell>
          <cell r="E2">
            <v>0.34718868065112002</v>
          </cell>
          <cell r="F2">
            <v>-1.0512087951379001</v>
          </cell>
          <cell r="G2">
            <v>0.29316270460545402</v>
          </cell>
        </row>
        <row r="3">
          <cell r="B3">
            <v>1.4294566794541099E-2</v>
          </cell>
          <cell r="C3">
            <v>1.31791849692192E-3</v>
          </cell>
          <cell r="D3">
            <v>0.15504345702775399</v>
          </cell>
          <cell r="E3">
            <v>1.7385910750921999E-2</v>
          </cell>
          <cell r="F3">
            <v>-3.4925719240472999</v>
          </cell>
          <cell r="G3">
            <v>4.7839274316468399E-4</v>
          </cell>
        </row>
        <row r="4">
          <cell r="B4">
            <v>0.76965127935273903</v>
          </cell>
          <cell r="C4">
            <v>9.47730781695032E-2</v>
          </cell>
          <cell r="D4">
            <v>6.2503308244336697</v>
          </cell>
          <cell r="E4">
            <v>0.82246295626091603</v>
          </cell>
          <cell r="F4">
            <v>-0.245006009365109</v>
          </cell>
          <cell r="G4">
            <v>0.80645177834805204</v>
          </cell>
        </row>
        <row r="5">
          <cell r="B5">
            <v>0.78420559369788401</v>
          </cell>
          <cell r="C5">
            <v>9.6658664867362895E-2</v>
          </cell>
          <cell r="D5">
            <v>6.3623723132420498</v>
          </cell>
          <cell r="E5">
            <v>0.83762913491535396</v>
          </cell>
          <cell r="F5">
            <v>-0.22758028419231799</v>
          </cell>
          <cell r="G5">
            <v>0.81997254871094005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_h_reg_or_nuc_pa_only_GLMM_b"/>
    </sheetNames>
    <sheetDataSet>
      <sheetData sheetId="0">
        <row r="2">
          <cell r="C2">
            <v>1.4347470576325501E-2</v>
          </cell>
          <cell r="D2">
            <v>1.69614706352926E-3</v>
          </cell>
          <cell r="E2">
            <v>0.121363245183589</v>
          </cell>
          <cell r="F2">
            <v>1.5630351490874501E-2</v>
          </cell>
          <cell r="G2">
            <v>-3.89583503169816</v>
          </cell>
          <cell r="H2">
            <v>9.7860983407917004E-5</v>
          </cell>
        </row>
        <row r="3">
          <cell r="C3">
            <v>7.8954462603986402</v>
          </cell>
          <cell r="D3">
            <v>4.3873047598910704</v>
          </cell>
          <cell r="E3">
            <v>14.208739775896101</v>
          </cell>
          <cell r="F3">
            <v>2.3669495653945201</v>
          </cell>
          <cell r="G3">
            <v>6.8925217742902101</v>
          </cell>
          <cell r="H3">
            <v>5.48118987826975E-12</v>
          </cell>
        </row>
        <row r="4">
          <cell r="C4">
            <v>35.628057331452197</v>
          </cell>
          <cell r="D4">
            <v>17.800006178774598</v>
          </cell>
          <cell r="E4">
            <v>71.312248797243299</v>
          </cell>
          <cell r="F4">
            <v>12.6142845995012</v>
          </cell>
          <cell r="G4">
            <v>10.0920351506358</v>
          </cell>
          <cell r="H4">
            <v>5.9914249277339597E-24</v>
          </cell>
        </row>
        <row r="5">
          <cell r="C5">
            <v>550.28485181392296</v>
          </cell>
          <cell r="D5">
            <v>64.115522642476805</v>
          </cell>
          <cell r="E5">
            <v>4722.9345664766697</v>
          </cell>
          <cell r="F5">
            <v>603.56956906190896</v>
          </cell>
          <cell r="G5">
            <v>5.7533340782145901</v>
          </cell>
          <cell r="H5">
            <v>8.7500325720945304E-9</v>
          </cell>
        </row>
        <row r="6">
          <cell r="C6">
            <v>2483.1677272863499</v>
          </cell>
          <cell r="D6">
            <v>278.39197163466002</v>
          </cell>
          <cell r="E6">
            <v>22149.065311152099</v>
          </cell>
          <cell r="F6">
            <v>2772.4066651621001</v>
          </cell>
          <cell r="G6">
            <v>7.0017300545617003</v>
          </cell>
          <cell r="H6">
            <v>2.5282085909188499E-12</v>
          </cell>
        </row>
        <row r="7">
          <cell r="C7">
            <v>4.5124780571339302</v>
          </cell>
          <cell r="D7">
            <v>2.48131754086267</v>
          </cell>
          <cell r="E7">
            <v>8.2063088987134893</v>
          </cell>
          <cell r="F7">
            <v>1.37692227873155</v>
          </cell>
          <cell r="G7">
            <v>4.9382682636420601</v>
          </cell>
          <cell r="H7">
            <v>7.8819367716434903E-7</v>
          </cell>
        </row>
        <row r="8">
          <cell r="C8">
            <v>0.93899999999999995</v>
          </cell>
          <cell r="D8">
            <v>0.189734481494021</v>
          </cell>
          <cell r="E8">
            <v>4.6486848249953203</v>
          </cell>
          <cell r="F8">
            <v>0.76600000000000001</v>
          </cell>
          <cell r="G8">
            <v>-7.6999999999999999E-2</v>
          </cell>
          <cell r="H8">
            <v>0.93868241359569005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_h_reg_or_nuc_pa_only_GLMM_b"/>
    </sheetNames>
    <definedNames>
      <definedName name="CB"/>
    </definedNames>
    <sheetDataSet>
      <sheetData sheetId="0">
        <row r="2">
          <cell r="B2">
            <v>0.185211078986287</v>
          </cell>
          <cell r="C2">
            <v>2.9077325467952799E-2</v>
          </cell>
          <cell r="D2">
            <v>1.17972142304048</v>
          </cell>
          <cell r="E2">
            <v>0.17496507814863599</v>
          </cell>
          <cell r="F2">
            <v>-1.7850069138678699</v>
          </cell>
          <cell r="G2">
            <v>7.4260195434987603E-2</v>
          </cell>
        </row>
        <row r="3">
          <cell r="B3">
            <v>2.6573898495956998E-3</v>
          </cell>
          <cell r="C3">
            <v>1.65400253939313E-4</v>
          </cell>
          <cell r="D3">
            <v>4.2694739848012801E-2</v>
          </cell>
          <cell r="E3">
            <v>3.7647924875334401E-3</v>
          </cell>
          <cell r="F3">
            <v>-4.1859979733557404</v>
          </cell>
          <cell r="G3">
            <v>2.8391588051256401E-5</v>
          </cell>
        </row>
        <row r="4">
          <cell r="B4">
            <v>1.46231043239664</v>
          </cell>
          <cell r="C4">
            <v>0.23404021756118901</v>
          </cell>
          <cell r="D4">
            <v>9.1366852371729195</v>
          </cell>
          <cell r="E4">
            <v>1.36704661559708</v>
          </cell>
          <cell r="F4">
            <v>0.40649953056559601</v>
          </cell>
          <cell r="G4">
            <v>0.68437560182882595</v>
          </cell>
        </row>
        <row r="5">
          <cell r="B5">
            <v>6.5988634345483899</v>
          </cell>
          <cell r="C5">
            <v>1.0291324872801999</v>
          </cell>
          <cell r="D5">
            <v>42.312335064750201</v>
          </cell>
          <cell r="E5">
            <v>6.2561782967752801</v>
          </cell>
          <cell r="F5">
            <v>1.99025313013857</v>
          </cell>
          <cell r="G5">
            <v>4.6563058262216801E-2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5EAB3-2B3F-4A04-A797-7DFBEF765AF1}" name="Table14" displayName="Table14" ref="A2:L9" totalsRowShown="0" headerRowDxfId="69" dataDxfId="68">
  <autoFilter ref="A2:L9" xr:uid="{EF43DF0C-1874-4318-9E7A-00C2698C61E2}"/>
  <tableColumns count="12">
    <tableColumn id="1" xr3:uid="{4CDC4AEB-238F-4DD2-90FE-DD9D7AA55F56}" name="intercept" dataDxfId="67">
      <calculatedColumnFormula>RIGHT([1]Mode_fin_phon_no_Reg_0H_b1!A2,3)</calculatedColumnFormula>
    </tableColumn>
    <tableColumn id="2" xr3:uid="{3E2E5F84-058F-4128-8915-05F018C33313}" name="slope" dataDxfId="66">
      <calculatedColumnFormula>RIGHT([1]Mode_fin_phon_no_Reg_0H_b1!B2,3)</calculatedColumnFormula>
    </tableColumn>
    <tableColumn id="3" xr3:uid="{EBBC5CAA-8285-4C76-A8BF-1702684CEB1F}" name="OR" dataDxfId="65">
      <calculatedColumnFormula>IF([4]Mode_fin_phon_no_Reg_0H_b1!C2&lt;2, ROUND([4]Mode_fin_phon_no_Reg_0H_b1!C2,2), IF([4]Mode_fin_phon_no_Reg_0H_b1!C2&lt;20,ROUND([4]Mode_fin_phon_no_Reg_0H_b1!C2,1), ROUND([4]Mode_fin_phon_no_Reg_0H_b1!C2,0)))</calculatedColumnFormula>
    </tableColumn>
    <tableColumn id="4" xr3:uid="{E8465494-6469-4B08-80E2-9FFBAB6A208D}" name="conf.low" dataDxfId="64">
      <calculatedColumnFormula>[1]Mode_fin_phon_no_Reg_0H_b1!D2</calculatedColumnFormula>
    </tableColumn>
    <tableColumn id="5" xr3:uid="{3FEAFF61-9453-4685-8FEF-1E598F7A53BF}" name="conf.high" dataDxfId="63">
      <calculatedColumnFormula>[1]Mode_fin_phon_no_Reg_0H_b1!E2</calculatedColumnFormula>
    </tableColumn>
    <tableColumn id="6" xr3:uid="{5199E585-CC1E-4FAE-BA58-57C89FF45752}" name="std.error" dataDxfId="62">
      <calculatedColumnFormula>[1]Mode_fin_phon_no_Reg_0H_b1!F2</calculatedColumnFormula>
    </tableColumn>
    <tableColumn id="7" xr3:uid="{568BBBD6-347F-4773-98DF-A33230E053B9}" name="z.value" dataDxfId="61">
      <calculatedColumnFormula>[1]Mode_fin_phon_no_Reg_0H_b1!G2</calculatedColumnFormula>
    </tableColumn>
    <tableColumn id="8" xr3:uid="{7DC96758-4020-40CF-B1DE-ECCF9A7A84EE}" name="p.value" dataDxfId="60">
      <calculatedColumnFormula>[1]Mode_fin_phon_no_Reg_0H_b1!H2</calculatedColumnFormula>
    </tableColumn>
    <tableColumn id="10" xr3:uid="{3E977F45-3BED-477B-92F3-6126B7D17958}" name="signif." dataDxfId="0">
      <calculatedColumnFormula>IF(H3&lt;0.001, "p &lt; .001", _xlfn.CONCAT("p = ", REPLACE(ROUND(H3, 3),1,2,".")))</calculatedColumnFormula>
    </tableColumn>
    <tableColumn id="11" xr3:uid="{C5D29E4E-2671-4F42-8860-F94892E98E1A}" name="comparison" dataDxfId="59">
      <calculatedColumnFormula>_xlfn.CONCAT(A3, " ", B3)</calculatedColumnFormula>
    </tableColumn>
    <tableColumn id="12" xr3:uid="{1D3C57A6-151B-46B9-80E1-CACA7EE7AE0D}" name="pos delta" dataDxfId="58">
      <calculatedColumnFormula>E3-C3</calculatedColumnFormula>
    </tableColumn>
    <tableColumn id="13" xr3:uid="{4689F022-D2A4-4855-80A7-53958BCAA04A}" name="neg delta" dataDxfId="57">
      <calculatedColumnFormula>C3-D3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07D5D-5E06-43A2-BA65-B3DB65FE8FC3}" name="Table143" displayName="Table143" ref="A2:L9" totalsRowShown="0" headerRowDxfId="56" dataDxfId="55">
  <autoFilter ref="A2:L9" xr:uid="{EF43DF0C-1874-4318-9E7A-00C2698C61E2}"/>
  <tableColumns count="12">
    <tableColumn id="1" xr3:uid="{7F3350BF-31BA-4468-8B2D-92B4D6FC5C0D}" name="intercept" dataDxfId="54"/>
    <tableColumn id="2" xr3:uid="{5809E545-9419-4998-B9FB-C6E2B9326C6A}" name="slope" dataDxfId="53"/>
    <tableColumn id="3" xr3:uid="{BD7D75F3-B3E9-41BD-AD64-F8FEB951D9DD}" name="OR" dataDxfId="6">
      <calculatedColumnFormula>IF([6]Mode_PA_GLMM_b1!C2&lt;2,ROUND([6]Mode_PA_GLMM_b1!C2,2),IF([6]Mode_PA_GLMM_b1!C2&lt;20,ROUND([6]Mode_PA_GLMM_b1!C2,1),ROUND([6]Mode_PA_GLMM_b1!C2,0)))</calculatedColumnFormula>
    </tableColumn>
    <tableColumn id="4" xr3:uid="{56BF3A18-F131-4248-ACC0-0DA3C168D463}" name="conf.low" dataDxfId="52">
      <calculatedColumnFormula>[2]Mode_PA_GLMM_b1!D2</calculatedColumnFormula>
    </tableColumn>
    <tableColumn id="5" xr3:uid="{E76C18AD-3872-4938-AB54-C816645FFD84}" name="conf.high" dataDxfId="51">
      <calculatedColumnFormula>[2]Mode_PA_GLMM_b1!E2</calculatedColumnFormula>
    </tableColumn>
    <tableColumn id="6" xr3:uid="{9B1EB4C0-E6A6-43C3-A201-14C194AC8D15}" name="std.error" dataDxfId="50">
      <calculatedColumnFormula>[2]Mode_PA_GLMM_b1!F2</calculatedColumnFormula>
    </tableColumn>
    <tableColumn id="7" xr3:uid="{FC9ED670-58A4-4D47-B518-809FC2831375}" name="z.value" dataDxfId="49">
      <calculatedColumnFormula>[2]Mode_PA_GLMM_b1!G2</calculatedColumnFormula>
    </tableColumn>
    <tableColumn id="8" xr3:uid="{226A4605-1FF4-47EB-A910-9E4E2D48CB78}" name="p.value" dataDxfId="48">
      <calculatedColumnFormula>[2]Mode_PA_GLMM_b1!H2</calculatedColumnFormula>
    </tableColumn>
    <tableColumn id="10" xr3:uid="{8320D089-4E50-47C3-A70F-AFA5F507BF3F}" name="signif." dataDxfId="1">
      <calculatedColumnFormula>IF(H3&lt;0.001, "p &lt; .001", _xlfn.CONCAT("p = ", REPLACE(ROUND(H3, 3),1,2,".")))</calculatedColumnFormula>
    </tableColumn>
    <tableColumn id="11" xr3:uid="{C001F27A-4F20-46B3-BFEA-B3A436C88394}" name="comparison" dataDxfId="47">
      <calculatedColumnFormula>_xlfn.CONCAT(A3, ", ", B3)</calculatedColumnFormula>
    </tableColumn>
    <tableColumn id="12" xr3:uid="{ED75B7EA-733D-46FF-9DEC-88C196C7D92D}" name="pos delta" dataDxfId="46">
      <calculatedColumnFormula>E3-C3</calculatedColumnFormula>
    </tableColumn>
    <tableColumn id="13" xr3:uid="{02155A66-A89A-49F2-A53A-AB48DF492477}" name="neg delta" dataDxfId="45">
      <calculatedColumnFormula>C3-D3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66A64B-B804-4C0C-A315-9A7ED71B731A}" name="Table1435" displayName="Table1435" ref="A2:L9" totalsRowShown="0" headerRowDxfId="44" dataDxfId="43">
  <autoFilter ref="A2:L9" xr:uid="{EF43DF0C-1874-4318-9E7A-00C2698C61E2}"/>
  <tableColumns count="12">
    <tableColumn id="1" xr3:uid="{FF5CFAC1-6666-44B2-B62B-39A81421AB0F}" name="intercept" dataDxfId="42"/>
    <tableColumn id="2" xr3:uid="{028A515B-564A-4B6E-A75F-98188AA93C3B}" name="slope" dataDxfId="41"/>
    <tableColumn id="3" xr3:uid="{F1A5444C-4D67-4EF5-B4CE-61C7585D620B}" name="OR" dataDxfId="7">
      <calculatedColumnFormula>IF([8]Mode_fin_phon_GLMM_b1!C2&lt;2,ROUND([8]Mode_fin_phon_GLMM_b1!C2,2),IF([8]Mode_fin_phon_GLMM_b1!C2&lt;20,ROUND([8]Mode_fin_phon_GLMM_b1!C2,1),ROUND([8]Mode_fin_phon_GLMM_b1!C2,0)))</calculatedColumnFormula>
    </tableColumn>
    <tableColumn id="4" xr3:uid="{72FD4E6E-05F0-453B-AE56-ACC6C5F6C8FE}" name="conf.low" dataDxfId="40">
      <calculatedColumnFormula>[2]Mode_PA_GLMM_b1!D2</calculatedColumnFormula>
    </tableColumn>
    <tableColumn id="5" xr3:uid="{F88B3D59-CE8D-4FFC-9874-6D0B447BFFF4}" name="conf.high" dataDxfId="39">
      <calculatedColumnFormula>[2]Mode_PA_GLMM_b1!E2</calculatedColumnFormula>
    </tableColumn>
    <tableColumn id="6" xr3:uid="{30DACDAA-381D-4F48-A76F-D456484C9D04}" name="std.error" dataDxfId="38">
      <calculatedColumnFormula>[2]Mode_PA_GLMM_b1!F2</calculatedColumnFormula>
    </tableColumn>
    <tableColumn id="7" xr3:uid="{8BA748CA-DB51-4824-A768-A3410557009B}" name="z.value" dataDxfId="37">
      <calculatedColumnFormula>[2]Mode_PA_GLMM_b1!G2</calculatedColumnFormula>
    </tableColumn>
    <tableColumn id="8" xr3:uid="{196A224D-D1BA-4C73-AE7C-7DC3D4E5B03C}" name="p.value" dataDxfId="36">
      <calculatedColumnFormula>[2]Mode_PA_GLMM_b1!H2</calculatedColumnFormula>
    </tableColumn>
    <tableColumn id="10" xr3:uid="{13F619AD-80BC-4D7F-9CFB-411FC13B7461}" name="signif." dataDxfId="2">
      <calculatedColumnFormula>IF(H3&lt;0.001, "p &lt; .001", _xlfn.CONCAT("p = ", REPLACE(ROUND(H3, 3),1,2,".")))</calculatedColumnFormula>
    </tableColumn>
    <tableColumn id="11" xr3:uid="{77FF5B5F-BB3D-4A99-9741-55F043A6CDE2}" name="comparison" dataDxfId="35">
      <calculatedColumnFormula>_xlfn.CONCAT(A3, ", ", B3)</calculatedColumnFormula>
    </tableColumn>
    <tableColumn id="12" xr3:uid="{860E954B-A8B6-4783-A2C7-F1EC16FE7B36}" name="pos delta" dataDxfId="34">
      <calculatedColumnFormula>E3-C3</calculatedColumnFormula>
    </tableColumn>
    <tableColumn id="13" xr3:uid="{DA992363-61F5-4644-BEBB-FED7EBE548E4}" name="neg delta" dataDxfId="33">
      <calculatedColumnFormula>C3-D3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9C986-A4B7-4DE9-A472-65B81AC0ABDC}" name="Table14352" displayName="Table14352" ref="A2:L9" totalsRowShown="0" headerRowDxfId="32" dataDxfId="31">
  <autoFilter ref="A2:L9" xr:uid="{EF43DF0C-1874-4318-9E7A-00C2698C61E2}"/>
  <tableColumns count="12">
    <tableColumn id="1" xr3:uid="{80FF66E8-29A2-4AB6-9857-8AF46A1A2344}" name="intercept" dataDxfId="30"/>
    <tableColumn id="2" xr3:uid="{7CCD7898-57AC-4EC8-AAC6-2397EBDF5E18}" name="slope" dataDxfId="29"/>
    <tableColumn id="3" xr3:uid="{FF67F0FE-700B-42A7-A306-045871135A84}" name="OR" dataDxfId="28">
      <calculatedColumnFormula>IF([3]Utt_nuc_pa_only_GLMM_b1!C2&lt;2, ROUND([3]Utt_nuc_pa_only_GLMM_b1!C2,2), IF([3]Utt_nuc_pa_only_GLMM_b1!C2&lt;20, ROUND([3]Utt_nuc_pa_only_GLMM_b1!C2,1), ROUND([3]Utt_nuc_pa_only_GLMM_b1!C2,0)))</calculatedColumnFormula>
    </tableColumn>
    <tableColumn id="4" xr3:uid="{996FD7E3-C59C-4F09-AD92-3AB04EA2C4BC}" name="conf.low" dataDxfId="27">
      <calculatedColumnFormula>[3]Utt_nuc_pa_only_GLMM_b1!D2</calculatedColumnFormula>
    </tableColumn>
    <tableColumn id="5" xr3:uid="{52D80ED4-7864-4410-ADE7-3FC5F996D6B7}" name="conf.high" dataDxfId="26">
      <calculatedColumnFormula>[3]Utt_nuc_pa_only_GLMM_b1!E2</calculatedColumnFormula>
    </tableColumn>
    <tableColumn id="6" xr3:uid="{929A4DD2-433E-49A3-9E18-EE0A7BC3A313}" name="std.error" dataDxfId="25">
      <calculatedColumnFormula>[3]Utt_nuc_pa_only_GLMM_b1!F2</calculatedColumnFormula>
    </tableColumn>
    <tableColumn id="7" xr3:uid="{6DD24A15-D76F-4D64-AE48-2077C7781973}" name="z.value" dataDxfId="24">
      <calculatedColumnFormula>[3]Utt_nuc_pa_only_GLMM_b1!G2</calculatedColumnFormula>
    </tableColumn>
    <tableColumn id="8" xr3:uid="{73FD9A39-CBC3-4FE6-8997-F16C7BB8F1CD}" name="p.value" dataDxfId="23">
      <calculatedColumnFormula>[3]Utt_nuc_pa_only_GLMM_b1!H2</calculatedColumnFormula>
    </tableColumn>
    <tableColumn id="10" xr3:uid="{AEC346EA-3E88-46C7-8086-CA4DED7EEBA2}" name="signif." dataDxfId="3">
      <calculatedColumnFormula>IF(H3&lt;0.001, "p &lt; .001", _xlfn.CONCAT("p = ", REPLACE(ROUND(H3, 3),1,2,".")))</calculatedColumnFormula>
    </tableColumn>
    <tableColumn id="11" xr3:uid="{0B13EC2E-13F8-4339-AD74-CEAFA8FE3C3E}" name="comparison" dataDxfId="22">
      <calculatedColumnFormula>_xlfn.CONCAT(A3, ", ", B3)</calculatedColumnFormula>
    </tableColumn>
    <tableColumn id="12" xr3:uid="{B7ACF4B9-E3C3-456E-AA6E-73EB28D813DD}" name="pos delta" dataDxfId="21">
      <calculatedColumnFormula>E3-C3</calculatedColumnFormula>
    </tableColumn>
    <tableColumn id="13" xr3:uid="{295BAFC1-3050-4331-AA55-99C00348D4C2}" name="neg delta" dataDxfId="20">
      <calculatedColumnFormula>C3-D3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4DB86B-D623-4607-A488-132E49D2F47F}" name="Table143527" displayName="Table143527" ref="A2:L9" totalsRowShown="0" headerRowDxfId="19" dataDxfId="18">
  <autoFilter ref="A2:L9" xr:uid="{EF43DF0C-1874-4318-9E7A-00C2698C61E2}"/>
  <tableColumns count="12">
    <tableColumn id="1" xr3:uid="{3A799EDC-8230-42B2-8681-ED4B209BDCDF}" name="intercept" dataDxfId="17"/>
    <tableColumn id="2" xr3:uid="{9BA75C7D-F68F-43AD-B64B-6C99AC36432E}" name="slope" dataDxfId="16"/>
    <tableColumn id="3" xr3:uid="{D017221C-5AD0-4D31-8848-73234A010206}" name="OR" dataDxfId="5">
      <calculatedColumnFormula>IF([12]Utt_h_reg_or_nuc_pa_only_GLMM_b!C2&lt;2, ROUND([12]Utt_h_reg_or_nuc_pa_only_GLMM_b!C2,2), IF([12]Utt_h_reg_or_nuc_pa_only_GLMM_b!C2&lt;20, ROUND([12]Utt_h_reg_or_nuc_pa_only_GLMM_b!C2,1), ROUND([12]Utt_h_reg_or_nuc_pa_only_GLMM_b!C2,0)))</calculatedColumnFormula>
    </tableColumn>
    <tableColumn id="4" xr3:uid="{669C3363-5A3A-4335-93E5-49B343FDA305}" name="conf.low" dataDxfId="15">
      <calculatedColumnFormula>[3]Utt_nuc_pa_only_GLMM_b1!D2</calculatedColumnFormula>
    </tableColumn>
    <tableColumn id="5" xr3:uid="{77E5391F-8790-4A7A-85AB-5429870D252D}" name="conf.high" dataDxfId="14">
      <calculatedColumnFormula>[3]Utt_nuc_pa_only_GLMM_b1!E2</calculatedColumnFormula>
    </tableColumn>
    <tableColumn id="6" xr3:uid="{8175C26B-F559-404D-9D61-AB8C80684719}" name="std.error" dataDxfId="13">
      <calculatedColumnFormula>[3]Utt_nuc_pa_only_GLMM_b1!F2</calculatedColumnFormula>
    </tableColumn>
    <tableColumn id="7" xr3:uid="{474E702B-2A1E-4097-BFD9-2DAC089893AB}" name="z.value" dataDxfId="12">
      <calculatedColumnFormula>[3]Utt_nuc_pa_only_GLMM_b1!G2</calculatedColumnFormula>
    </tableColumn>
    <tableColumn id="8" xr3:uid="{106B1399-416B-448F-937D-FCECA8081446}" name="p.value" dataDxfId="11">
      <calculatedColumnFormula>[3]Utt_nuc_pa_only_GLMM_b1!H2</calculatedColumnFormula>
    </tableColumn>
    <tableColumn id="10" xr3:uid="{BF1D4872-41BD-45D3-87A3-2BE952845393}" name="signif." dataDxfId="4">
      <calculatedColumnFormula>IF(H3&lt;0.001, "p &lt; .001", _xlfn.CONCAT("p = ", REPLACE(ROUND(H3, 3),1,2,".")))</calculatedColumnFormula>
    </tableColumn>
    <tableColumn id="11" xr3:uid="{24CCD4EC-F072-4470-809D-E34D2C05301C}" name="comparison" dataDxfId="10">
      <calculatedColumnFormula>_xlfn.CONCAT(A3, ", ", B3)</calculatedColumnFormula>
    </tableColumn>
    <tableColumn id="12" xr3:uid="{D8610C48-F192-41BC-B63E-7B2239B68BE7}" name="pos delta" dataDxfId="9">
      <calculatedColumnFormula>E3-C3</calculatedColumnFormula>
    </tableColumn>
    <tableColumn id="13" xr3:uid="{8CA5DA14-B54A-4C05-B7C2-FFF45FB02F5B}" name="neg delta" dataDxfId="8">
      <calculatedColumnFormula>C3-D3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61A1-CDDB-406F-8508-E8393000E7BF}">
  <dimension ref="A1:L18"/>
  <sheetViews>
    <sheetView tabSelected="1" zoomScaleNormal="100" workbookViewId="0">
      <selection activeCell="I3" sqref="I3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tr">
        <f>RIGHT([4]Mode_fin_phon_no_Reg_0H_b1!A2,3)</f>
        <v>MDC</v>
      </c>
      <c r="B3" s="2" t="str">
        <f>RIGHT([4]Mode_fin_phon_no_Reg_0H_b1!B2,3)</f>
        <v>MWH</v>
      </c>
      <c r="C3" s="2">
        <f>IF([4]Mode_fin_phon_no_Reg_0H_b1!C2&lt;2, ROUND([4]Mode_fin_phon_no_Reg_0H_b1!C2,2), IF([4]Mode_fin_phon_no_Reg_0H_b1!C2&lt;20,ROUND([4]Mode_fin_phon_no_Reg_0H_b1!C2,1), ROUND([4]Mode_fin_phon_no_Reg_0H_b1!C2,0)))</f>
        <v>0.26</v>
      </c>
      <c r="D3" s="10">
        <f>[4]Mode_fin_phon_no_Reg_0H_b1!D2</f>
        <v>1.74670693289413E-3</v>
      </c>
      <c r="E3" s="10">
        <f>[4]Mode_fin_phon_no_Reg_0H_b1!E2</f>
        <v>38.543423782090798</v>
      </c>
      <c r="F3" s="10">
        <f>[4]Mode_fin_phon_no_Reg_0H_b1!F2</f>
        <v>0.66204211275961999</v>
      </c>
      <c r="G3" s="10">
        <f>[4]Mode_fin_phon_no_Reg_0H_b1!G2</f>
        <v>-0.528749211184671</v>
      </c>
      <c r="H3" s="10">
        <f>[4]Mode_fin_phon_no_Reg_0H_b1!H2</f>
        <v>0.59697943429066203</v>
      </c>
      <c r="I3" s="2" t="str">
        <f t="shared" ref="I3:I9" si="0">IF(H3&lt;0.001, "p &lt; .001", _xlfn.CONCAT("p = ", REPLACE(ROUND(H3, 3),1,2,".")))</f>
        <v>p = .597</v>
      </c>
      <c r="J3" s="2" t="str">
        <f t="shared" ref="J3:J9" si="1">_xlfn.CONCAT(A3, " ", B3)</f>
        <v>MDC MWH</v>
      </c>
      <c r="K3" s="9">
        <f>E3-C3</f>
        <v>38.2834237820908</v>
      </c>
      <c r="L3" s="9">
        <f t="shared" ref="L3:L8" si="2">C3-D3</f>
        <v>0.25825329306710587</v>
      </c>
    </row>
    <row r="4" spans="1:12" ht="15" customHeight="1" x14ac:dyDescent="0.3">
      <c r="A4" s="2" t="str">
        <f>RIGHT([4]Mode_fin_phon_no_Reg_0H_b1!A3,3)</f>
        <v>MDC</v>
      </c>
      <c r="B4" s="2" t="str">
        <f>RIGHT([4]Mode_fin_phon_no_Reg_0H_b1!B3,3)</f>
        <v>MYN</v>
      </c>
      <c r="C4" s="2">
        <f>IF([4]Mode_fin_phon_no_Reg_0H_b1!C3&lt;2, ROUND([4]Mode_fin_phon_no_Reg_0H_b1!C3,2), IF([4]Mode_fin_phon_no_Reg_0H_b1!C3&lt;20,ROUND([4]Mode_fin_phon_no_Reg_0H_b1!C3,1), ROUND([4]Mode_fin_phon_no_Reg_0H_b1!C3,0)))</f>
        <v>6.9</v>
      </c>
      <c r="D4" s="10">
        <f>[4]Mode_fin_phon_no_Reg_0H_b1!D3</f>
        <v>0.56405421049097704</v>
      </c>
      <c r="E4" s="10">
        <f>[4]Mode_fin_phon_no_Reg_0H_b1!E3</f>
        <v>83.969896031206005</v>
      </c>
      <c r="F4" s="10">
        <f>[4]Mode_fin_phon_no_Reg_0H_b1!F3</f>
        <v>8.7837534825122106</v>
      </c>
      <c r="G4" s="10">
        <f>[4]Mode_fin_phon_no_Reg_0H_b1!G3</f>
        <v>1.5113248412578999</v>
      </c>
      <c r="H4" s="12">
        <f>[4]Mode_fin_phon_no_Reg_0H_b1!H3</f>
        <v>0.130705707878326</v>
      </c>
      <c r="I4" s="2" t="str">
        <f t="shared" si="0"/>
        <v>p = .131</v>
      </c>
      <c r="J4" s="2" t="str">
        <f t="shared" si="1"/>
        <v>MDC MYN</v>
      </c>
      <c r="K4" s="9">
        <f t="shared" ref="K4:K8" si="3">E4-C4</f>
        <v>77.069896031206</v>
      </c>
      <c r="L4" s="9">
        <f t="shared" si="2"/>
        <v>6.3359457895090232</v>
      </c>
    </row>
    <row r="5" spans="1:12" ht="15" customHeight="1" x14ac:dyDescent="0.3">
      <c r="A5" s="2" t="str">
        <f>RIGHT([4]Mode_fin_phon_no_Reg_0H_b1!A4,3)</f>
        <v>MDC</v>
      </c>
      <c r="B5" s="2" t="str">
        <f>RIGHT([4]Mode_fin_phon_no_Reg_0H_b1!B4,3)</f>
        <v>MDQ</v>
      </c>
      <c r="C5" s="2">
        <f>IF([4]Mode_fin_phon_no_Reg_0H_b1!C4&lt;2, ROUND([4]Mode_fin_phon_no_Reg_0H_b1!C4,2), IF([4]Mode_fin_phon_no_Reg_0H_b1!C4&lt;20,ROUND([4]Mode_fin_phon_no_Reg_0H_b1!C4,1), ROUND([4]Mode_fin_phon_no_Reg_0H_b1!C4,0)))</f>
        <v>63</v>
      </c>
      <c r="D5" s="10">
        <f>[4]Mode_fin_phon_no_Reg_0H_b1!D4</f>
        <v>5.8756850567044303</v>
      </c>
      <c r="E5" s="10">
        <f>[4]Mode_fin_phon_no_Reg_0H_b1!E4</f>
        <v>682.01401313328995</v>
      </c>
      <c r="F5" s="10">
        <f>[4]Mode_fin_phon_no_Reg_0H_b1!F4</f>
        <v>76.776406446057507</v>
      </c>
      <c r="G5" s="10">
        <f>[4]Mode_fin_phon_no_Reg_0H_b1!G4</f>
        <v>3.4200323553746199</v>
      </c>
      <c r="H5" s="12">
        <f>[4]Mode_fin_phon_no_Reg_0H_b1!H4</f>
        <v>6.2613688028206405E-4</v>
      </c>
      <c r="I5" s="2" t="str">
        <f t="shared" si="0"/>
        <v>p &lt; .001</v>
      </c>
      <c r="J5" s="2" t="str">
        <f t="shared" si="1"/>
        <v>MDC MDQ</v>
      </c>
      <c r="K5" s="9">
        <f t="shared" si="3"/>
        <v>619.01401313328995</v>
      </c>
      <c r="L5" s="9">
        <f t="shared" si="2"/>
        <v>57.124314943295573</v>
      </c>
    </row>
    <row r="6" spans="1:12" ht="15" customHeight="1" x14ac:dyDescent="0.3">
      <c r="A6" s="2" t="str">
        <f>RIGHT([4]Mode_fin_phon_no_Reg_0H_b1!A5,3)</f>
        <v>MWH</v>
      </c>
      <c r="B6" s="2" t="str">
        <f>RIGHT([4]Mode_fin_phon_no_Reg_0H_b1!B5,3)</f>
        <v>MYN</v>
      </c>
      <c r="C6" s="2">
        <f>IF([4]Mode_fin_phon_no_Reg_0H_b1!C5&lt;2, ROUND([4]Mode_fin_phon_no_Reg_0H_b1!C5,2), IF([4]Mode_fin_phon_no_Reg_0H_b1!C5&lt;20,ROUND([4]Mode_fin_phon_no_Reg_0H_b1!C5,1), ROUND([4]Mode_fin_phon_no_Reg_0H_b1!C5,0)))</f>
        <v>6.9</v>
      </c>
      <c r="D6" s="10">
        <f>[4]Mode_fin_phon_no_Reg_0H_b1!D5</f>
        <v>0.562446377879808</v>
      </c>
      <c r="E6" s="10">
        <f>[4]Mode_fin_phon_no_Reg_0H_b1!E5</f>
        <v>83.968560668112602</v>
      </c>
      <c r="F6" s="10">
        <f>[4]Mode_fin_phon_no_Reg_0H_b1!F5</f>
        <v>8.7761324077820397</v>
      </c>
      <c r="G6" s="10">
        <f>[4]Mode_fin_phon_no_Reg_0H_b1!G5</f>
        <v>1.50934394969064</v>
      </c>
      <c r="H6" s="12">
        <f>[4]Mode_fin_phon_no_Reg_0H_b1!H5</f>
        <v>0.131210908778642</v>
      </c>
      <c r="I6" s="2" t="str">
        <f t="shared" si="0"/>
        <v>p = .131</v>
      </c>
      <c r="J6" s="2" t="str">
        <f t="shared" si="1"/>
        <v>MWH MYN</v>
      </c>
      <c r="K6" s="9">
        <f t="shared" si="3"/>
        <v>77.068560668112596</v>
      </c>
      <c r="L6" s="9">
        <f t="shared" si="2"/>
        <v>6.3375536221201925</v>
      </c>
    </row>
    <row r="7" spans="1:12" ht="15" customHeight="1" x14ac:dyDescent="0.3">
      <c r="A7" s="2" t="str">
        <f>RIGHT([4]Mode_fin_phon_no_Reg_0H_b1!A6,3)</f>
        <v>MWH</v>
      </c>
      <c r="B7" s="2" t="str">
        <f>RIGHT([4]Mode_fin_phon_no_Reg_0H_b1!B6,3)</f>
        <v>MDQ</v>
      </c>
      <c r="C7" s="2">
        <f>IF([4]Mode_fin_phon_no_Reg_0H_b1!C6&lt;2, ROUND([4]Mode_fin_phon_no_Reg_0H_b1!C6,2), IF([4]Mode_fin_phon_no_Reg_0H_b1!C6&lt;20,ROUND([4]Mode_fin_phon_no_Reg_0H_b1!C6,1), ROUND([4]Mode_fin_phon_no_Reg_0H_b1!C6,0)))</f>
        <v>63</v>
      </c>
      <c r="D7" s="10">
        <f>[4]Mode_fin_phon_no_Reg_0H_b1!D6</f>
        <v>5.8560864907575496</v>
      </c>
      <c r="E7" s="10">
        <f>[4]Mode_fin_phon_no_Reg_0H_b1!E6</f>
        <v>682.13160361712801</v>
      </c>
      <c r="F7" s="10">
        <f>[4]Mode_fin_phon_no_Reg_0H_b1!F6</f>
        <v>76.711511841357904</v>
      </c>
      <c r="G7" s="10">
        <f>[4]Mode_fin_phon_no_Reg_0H_b1!G6</f>
        <v>3.4162013584990998</v>
      </c>
      <c r="H7" s="12">
        <f>[4]Mode_fin_phon_no_Reg_0H_b1!H6</f>
        <v>6.3501273010824102E-4</v>
      </c>
      <c r="I7" s="2" t="str">
        <f t="shared" si="0"/>
        <v>p &lt; .001</v>
      </c>
      <c r="J7" s="2" t="str">
        <f t="shared" si="1"/>
        <v>MWH MDQ</v>
      </c>
      <c r="K7" s="9">
        <f t="shared" si="3"/>
        <v>619.13160361712801</v>
      </c>
      <c r="L7" s="9">
        <f t="shared" si="2"/>
        <v>57.143913509242452</v>
      </c>
    </row>
    <row r="8" spans="1:12" ht="15" customHeight="1" x14ac:dyDescent="0.3">
      <c r="A8" s="2" t="str">
        <f>RIGHT([4]Mode_fin_phon_no_Reg_0H_b1!A7,3)</f>
        <v>MYN</v>
      </c>
      <c r="B8" s="2" t="str">
        <f>RIGHT([4]Mode_fin_phon_no_Reg_0H_b1!B7,3)</f>
        <v>MDQ</v>
      </c>
      <c r="C8" s="2">
        <f>IF([4]Mode_fin_phon_no_Reg_0H_b1!C7&lt;2, ROUND([4]Mode_fin_phon_no_Reg_0H_b1!C7,2), IF([4]Mode_fin_phon_no_Reg_0H_b1!C7&lt;20,ROUND([4]Mode_fin_phon_no_Reg_0H_b1!C7,1), ROUND([4]Mode_fin_phon_no_Reg_0H_b1!C7,0)))</f>
        <v>9.8000000000000007</v>
      </c>
      <c r="D8" s="10">
        <f>[4]Mode_fin_phon_no_Reg_0H_b1!D7</f>
        <v>3.0643502267884202</v>
      </c>
      <c r="E8" s="10">
        <f>[4]Mode_fin_phon_no_Reg_0H_b1!E7</f>
        <v>31.051688082846798</v>
      </c>
      <c r="F8" s="10">
        <f>[4]Mode_fin_phon_no_Reg_0H_b1!F7</f>
        <v>5.7628600824925504</v>
      </c>
      <c r="G8" s="10">
        <f>[4]Mode_fin_phon_no_Reg_0H_b1!G7</f>
        <v>3.85548228598272</v>
      </c>
      <c r="H8" s="12">
        <f>[4]Mode_fin_phon_no_Reg_0H_b1!H7</f>
        <v>1.1550169446408399E-4</v>
      </c>
      <c r="I8" s="2" t="str">
        <f t="shared" si="0"/>
        <v>p &lt; .001</v>
      </c>
      <c r="J8" s="2" t="str">
        <f t="shared" si="1"/>
        <v>MYN MDQ</v>
      </c>
      <c r="K8" s="9">
        <f t="shared" si="3"/>
        <v>21.251688082846798</v>
      </c>
      <c r="L8" s="9">
        <f t="shared" si="2"/>
        <v>6.7356497732115805</v>
      </c>
    </row>
    <row r="9" spans="1:12" x14ac:dyDescent="0.3">
      <c r="A9" s="2" t="s">
        <v>16</v>
      </c>
      <c r="B9" s="2" t="str">
        <f>RIGHT([4]Mode_fin_phon_no_Reg_0H_b1!B8,1)</f>
        <v>M</v>
      </c>
      <c r="C9" s="2">
        <f>IF([4]Mode_fin_phon_no_Reg_0H_b1!C8&lt;2, ROUND([4]Mode_fin_phon_no_Reg_0H_b1!C8,2), IF([4]Mode_fin_phon_no_Reg_0H_b1!C8&lt;20,ROUND([4]Mode_fin_phon_no_Reg_0H_b1!C8,1), ROUND([4]Mode_fin_phon_no_Reg_0H_b1!C8,0)))</f>
        <v>0.14000000000000001</v>
      </c>
      <c r="D9" s="10">
        <f>[4]Mode_fin_phon_no_Reg_0H_b1!D8</f>
        <v>7.4860569934580498E-3</v>
      </c>
      <c r="E9" s="10">
        <f>[4]Mode_fin_phon_no_Reg_0H_b1!E8</f>
        <v>2.4625665205765701</v>
      </c>
      <c r="F9" s="10">
        <f>[4]Mode_fin_phon_no_Reg_0H_b1!F8</f>
        <v>0.20100000000000001</v>
      </c>
      <c r="G9" s="10">
        <f>[4]Mode_fin_phon_no_Reg_0H_b1!G8</f>
        <v>-1.35</v>
      </c>
      <c r="H9" s="12">
        <f>[4]Mode_fin_phon_no_Reg_0H_b1!H8</f>
        <v>0.176869614306151</v>
      </c>
      <c r="I9" s="2" t="str">
        <f t="shared" si="0"/>
        <v>p = .177</v>
      </c>
      <c r="J9" s="2" t="str">
        <f t="shared" si="1"/>
        <v>F M</v>
      </c>
      <c r="K9" s="9">
        <f>E9-C9</f>
        <v>2.32256652057657</v>
      </c>
      <c r="L9" s="9">
        <f>C9-D9</f>
        <v>0.13251394300654196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15">
        <f>[5]Mode_fin_phon_no_Reg_0H_b0!B2</f>
        <v>2.2595138098527802E-3</v>
      </c>
      <c r="C14" s="14">
        <f>[5]Mode_fin_phon_no_Reg_0H_b0!C2</f>
        <v>1.13578091622778E-4</v>
      </c>
      <c r="D14" s="14">
        <f>[5]Mode_fin_phon_no_Reg_0H_b0!D2</f>
        <v>4.4950593763027798E-2</v>
      </c>
      <c r="E14" s="5">
        <f>[5]Mode_fin_phon_no_Reg_0H_b0!E2</f>
        <v>3.4474523412161401E-3</v>
      </c>
      <c r="F14" s="5">
        <f>[5]Mode_fin_phon_no_Reg_0H_b0!F2</f>
        <v>-3.9931883511551298</v>
      </c>
      <c r="G14" s="13">
        <f>[5]Mode_fin_phon_no_Reg_0H_b0!G2</f>
        <v>6.5190743530271495E-5</v>
      </c>
      <c r="H14" s="5" t="str">
        <f>IF(G14&lt;0.001, "p &lt; .001", _xlfn.CONCAT("p = ", REPLACE(ROUND(G14, 3),1,2,".")))</f>
        <v>p &lt; .001</v>
      </c>
      <c r="I14" s="6">
        <f>D14-B14</f>
        <v>4.2691079953175018E-2</v>
      </c>
      <c r="J14" s="6">
        <f>B14-C14</f>
        <v>2.1459357182300022E-3</v>
      </c>
    </row>
    <row r="15" spans="1:12" ht="15" thickBot="1" x14ac:dyDescent="0.35">
      <c r="A15" s="5" t="s">
        <v>4</v>
      </c>
      <c r="B15" s="15">
        <f>[5]Mode_fin_phon_no_Reg_0H_b0!B3</f>
        <v>2.2635902130723599E-3</v>
      </c>
      <c r="C15" s="14">
        <f>[5]Mode_fin_phon_no_Reg_0H_b0!C3</f>
        <v>1.1359742225722301E-4</v>
      </c>
      <c r="D15" s="14">
        <f>[5]Mode_fin_phon_no_Reg_0H_b0!D3</f>
        <v>4.5105254599130201E-2</v>
      </c>
      <c r="E15" s="5">
        <f>[5]Mode_fin_phon_no_Reg_0H_b0!E3</f>
        <v>3.4555570766192502E-3</v>
      </c>
      <c r="F15" s="5">
        <f>[5]Mode_fin_phon_no_Reg_0H_b0!F3</f>
        <v>-3.9898291544373201</v>
      </c>
      <c r="G15" s="13">
        <f>[5]Mode_fin_phon_no_Reg_0H_b0!G3</f>
        <v>6.6120903923872003E-5</v>
      </c>
      <c r="H15" s="5" t="str">
        <f t="shared" ref="H15:H17" si="4">IF(G15&lt;0.001, "p &lt; .001", _xlfn.CONCAT("p = ", REPLACE(ROUND(G15, 3),1,2,".")))</f>
        <v>p &lt; .001</v>
      </c>
      <c r="I15" s="6">
        <f>D15-B15</f>
        <v>4.284166438605784E-2</v>
      </c>
      <c r="J15" s="6">
        <f>B15-C15</f>
        <v>2.1499927908151368E-3</v>
      </c>
    </row>
    <row r="16" spans="1:12" ht="15" thickBot="1" x14ac:dyDescent="0.35">
      <c r="A16" s="5" t="s">
        <v>5</v>
      </c>
      <c r="B16" s="15">
        <f>[5]Mode_fin_phon_no_Reg_0H_b0!B4</f>
        <v>1.45859125429206E-2</v>
      </c>
      <c r="C16" s="14">
        <f>[5]Mode_fin_phon_no_Reg_0H_b0!C4</f>
        <v>1.6759811791030601E-3</v>
      </c>
      <c r="D16" s="14">
        <f>[5]Mode_fin_phon_no_Reg_0H_b0!D4</f>
        <v>0.12693987698810999</v>
      </c>
      <c r="E16" s="5">
        <f>[5]Mode_fin_phon_no_Reg_0H_b0!E4</f>
        <v>1.6101784422222199E-2</v>
      </c>
      <c r="F16" s="5">
        <f>[5]Mode_fin_phon_no_Reg_0H_b0!F4</f>
        <v>-3.8296904159859602</v>
      </c>
      <c r="G16" s="13">
        <f>[5]Mode_fin_phon_no_Reg_0H_b0!G4</f>
        <v>1.2830457032452601E-4</v>
      </c>
      <c r="H16" s="5" t="str">
        <f t="shared" si="4"/>
        <v>p &lt; .001</v>
      </c>
      <c r="I16" s="5">
        <f>D16-B16</f>
        <v>0.11235396444518939</v>
      </c>
      <c r="J16" s="5">
        <f>B16-C16</f>
        <v>1.290993136381754E-2</v>
      </c>
    </row>
    <row r="17" spans="1:10" x14ac:dyDescent="0.3">
      <c r="A17" s="5" t="s">
        <v>6</v>
      </c>
      <c r="B17" s="15">
        <f>[5]Mode_fin_phon_no_Reg_0H_b0!B5</f>
        <v>0.131721761357176</v>
      </c>
      <c r="C17" s="14">
        <f>[5]Mode_fin_phon_no_Reg_0H_b0!C5</f>
        <v>1.9650725091407299E-2</v>
      </c>
      <c r="D17" s="14">
        <f>[5]Mode_fin_phon_no_Reg_0H_b0!D5</f>
        <v>0.88295074783900995</v>
      </c>
      <c r="E17" s="5">
        <f>[5]Mode_fin_phon_no_Reg_0H_b0!E5</f>
        <v>0.12786503907198901</v>
      </c>
      <c r="F17" s="5">
        <f>[5]Mode_fin_phon_no_Reg_0H_b0!F5</f>
        <v>-2.0882046406099799</v>
      </c>
      <c r="G17" s="13">
        <f>[5]Mode_fin_phon_no_Reg_0H_b0!G5</f>
        <v>3.6779378890404897E-2</v>
      </c>
      <c r="H17" s="5" t="str">
        <f t="shared" si="4"/>
        <v>p = .037</v>
      </c>
      <c r="I17" s="5">
        <f>D17-B17</f>
        <v>0.751228986481834</v>
      </c>
      <c r="J17" s="5">
        <f>B17-C17</f>
        <v>0.1120710362657687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A1E7-12FB-44E1-A7B1-8F21727878DD}">
  <dimension ref="A1:L18"/>
  <sheetViews>
    <sheetView zoomScale="85" zoomScaleNormal="85" workbookViewId="0">
      <selection activeCell="I4" sqref="I4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">
        <v>3</v>
      </c>
      <c r="B3" s="2" t="s">
        <v>4</v>
      </c>
      <c r="C3" s="2">
        <f>IF([6]Mode_PA_GLMM_b1!C2&lt;2,ROUND([6]Mode_PA_GLMM_b1!C2,2),IF([6]Mode_PA_GLMM_b1!C2&lt;20,ROUND([6]Mode_PA_GLMM_b1!C2,1),ROUND([6]Mode_PA_GLMM_b1!C2,0)))</f>
        <v>0.18</v>
      </c>
      <c r="D3" s="10">
        <f>[6]Mode_PA_GLMM_b1!D2</f>
        <v>8.0514778333665698E-3</v>
      </c>
      <c r="E3" s="10">
        <f>[6]Mode_PA_GLMM_b1!E2</f>
        <v>4.1006756278462699</v>
      </c>
      <c r="F3" s="2">
        <f>[6]Mode_PA_GLMM_b1!F2</f>
        <v>0.288927000389399</v>
      </c>
      <c r="G3" s="2">
        <f>[6]Mode_PA_GLMM_b1!G2</f>
        <v>-1.0724992622209999</v>
      </c>
      <c r="H3" s="2">
        <f>[6]Mode_PA_GLMM_b1!H2</f>
        <v>0.28349584515339799</v>
      </c>
      <c r="I3" s="2" t="str">
        <f t="shared" ref="I3:I9" si="0">IF(H3&lt;0.001, "p &lt; .001", _xlfn.CONCAT("p = ", REPLACE(ROUND(H3, 3),1,2,".")))</f>
        <v>p = .283</v>
      </c>
      <c r="J3" s="2" t="str">
        <f>_xlfn.CONCAT(A3, ", ", B3)</f>
        <v>MDC, MWH</v>
      </c>
      <c r="K3" s="9">
        <f t="shared" ref="K3:K8" si="1">E3-C3</f>
        <v>3.9206756278462698</v>
      </c>
      <c r="L3" s="9">
        <f t="shared" ref="L3:L8" si="2">C3-D3</f>
        <v>0.17194852216663342</v>
      </c>
    </row>
    <row r="4" spans="1:12" ht="15" customHeight="1" x14ac:dyDescent="0.3">
      <c r="A4" s="2" t="s">
        <v>3</v>
      </c>
      <c r="B4" s="2" t="s">
        <v>5</v>
      </c>
      <c r="C4" s="2">
        <f>IF([6]Mode_PA_GLMM_b1!C3&lt;2,ROUND([6]Mode_PA_GLMM_b1!C3,2),IF([6]Mode_PA_GLMM_b1!C3&lt;20,ROUND([6]Mode_PA_GLMM_b1!C3,1),ROUND([6]Mode_PA_GLMM_b1!C3,0)))</f>
        <v>70</v>
      </c>
      <c r="D4" s="10">
        <f>[6]Mode_PA_GLMM_b1!D3</f>
        <v>15.680775970006501</v>
      </c>
      <c r="E4" s="10">
        <f>[6]Mode_PA_GLMM_b1!E3</f>
        <v>309.10242711772298</v>
      </c>
      <c r="F4" s="2">
        <f>[6]Mode_PA_GLMM_b1!F3</f>
        <v>52.948471517457598</v>
      </c>
      <c r="G4" s="2">
        <f>[6]Mode_PA_GLMM_b1!G3</f>
        <v>5.5790483387451903</v>
      </c>
      <c r="H4" s="16">
        <f>[6]Mode_PA_GLMM_b1!H3</f>
        <v>2.4183803373441401E-8</v>
      </c>
      <c r="I4" s="2" t="str">
        <f t="shared" si="0"/>
        <v>p &lt; .001</v>
      </c>
      <c r="J4" s="2" t="str">
        <f t="shared" ref="J4:J8" si="3">_xlfn.CONCAT(A4, ", ", B4)</f>
        <v>MDC, MYN</v>
      </c>
      <c r="K4" s="9">
        <f t="shared" si="1"/>
        <v>239.10242711772298</v>
      </c>
      <c r="L4" s="9">
        <f t="shared" si="2"/>
        <v>54.319224029993499</v>
      </c>
    </row>
    <row r="5" spans="1:12" ht="15" customHeight="1" x14ac:dyDescent="0.3">
      <c r="A5" s="2" t="s">
        <v>3</v>
      </c>
      <c r="B5" s="2" t="s">
        <v>6</v>
      </c>
      <c r="C5" s="2">
        <f>IF([6]Mode_PA_GLMM_b1!C4&lt;2,ROUND([6]Mode_PA_GLMM_b1!C4,2),IF([6]Mode_PA_GLMM_b1!C4&lt;20,ROUND([6]Mode_PA_GLMM_b1!C4,1),ROUND([6]Mode_PA_GLMM_b1!C4,0)))</f>
        <v>594</v>
      </c>
      <c r="D5" s="10">
        <f>[6]Mode_PA_GLMM_b1!D4</f>
        <v>127.221498961102</v>
      </c>
      <c r="E5" s="10">
        <f>[6]Mode_PA_GLMM_b1!E4</f>
        <v>2777.6423538961299</v>
      </c>
      <c r="F5" s="2">
        <f>[6]Mode_PA_GLMM_b1!F4</f>
        <v>467.59963007825098</v>
      </c>
      <c r="G5" s="2">
        <f>[6]Mode_PA_GLMM_b1!G4</f>
        <v>8.1205406062689107</v>
      </c>
      <c r="H5" s="16">
        <f>[6]Mode_PA_GLMM_b1!H4</f>
        <v>4.6411165493571795E-16</v>
      </c>
      <c r="I5" s="2" t="str">
        <f t="shared" si="0"/>
        <v>p &lt; .001</v>
      </c>
      <c r="J5" s="2" t="str">
        <f t="shared" si="3"/>
        <v>MDC, MDQ</v>
      </c>
      <c r="K5" s="9">
        <f t="shared" si="1"/>
        <v>2183.6423538961299</v>
      </c>
      <c r="L5" s="9">
        <f t="shared" si="2"/>
        <v>466.77850103889801</v>
      </c>
    </row>
    <row r="6" spans="1:12" ht="15" customHeight="1" x14ac:dyDescent="0.3">
      <c r="A6" s="2" t="s">
        <v>4</v>
      </c>
      <c r="B6" s="2" t="s">
        <v>5</v>
      </c>
      <c r="C6" s="2">
        <f>IF([6]Mode_PA_GLMM_b1!C5&lt;2,ROUND([6]Mode_PA_GLMM_b1!C5,2),IF([6]Mode_PA_GLMM_b1!C5&lt;20,ROUND([6]Mode_PA_GLMM_b1!C5,1),ROUND([6]Mode_PA_GLMM_b1!C5,0)))</f>
        <v>69</v>
      </c>
      <c r="D6" s="10">
        <f>[6]Mode_PA_GLMM_b1!D5</f>
        <v>15.505872227695599</v>
      </c>
      <c r="E6" s="10">
        <f>[6]Mode_PA_GLMM_b1!E5</f>
        <v>306.42987092819698</v>
      </c>
      <c r="F6" s="2">
        <f>[6]Mode_PA_GLMM_b1!F5</f>
        <v>52.468774800053801</v>
      </c>
      <c r="G6" s="2">
        <f>[6]Mode_PA_GLMM_b1!G5</f>
        <v>5.5612401694216702</v>
      </c>
      <c r="H6" s="11">
        <f>[6]Mode_PA_GLMM_b1!H5</f>
        <v>2.6786426232395899E-8</v>
      </c>
      <c r="I6" s="2" t="str">
        <f t="shared" si="0"/>
        <v>p &lt; .001</v>
      </c>
      <c r="J6" s="2" t="str">
        <f t="shared" si="3"/>
        <v>MWH, MYN</v>
      </c>
      <c r="K6" s="9">
        <f t="shared" si="1"/>
        <v>237.42987092819698</v>
      </c>
      <c r="L6" s="9">
        <f t="shared" si="2"/>
        <v>53.494127772304402</v>
      </c>
    </row>
    <row r="7" spans="1:12" ht="15" customHeight="1" x14ac:dyDescent="0.3">
      <c r="A7" s="2" t="s">
        <v>4</v>
      </c>
      <c r="B7" s="2" t="s">
        <v>6</v>
      </c>
      <c r="C7" s="2">
        <f>IF([6]Mode_PA_GLMM_b1!C6&lt;2,ROUND([6]Mode_PA_GLMM_b1!C6,2),IF([6]Mode_PA_GLMM_b1!C6&lt;20,ROUND([6]Mode_PA_GLMM_b1!C6,1),ROUND([6]Mode_PA_GLMM_b1!C6,0)))</f>
        <v>589</v>
      </c>
      <c r="D7" s="10">
        <f>[6]Mode_PA_GLMM_b1!D6</f>
        <v>125.830042411356</v>
      </c>
      <c r="E7" s="10">
        <f>[6]Mode_PA_GLMM_b1!E6</f>
        <v>2753.7118798637098</v>
      </c>
      <c r="F7" s="2">
        <f>[6]Mode_PA_GLMM_b1!F6</f>
        <v>463.38001420478201</v>
      </c>
      <c r="G7" s="2">
        <f>[6]Mode_PA_GLMM_b1!G6</f>
        <v>8.1018889128520009</v>
      </c>
      <c r="H7" s="16">
        <f>[6]Mode_PA_GLMM_b1!H6</f>
        <v>5.4112344485171E-16</v>
      </c>
      <c r="I7" s="2" t="str">
        <f t="shared" si="0"/>
        <v>p &lt; .001</v>
      </c>
      <c r="J7" s="2" t="str">
        <f t="shared" si="3"/>
        <v>MWH, MDQ</v>
      </c>
      <c r="K7" s="9">
        <f t="shared" si="1"/>
        <v>2164.7118798637098</v>
      </c>
      <c r="L7" s="9">
        <f t="shared" si="2"/>
        <v>463.16995758864402</v>
      </c>
    </row>
    <row r="8" spans="1:12" ht="15" customHeight="1" x14ac:dyDescent="0.3">
      <c r="A8" s="2" t="s">
        <v>5</v>
      </c>
      <c r="B8" s="2" t="s">
        <v>6</v>
      </c>
      <c r="C8" s="2">
        <f>IF([6]Mode_PA_GLMM_b1!C7&lt;2,ROUND([6]Mode_PA_GLMM_b1!C7,2),IF([6]Mode_PA_GLMM_b1!C7&lt;20,ROUND([6]Mode_PA_GLMM_b1!C7,1),ROUND([6]Mode_PA_GLMM_b1!C7,0)))</f>
        <v>9.1</v>
      </c>
      <c r="D8" s="10">
        <f>[6]Mode_PA_GLMM_b1!D7</f>
        <v>4.8436147200345099</v>
      </c>
      <c r="E8" s="10">
        <f>[6]Mode_PA_GLMM_b1!E7</f>
        <v>17.242652324110601</v>
      </c>
      <c r="F8" s="2">
        <f>[6]Mode_PA_GLMM_b1!F7</f>
        <v>2.9601815788365302</v>
      </c>
      <c r="G8" s="2">
        <f>[6]Mode_PA_GLMM_b1!G7</f>
        <v>6.8305615509895796</v>
      </c>
      <c r="H8" s="16">
        <f>[6]Mode_PA_GLMM_b1!H7</f>
        <v>8.45828782590217E-12</v>
      </c>
      <c r="I8" s="2" t="str">
        <f t="shared" si="0"/>
        <v>p &lt; .001</v>
      </c>
      <c r="J8" s="2" t="str">
        <f t="shared" si="3"/>
        <v>MYN, MDQ</v>
      </c>
      <c r="K8" s="9">
        <f t="shared" si="1"/>
        <v>8.1426523241106015</v>
      </c>
      <c r="L8" s="9">
        <f t="shared" si="2"/>
        <v>4.2563852799654898</v>
      </c>
    </row>
    <row r="9" spans="1:12" x14ac:dyDescent="0.3">
      <c r="A9" s="2" t="s">
        <v>16</v>
      </c>
      <c r="B9" s="2" t="s">
        <v>17</v>
      </c>
      <c r="C9" s="2">
        <f>IF([6]Mode_PA_GLMM_b1!C8&lt;2,ROUND([6]Mode_PA_GLMM_b1!C8,2),IF([6]Mode_PA_GLMM_b1!C8&lt;20,ROUND([6]Mode_PA_GLMM_b1!C8,1),ROUND([6]Mode_PA_GLMM_b1!C8,0)))</f>
        <v>5.4</v>
      </c>
      <c r="D9" s="10">
        <f>[6]Mode_PA_GLMM_b1!D8</f>
        <v>1.24235517379844</v>
      </c>
      <c r="E9" s="10">
        <f>[6]Mode_PA_GLMM_b1!E8</f>
        <v>23.772521149540299</v>
      </c>
      <c r="F9" s="2">
        <f>[6]Mode_PA_GLMM_b1!F8</f>
        <v>4.0919999999999996</v>
      </c>
      <c r="G9" s="2">
        <f>[6]Mode_PA_GLMM_b1!G8</f>
        <v>2.2480000000000002</v>
      </c>
      <c r="H9" s="2">
        <f>[6]Mode_PA_GLMM_b1!H8</f>
        <v>2.4565069539116802E-2</v>
      </c>
      <c r="I9" s="2" t="str">
        <f t="shared" si="0"/>
        <v>p = .025</v>
      </c>
      <c r="J9" s="2" t="str">
        <f>_xlfn.CONCAT(A9, ", ", B9)</f>
        <v>F, M</v>
      </c>
      <c r="K9" s="9">
        <f>E9-C9</f>
        <v>18.372521149540297</v>
      </c>
      <c r="L9" s="9">
        <f>C9-D9</f>
        <v>4.15764482620156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5">
        <f>IF([7]Mode_PA_GLMM_b0!B2&gt;50,ROUND([7]Mode_PA_GLMM_b0!B2,0),[7]Mode_PA_GLMM_b0!B2)</f>
        <v>1.67868218925818E-3</v>
      </c>
      <c r="C14" s="6">
        <f>[7]Mode_PA_GLMM_b0!C2</f>
        <v>2.5930571545623097E-4</v>
      </c>
      <c r="D14" s="5">
        <f>[7]Mode_PA_GLMM_b0!D2</f>
        <v>1.0867380564962E-2</v>
      </c>
      <c r="E14" s="5">
        <f>[7]Mode_PA_GLMM_b0!E2</f>
        <v>1.59970784940628E-3</v>
      </c>
      <c r="F14" s="5">
        <f>[7]Mode_PA_GLMM_b0!F2</f>
        <v>-6.70519504634089</v>
      </c>
      <c r="G14" s="6">
        <f>[7]Mode_PA_GLMM_b0!G2</f>
        <v>2.0113752383091899E-11</v>
      </c>
      <c r="H14" s="5" t="str">
        <f>IF(G14&lt;0.001, "p &lt; .001", _xlfn.CONCAT("p = ", REPLACE(ROUND(G14, 3),1,2,".")))</f>
        <v>p &lt; .001</v>
      </c>
      <c r="I14" s="6">
        <f>D14-B14</f>
        <v>9.1886983757038208E-3</v>
      </c>
      <c r="J14" s="6">
        <f>B14-C14</f>
        <v>1.419376473801949E-3</v>
      </c>
    </row>
    <row r="15" spans="1:12" ht="15" thickBot="1" x14ac:dyDescent="0.35">
      <c r="A15" s="5" t="s">
        <v>4</v>
      </c>
      <c r="B15" s="5">
        <f>IF([7]Mode_PA_GLMM_b0!B3&gt;50,ROUND([7]Mode_PA_GLMM_b0!B3,0),[7]Mode_PA_GLMM_b0!B3)</f>
        <v>1.6953595058563E-3</v>
      </c>
      <c r="C15" s="6">
        <f>[7]Mode_PA_GLMM_b0!C3</f>
        <v>2.6159455862445299E-4</v>
      </c>
      <c r="D15" s="5">
        <f>[7]Mode_PA_GLMM_b0!D3</f>
        <v>1.0987399238007799E-2</v>
      </c>
      <c r="E15" s="5">
        <f>[7]Mode_PA_GLMM_b0!E3</f>
        <v>1.61655004232898E-3</v>
      </c>
      <c r="F15" s="5">
        <f>[7]Mode_PA_GLMM_b0!F3</f>
        <v>-6.6908891147242704</v>
      </c>
      <c r="G15" s="6">
        <f>[7]Mode_PA_GLMM_b0!G3</f>
        <v>2.2181870131815801E-11</v>
      </c>
      <c r="H15" s="5" t="str">
        <f t="shared" ref="H15:H17" si="4">IF(G15&lt;0.001, "p &lt; .001", _xlfn.CONCAT("p = ", REPLACE(ROUND(G15, 3),1,2,".")))</f>
        <v>p &lt; .001</v>
      </c>
      <c r="I15" s="6">
        <f>D15-B15</f>
        <v>9.2920397321514994E-3</v>
      </c>
      <c r="J15" s="6">
        <f>B15-C15</f>
        <v>1.4337649472318469E-3</v>
      </c>
    </row>
    <row r="16" spans="1:12" ht="15" thickBot="1" x14ac:dyDescent="0.35">
      <c r="A16" s="5" t="s">
        <v>5</v>
      </c>
      <c r="B16" s="5">
        <f>IF([7]Mode_PA_GLMM_b0!B4&gt;50,ROUND([7]Mode_PA_GLMM_b0!B4,0),[7]Mode_PA_GLMM_b0!B4)</f>
        <v>0.110253669058825</v>
      </c>
      <c r="C16" s="5">
        <f>[7]Mode_PA_GLMM_b0!C4</f>
        <v>3.2066110083352098E-2</v>
      </c>
      <c r="D16" s="5">
        <f>[7]Mode_PA_GLMM_b0!D4</f>
        <v>0.379087812938182</v>
      </c>
      <c r="E16" s="5">
        <f>[7]Mode_PA_GLMM_b0!E4</f>
        <v>6.9471442986353105E-2</v>
      </c>
      <c r="F16" s="5">
        <f>[7]Mode_PA_GLMM_b0!F4</f>
        <v>-3.4993687481531599</v>
      </c>
      <c r="G16" s="6">
        <f>[7]Mode_PA_GLMM_b0!G4</f>
        <v>4.6636114113022002E-4</v>
      </c>
      <c r="H16" s="5" t="str">
        <f t="shared" si="4"/>
        <v>p &lt; .001</v>
      </c>
      <c r="I16" s="5">
        <f>D16-B16</f>
        <v>0.268834143879357</v>
      </c>
      <c r="J16" s="5">
        <f>B16-C16</f>
        <v>7.8187558975472901E-2</v>
      </c>
    </row>
    <row r="17" spans="1:10" x14ac:dyDescent="0.3">
      <c r="A17" s="5" t="s">
        <v>6</v>
      </c>
      <c r="B17" s="5">
        <f>IF([7]Mode_PA_GLMM_b0!B5&gt;50,ROUND([7]Mode_PA_GLMM_b0!B5,0),[7]Mode_PA_GLMM_b0!B5)</f>
        <v>0.92174960015692498</v>
      </c>
      <c r="C17" s="5">
        <f>[7]Mode_PA_GLMM_b0!C5</f>
        <v>0.29192492570852502</v>
      </c>
      <c r="D17" s="5">
        <f>[7]Mode_PA_GLMM_b0!D5</f>
        <v>2.9104137761698401</v>
      </c>
      <c r="E17" s="5">
        <f>[7]Mode_PA_GLMM_b0!E5</f>
        <v>0.54072750371739098</v>
      </c>
      <c r="F17" s="5">
        <f>[7]Mode_PA_GLMM_b0!F5</f>
        <v>-0.13889750648647001</v>
      </c>
      <c r="G17" s="5">
        <f>[7]Mode_PA_GLMM_b0!G5</f>
        <v>0.88953114140422596</v>
      </c>
      <c r="H17" s="5" t="str">
        <f t="shared" si="4"/>
        <v>p = .89</v>
      </c>
      <c r="I17" s="5">
        <f>D17-B17</f>
        <v>1.9886641760129151</v>
      </c>
      <c r="J17" s="5">
        <f>B17-C17</f>
        <v>0.62982467444839996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5284-3160-42EB-A1E1-0C145B1A0B51}">
  <dimension ref="A1:L18"/>
  <sheetViews>
    <sheetView zoomScale="85" zoomScaleNormal="85" workbookViewId="0">
      <selection activeCell="I8" sqref="I8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">
        <v>3</v>
      </c>
      <c r="B3" s="2" t="s">
        <v>4</v>
      </c>
      <c r="C3" s="2">
        <f>IF([8]Mode_fin_phon_GLMM_b1!C2&lt;2,ROUND([8]Mode_fin_phon_GLMM_b1!C2,2),IF([8]Mode_fin_phon_GLMM_b1!C2&lt;20,ROUND([8]Mode_fin_phon_GLMM_b1!C2,1),ROUND([8]Mode_fin_phon_GLMM_b1!C2,0)))</f>
        <v>0.66</v>
      </c>
      <c r="D3" s="10">
        <f>[8]Mode_fin_phon_GLMM_b1!D2</f>
        <v>0.29951889224558398</v>
      </c>
      <c r="E3" s="10">
        <f>[8]Mode_fin_phon_GLMM_b1!E2</f>
        <v>1.45667179020433</v>
      </c>
      <c r="F3" s="2">
        <f>[8]Mode_fin_phon_GLMM_b1!F2</f>
        <v>0.26653103487483099</v>
      </c>
      <c r="G3" s="2">
        <f>[8]Mode_fin_phon_GLMM_b1!G2</f>
        <v>-1.0277596055404401</v>
      </c>
      <c r="H3" s="2">
        <f>[8]Mode_fin_phon_GLMM_b1!H2</f>
        <v>0.30406292191975198</v>
      </c>
      <c r="I3" s="2" t="str">
        <f t="shared" ref="I3:I9" si="0">IF(H3&lt;0.001, "p &lt; .001", _xlfn.CONCAT("p = ", REPLACE(ROUND(H3, 3),1,2,".")))</f>
        <v>p = .304</v>
      </c>
      <c r="J3" s="2" t="str">
        <f>_xlfn.CONCAT(A3, ", ", B3)</f>
        <v>MDC, MWH</v>
      </c>
      <c r="K3" s="9">
        <f t="shared" ref="K3:K8" si="1">E3-C3</f>
        <v>0.79667179020432999</v>
      </c>
      <c r="L3" s="9">
        <f t="shared" ref="L3:L8" si="2">C3-D3</f>
        <v>0.36048110775441605</v>
      </c>
    </row>
    <row r="4" spans="1:12" ht="15" customHeight="1" x14ac:dyDescent="0.3">
      <c r="A4" s="2" t="s">
        <v>3</v>
      </c>
      <c r="B4" s="2" t="s">
        <v>5</v>
      </c>
      <c r="C4" s="2">
        <f>IF([8]Mode_fin_phon_GLMM_b1!C3&lt;2,ROUND([8]Mode_fin_phon_GLMM_b1!C3,2),IF([8]Mode_fin_phon_GLMM_b1!C3&lt;20,ROUND([8]Mode_fin_phon_GLMM_b1!C3,1),ROUND([8]Mode_fin_phon_GLMM_b1!C3,0)))</f>
        <v>1.83</v>
      </c>
      <c r="D4" s="10">
        <f>[8]Mode_fin_phon_GLMM_b1!D3</f>
        <v>0.88218941640821202</v>
      </c>
      <c r="E4" s="10">
        <f>[8]Mode_fin_phon_GLMM_b1!E3</f>
        <v>3.7996608598513899</v>
      </c>
      <c r="F4" s="2">
        <f>[8]Mode_fin_phon_GLMM_b1!F3</f>
        <v>0.682033225282629</v>
      </c>
      <c r="G4" s="2">
        <f>[8]Mode_fin_phon_GLMM_b1!G3</f>
        <v>1.6234780555687001</v>
      </c>
      <c r="H4" s="2">
        <f>[8]Mode_fin_phon_GLMM_b1!H3</f>
        <v>0.10448725069489</v>
      </c>
      <c r="I4" s="2" t="str">
        <f t="shared" si="0"/>
        <v>p = .104</v>
      </c>
      <c r="J4" s="2" t="str">
        <f t="shared" ref="J4:J8" si="3">_xlfn.CONCAT(A4, ", ", B4)</f>
        <v>MDC, MYN</v>
      </c>
      <c r="K4" s="9">
        <f t="shared" si="1"/>
        <v>1.9696608598513898</v>
      </c>
      <c r="L4" s="9">
        <f t="shared" si="2"/>
        <v>0.94781058359178805</v>
      </c>
    </row>
    <row r="5" spans="1:12" ht="15" customHeight="1" x14ac:dyDescent="0.3">
      <c r="A5" s="2" t="s">
        <v>3</v>
      </c>
      <c r="B5" s="2" t="s">
        <v>6</v>
      </c>
      <c r="C5" s="2">
        <f>IF([8]Mode_fin_phon_GLMM_b1!C4&lt;2,ROUND([8]Mode_fin_phon_GLMM_b1!C4,2),IF([8]Mode_fin_phon_GLMM_b1!C4&lt;20,ROUND([8]Mode_fin_phon_GLMM_b1!C4,1),ROUND([8]Mode_fin_phon_GLMM_b1!C4,0)))</f>
        <v>10.1</v>
      </c>
      <c r="D5" s="10">
        <f>[8]Mode_fin_phon_GLMM_b1!D4</f>
        <v>4.7081597800289199</v>
      </c>
      <c r="E5" s="10">
        <f>[8]Mode_fin_phon_GLMM_b1!E4</f>
        <v>21.6060467483663</v>
      </c>
      <c r="F5" s="2">
        <f>[8]Mode_fin_phon_GLMM_b1!F4</f>
        <v>3.9203768704122801</v>
      </c>
      <c r="G5" s="2">
        <f>[8]Mode_fin_phon_GLMM_b1!G4</f>
        <v>5.9458066295789198</v>
      </c>
      <c r="H5" s="16">
        <f>[8]Mode_fin_phon_GLMM_b1!H4</f>
        <v>2.7509875223623798E-9</v>
      </c>
      <c r="I5" s="2" t="str">
        <f t="shared" si="0"/>
        <v>p &lt; .001</v>
      </c>
      <c r="J5" s="2" t="str">
        <f t="shared" si="3"/>
        <v>MDC, MDQ</v>
      </c>
      <c r="K5" s="9">
        <f t="shared" si="1"/>
        <v>11.5060467483663</v>
      </c>
      <c r="L5" s="9">
        <f t="shared" si="2"/>
        <v>5.3918402199710798</v>
      </c>
    </row>
    <row r="6" spans="1:12" ht="15" customHeight="1" x14ac:dyDescent="0.3">
      <c r="A6" s="2" t="s">
        <v>4</v>
      </c>
      <c r="B6" s="2" t="s">
        <v>5</v>
      </c>
      <c r="C6" s="2">
        <f>IF([8]Mode_fin_phon_GLMM_b1!C5&lt;2,ROUND([8]Mode_fin_phon_GLMM_b1!C5,2),IF([8]Mode_fin_phon_GLMM_b1!C5&lt;20,ROUND([8]Mode_fin_phon_GLMM_b1!C5,1),ROUND([8]Mode_fin_phon_GLMM_b1!C5,0)))</f>
        <v>2.8</v>
      </c>
      <c r="D6" s="10">
        <f>[8]Mode_fin_phon_GLMM_b1!D5</f>
        <v>1.28410382686812</v>
      </c>
      <c r="E6" s="10">
        <f>[8]Mode_fin_phon_GLMM_b1!E5</f>
        <v>5.9831070154714601</v>
      </c>
      <c r="F6" s="2">
        <f>[8]Mode_fin_phon_GLMM_b1!F5</f>
        <v>1.0881526503835199</v>
      </c>
      <c r="G6" s="2">
        <f>[8]Mode_fin_phon_GLMM_b1!G5</f>
        <v>2.5969350519148202</v>
      </c>
      <c r="H6" s="11">
        <f>[8]Mode_fin_phon_GLMM_b1!H5</f>
        <v>9.4059707429539601E-3</v>
      </c>
      <c r="I6" s="2" t="str">
        <f t="shared" si="0"/>
        <v>p = .009</v>
      </c>
      <c r="J6" s="2" t="str">
        <f t="shared" si="3"/>
        <v>MWH, MYN</v>
      </c>
      <c r="K6" s="9">
        <f t="shared" si="1"/>
        <v>3.1831070154714602</v>
      </c>
      <c r="L6" s="9">
        <f t="shared" si="2"/>
        <v>1.5158961731318799</v>
      </c>
    </row>
    <row r="7" spans="1:12" ht="15" customHeight="1" x14ac:dyDescent="0.3">
      <c r="A7" s="2" t="s">
        <v>4</v>
      </c>
      <c r="B7" s="2" t="s">
        <v>6</v>
      </c>
      <c r="C7" s="2">
        <f>IF([8]Mode_fin_phon_GLMM_b1!C6&lt;2,ROUND([8]Mode_fin_phon_GLMM_b1!C6,2),IF([8]Mode_fin_phon_GLMM_b1!C6&lt;20,ROUND([8]Mode_fin_phon_GLMM_b1!C6,1),ROUND([8]Mode_fin_phon_GLMM_b1!C6,0)))</f>
        <v>15.3</v>
      </c>
      <c r="D7" s="10">
        <f>[8]Mode_fin_phon_GLMM_b1!D6</f>
        <v>6.7997828988118796</v>
      </c>
      <c r="E7" s="10">
        <f>[8]Mode_fin_phon_GLMM_b1!E6</f>
        <v>34.288420781761502</v>
      </c>
      <c r="F7" s="2">
        <f>[8]Mode_fin_phon_GLMM_b1!F6</f>
        <v>6.3023050957210396</v>
      </c>
      <c r="G7" s="2">
        <f>[8]Mode_fin_phon_GLMM_b1!G6</f>
        <v>6.60425246840967</v>
      </c>
      <c r="H7" s="16">
        <f>[8]Mode_fin_phon_GLMM_b1!H6</f>
        <v>3.9952815507879201E-11</v>
      </c>
      <c r="I7" s="2" t="str">
        <f t="shared" si="0"/>
        <v>p &lt; .001</v>
      </c>
      <c r="J7" s="2" t="str">
        <f t="shared" si="3"/>
        <v>MWH, MDQ</v>
      </c>
      <c r="K7" s="9">
        <f t="shared" si="1"/>
        <v>18.988420781761501</v>
      </c>
      <c r="L7" s="9">
        <f t="shared" si="2"/>
        <v>8.5002171011881202</v>
      </c>
    </row>
    <row r="8" spans="1:12" ht="15" customHeight="1" x14ac:dyDescent="0.3">
      <c r="A8" s="2" t="s">
        <v>5</v>
      </c>
      <c r="B8" s="2" t="s">
        <v>6</v>
      </c>
      <c r="C8" s="2">
        <f>IF([8]Mode_fin_phon_GLMM_b1!C7&lt;2,ROUND([8]Mode_fin_phon_GLMM_b1!C7,2),IF([8]Mode_fin_phon_GLMM_b1!C7&lt;20,ROUND([8]Mode_fin_phon_GLMM_b1!C7,1),ROUND([8]Mode_fin_phon_GLMM_b1!C7,0)))</f>
        <v>5.5</v>
      </c>
      <c r="D8" s="10">
        <f>[8]Mode_fin_phon_GLMM_b1!D7</f>
        <v>2.69473101212543</v>
      </c>
      <c r="E8" s="10">
        <f>[8]Mode_fin_phon_GLMM_b1!E7</f>
        <v>11.2617513609098</v>
      </c>
      <c r="F8" s="2">
        <f>[8]Mode_fin_phon_GLMM_b1!F7</f>
        <v>2.0098015461507401</v>
      </c>
      <c r="G8" s="2">
        <f>[8]Mode_fin_phon_GLMM_b1!G7</f>
        <v>4.6771032726486599</v>
      </c>
      <c r="H8" s="16">
        <f>[8]Mode_fin_phon_GLMM_b1!H7</f>
        <v>2.9095574651610602E-6</v>
      </c>
      <c r="I8" s="2" t="str">
        <f t="shared" si="0"/>
        <v>p &lt; .001</v>
      </c>
      <c r="J8" s="2" t="str">
        <f t="shared" si="3"/>
        <v>MYN, MDQ</v>
      </c>
      <c r="K8" s="9">
        <f t="shared" si="1"/>
        <v>5.7617513609098001</v>
      </c>
      <c r="L8" s="9">
        <f t="shared" si="2"/>
        <v>2.80526898787457</v>
      </c>
    </row>
    <row r="9" spans="1:12" x14ac:dyDescent="0.3">
      <c r="A9" s="2" t="s">
        <v>16</v>
      </c>
      <c r="B9" s="2" t="s">
        <v>17</v>
      </c>
      <c r="C9" s="2">
        <f>IF([8]Mode_fin_phon_GLMM_b1!C8&lt;2,ROUND([8]Mode_fin_phon_GLMM_b1!C8,2),IF([8]Mode_fin_phon_GLMM_b1!C8&lt;20,ROUND([8]Mode_fin_phon_GLMM_b1!C8,1),ROUND([8]Mode_fin_phon_GLMM_b1!C8,0)))</f>
        <v>0.64</v>
      </c>
      <c r="D9" s="10">
        <f>[8]Mode_fin_phon_GLMM_b1!D8</f>
        <v>1.4201826717638101E-2</v>
      </c>
      <c r="E9" s="10">
        <f>[8]Mode_fin_phon_GLMM_b1!E8</f>
        <v>29.134758368469001</v>
      </c>
      <c r="F9" s="2">
        <f>[8]Mode_fin_phon_GLMM_b1!F8</f>
        <v>1.2509999999999999</v>
      </c>
      <c r="G9" s="2">
        <f>[8]Mode_fin_phon_GLMM_b1!G8</f>
        <v>-0.22700000000000001</v>
      </c>
      <c r="H9" s="2">
        <f>[8]Mode_fin_phon_GLMM_b1!H8</f>
        <v>0.82058670192198202</v>
      </c>
      <c r="I9" s="2" t="str">
        <f t="shared" si="0"/>
        <v>p = .821</v>
      </c>
      <c r="J9" s="2" t="str">
        <f>_xlfn.CONCAT(A9, ", ", B9)</f>
        <v>F, M</v>
      </c>
      <c r="K9" s="9">
        <f>E9-C9</f>
        <v>28.494758368469</v>
      </c>
      <c r="L9" s="9">
        <f>C9-D9</f>
        <v>0.62579817328236187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5">
        <f>IF([9]Mode_fin_phon_GLMM_b0!B2&gt;50,ROUND([9]Mode_fin_phon_GLMM_b0!B2,0),ROUND([9]Mode_fin_phon_GLMM_b0!B2,2))</f>
        <v>0.03</v>
      </c>
      <c r="C14" s="5">
        <f>[9]Mode_fin_phon_GLMM_b0!C2</f>
        <v>1.37614463861371E-3</v>
      </c>
      <c r="D14" s="5">
        <f>[9]Mode_fin_phon_GLMM_b0!D2</f>
        <v>0.647941616062916</v>
      </c>
      <c r="E14" s="5">
        <f>[9]Mode_fin_phon_GLMM_b0!E2</f>
        <v>4.6883033939448898E-2</v>
      </c>
      <c r="F14" s="5">
        <f>[9]Mode_fin_phon_GLMM_b0!F2</f>
        <v>-2.2363580105682899</v>
      </c>
      <c r="G14" s="5">
        <f>[9]Mode_fin_phon_GLMM_b0!G2</f>
        <v>2.5328329307830601E-2</v>
      </c>
      <c r="H14" s="5" t="str">
        <f>IF(G14&lt;0.001, "p &lt; .001", _xlfn.CONCAT("p = ", REPLACE(ROUND(G14, 3),1,2,".")))</f>
        <v>p = .025</v>
      </c>
      <c r="I14" s="6">
        <f>D14-B14</f>
        <v>0.61794161606291598</v>
      </c>
      <c r="J14" s="6">
        <f>B14-C14</f>
        <v>2.8623855361386289E-2</v>
      </c>
    </row>
    <row r="15" spans="1:12" ht="15" thickBot="1" x14ac:dyDescent="0.35">
      <c r="A15" s="5" t="s">
        <v>4</v>
      </c>
      <c r="B15" s="5">
        <f>IF([9]Mode_fin_phon_GLMM_b0!B3&gt;50,ROUND([9]Mode_fin_phon_GLMM_b0!B3,0),ROUND([9]Mode_fin_phon_GLMM_b0!B3,2))</f>
        <v>0.02</v>
      </c>
      <c r="C15" s="6">
        <f>[9]Mode_fin_phon_GLMM_b0!C3</f>
        <v>8.9813792934983203E-4</v>
      </c>
      <c r="D15" s="5">
        <f>[9]Mode_fin_phon_GLMM_b0!D3</f>
        <v>0.43314658820947299</v>
      </c>
      <c r="E15" s="5">
        <f>[9]Mode_fin_phon_GLMM_b0!E3</f>
        <v>3.1088121671046898E-2</v>
      </c>
      <c r="F15" s="5">
        <f>[9]Mode_fin_phon_GLMM_b0!F3</f>
        <v>-2.49079145346446</v>
      </c>
      <c r="G15" s="5">
        <f>[9]Mode_fin_phon_GLMM_b0!G3</f>
        <v>1.27458909137339E-2</v>
      </c>
      <c r="H15" s="5" t="str">
        <f t="shared" ref="H15:H17" si="4">IF(G15&lt;0.001, "p &lt; .001", _xlfn.CONCAT("p = ", REPLACE(ROUND(G15, 3),1,2,".")))</f>
        <v>p = .013</v>
      </c>
      <c r="I15" s="6">
        <f>D15-B15</f>
        <v>0.41314658820947298</v>
      </c>
      <c r="J15" s="6">
        <f>B15-C15</f>
        <v>1.9101862070650167E-2</v>
      </c>
    </row>
    <row r="16" spans="1:12" ht="15" thickBot="1" x14ac:dyDescent="0.35">
      <c r="A16" s="5" t="s">
        <v>5</v>
      </c>
      <c r="B16" s="5">
        <f>IF([9]Mode_fin_phon_GLMM_b0!B4&gt;50,ROUND([9]Mode_fin_phon_GLMM_b0!B4,0),ROUND([9]Mode_fin_phon_GLMM_b0!B4,2))</f>
        <v>0.05</v>
      </c>
      <c r="C16" s="5">
        <f>[9]Mode_fin_phon_GLMM_b0!C4</f>
        <v>2.5503584631704499E-3</v>
      </c>
      <c r="D16" s="5">
        <f>[9]Mode_fin_phon_GLMM_b0!D4</f>
        <v>1.1719091044788099</v>
      </c>
      <c r="E16" s="5">
        <f>[9]Mode_fin_phon_GLMM_b0!E4</f>
        <v>8.5495052048789405E-2</v>
      </c>
      <c r="F16" s="5">
        <f>[9]Mode_fin_phon_GLMM_b0!F4</f>
        <v>-1.8585253875863099</v>
      </c>
      <c r="G16" s="5">
        <f>[9]Mode_fin_phon_GLMM_b0!G4</f>
        <v>6.3094441584255007E-2</v>
      </c>
      <c r="H16" s="5" t="str">
        <f t="shared" si="4"/>
        <v>p = .063</v>
      </c>
      <c r="I16" s="5">
        <f>D16-B16</f>
        <v>1.1219091044788099</v>
      </c>
      <c r="J16" s="5">
        <f>B16-C16</f>
        <v>4.7449641536829554E-2</v>
      </c>
    </row>
    <row r="17" spans="1:10" x14ac:dyDescent="0.3">
      <c r="A17" s="5" t="s">
        <v>6</v>
      </c>
      <c r="B17" s="5">
        <f>IF([9]Mode_fin_phon_GLMM_b0!B5&gt;50,ROUND([9]Mode_fin_phon_GLMM_b0!B5,0),ROUND([9]Mode_fin_phon_GLMM_b0!B5,2))</f>
        <v>0.3</v>
      </c>
      <c r="C17" s="5">
        <f>[9]Mode_fin_phon_GLMM_b0!C5</f>
        <v>1.44048303877558E-2</v>
      </c>
      <c r="D17" s="5">
        <f>[9]Mode_fin_phon_GLMM_b0!D5</f>
        <v>6.2967284132308396</v>
      </c>
      <c r="E17" s="5">
        <f>[9]Mode_fin_phon_GLMM_b0!E5</f>
        <v>0.46714628231151001</v>
      </c>
      <c r="F17" s="5">
        <f>[9]Mode_fin_phon_GLMM_b0!F5</f>
        <v>-0.77369381568269802</v>
      </c>
      <c r="G17" s="5">
        <f>[9]Mode_fin_phon_GLMM_b0!G5</f>
        <v>0.43911187804198698</v>
      </c>
      <c r="H17" s="5" t="str">
        <f t="shared" si="4"/>
        <v>p = .439</v>
      </c>
      <c r="I17" s="5">
        <f>D17-B17</f>
        <v>5.9967284132308398</v>
      </c>
      <c r="J17" s="5">
        <f>B17-C17</f>
        <v>0.28559516961224418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4E3-5D67-4C7C-89E6-E7855C5F4A76}">
  <dimension ref="A1:L18"/>
  <sheetViews>
    <sheetView zoomScale="85" zoomScaleNormal="85" workbookViewId="0">
      <selection activeCell="I7" sqref="I7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">
        <v>3</v>
      </c>
      <c r="B3" s="2" t="s">
        <v>4</v>
      </c>
      <c r="C3" s="2">
        <f>IF([10]Utt_nuc_pa_only_GLMM_b1!C2&lt;2, ROUND([10]Utt_nuc_pa_only_GLMM_b1!C2,2), IF([10]Utt_nuc_pa_only_GLMM_b1!C2&lt;20, ROUND([10]Utt_nuc_pa_only_GLMM_b1!C2,1), ROUND([10]Utt_nuc_pa_only_GLMM_b1!C2,0)))</f>
        <v>0.02</v>
      </c>
      <c r="D3" s="2">
        <f>[10]Utt_nuc_pa_only_GLMM_b1!D2</f>
        <v>4.1936955361312504E-3</v>
      </c>
      <c r="E3" s="2">
        <f>[10]Utt_nuc_pa_only_GLMM_b1!E2</f>
        <v>0.124687027825202</v>
      </c>
      <c r="F3" s="2">
        <f>[10]Utt_nuc_pa_only_GLMM_b1!F2</f>
        <v>1.9788623377519701E-2</v>
      </c>
      <c r="G3" s="2">
        <f>[10]Utt_nuc_pa_only_GLMM_b1!G2</f>
        <v>-4.3657858954045299</v>
      </c>
      <c r="H3" s="16">
        <f>[10]Utt_nuc_pa_only_GLMM_b1!H2</f>
        <v>1.26666506508257E-5</v>
      </c>
      <c r="I3" s="2" t="str">
        <f t="shared" ref="I3:I9" si="0">IF(H3&lt;0.001, "p &lt; .001", _xlfn.CONCAT("p = ", REPLACE(ROUND(H3, 3),1,2,".")))</f>
        <v>p &lt; .001</v>
      </c>
      <c r="J3" s="2" t="str">
        <f>_xlfn.CONCAT(A3, ", ", B3)</f>
        <v>MDC, MWH</v>
      </c>
      <c r="K3" s="9">
        <f t="shared" ref="K3:K8" si="1">E3-C3</f>
        <v>0.10468702782520199</v>
      </c>
      <c r="L3" s="9">
        <f t="shared" ref="L3:L8" si="2">C3-D3</f>
        <v>1.5806304463868749E-2</v>
      </c>
    </row>
    <row r="4" spans="1:12" ht="15" customHeight="1" x14ac:dyDescent="0.3">
      <c r="A4" s="2" t="s">
        <v>3</v>
      </c>
      <c r="B4" s="2" t="s">
        <v>5</v>
      </c>
      <c r="C4" s="2">
        <f>IF([10]Utt_nuc_pa_only_GLMM_b1!C3&lt;2, ROUND([10]Utt_nuc_pa_only_GLMM_b1!C3,2), IF([10]Utt_nuc_pa_only_GLMM_b1!C3&lt;20, ROUND([10]Utt_nuc_pa_only_GLMM_b1!C3,1), ROUND([10]Utt_nuc_pa_only_GLMM_b1!C3,0)))</f>
        <v>2.5</v>
      </c>
      <c r="D4" s="2">
        <f>[10]Utt_nuc_pa_only_GLMM_b1!D3</f>
        <v>1.36653131149081</v>
      </c>
      <c r="E4" s="2">
        <f>[10]Utt_nuc_pa_only_GLMM_b1!E3</f>
        <v>4.5032196119654202</v>
      </c>
      <c r="F4" s="2">
        <f>[10]Utt_nuc_pa_only_GLMM_b1!F3</f>
        <v>0.75467130762747103</v>
      </c>
      <c r="G4" s="2">
        <f>[10]Utt_nuc_pa_only_GLMM_b1!G3</f>
        <v>2.9864466633162898</v>
      </c>
      <c r="H4" s="2">
        <f>[10]Utt_nuc_pa_only_GLMM_b1!H3</f>
        <v>2.8224006770009402E-3</v>
      </c>
      <c r="I4" s="2" t="str">
        <f t="shared" si="0"/>
        <v>p = .003</v>
      </c>
      <c r="J4" s="2" t="str">
        <f t="shared" ref="J4:J8" si="3">_xlfn.CONCAT(A4, ", ", B4)</f>
        <v>MDC, MYN</v>
      </c>
      <c r="K4" s="9">
        <f t="shared" si="1"/>
        <v>2.0032196119654202</v>
      </c>
      <c r="L4" s="9">
        <f t="shared" si="2"/>
        <v>1.13346868850919</v>
      </c>
    </row>
    <row r="5" spans="1:12" ht="15" customHeight="1" x14ac:dyDescent="0.3">
      <c r="A5" s="2" t="s">
        <v>3</v>
      </c>
      <c r="B5" s="2" t="s">
        <v>6</v>
      </c>
      <c r="C5" s="2">
        <f>IF([10]Utt_nuc_pa_only_GLMM_b1!C4&lt;2, ROUND([10]Utt_nuc_pa_only_GLMM_b1!C4,2), IF([10]Utt_nuc_pa_only_GLMM_b1!C4&lt;20, ROUND([10]Utt_nuc_pa_only_GLMM_b1!C4,1), ROUND([10]Utt_nuc_pa_only_GLMM_b1!C4,0)))</f>
        <v>2.5</v>
      </c>
      <c r="D5" s="2">
        <f>[10]Utt_nuc_pa_only_GLMM_b1!D4</f>
        <v>1.3873701053298499</v>
      </c>
      <c r="E5" s="2">
        <f>[10]Utt_nuc_pa_only_GLMM_b1!E4</f>
        <v>4.6130627070349304</v>
      </c>
      <c r="F5" s="2">
        <f>[10]Utt_nuc_pa_only_GLMM_b1!F4</f>
        <v>0.77540758808811705</v>
      </c>
      <c r="G5" s="2">
        <f>[10]Utt_nuc_pa_only_GLMM_b1!G4</f>
        <v>3.02816420851167</v>
      </c>
      <c r="H5" s="2">
        <f>[10]Utt_nuc_pa_only_GLMM_b1!H4</f>
        <v>2.4604435031240499E-3</v>
      </c>
      <c r="I5" s="2" t="str">
        <f t="shared" si="0"/>
        <v>p = .002</v>
      </c>
      <c r="J5" s="2" t="str">
        <f t="shared" si="3"/>
        <v>MDC, MDQ</v>
      </c>
      <c r="K5" s="9">
        <f t="shared" si="1"/>
        <v>2.1130627070349304</v>
      </c>
      <c r="L5" s="9">
        <f t="shared" si="2"/>
        <v>1.1126298946701501</v>
      </c>
    </row>
    <row r="6" spans="1:12" ht="15" customHeight="1" x14ac:dyDescent="0.3">
      <c r="A6" s="2" t="s">
        <v>4</v>
      </c>
      <c r="B6" s="2" t="s">
        <v>5</v>
      </c>
      <c r="C6" s="2">
        <f>IF([10]Utt_nuc_pa_only_GLMM_b1!C5&lt;2, ROUND([10]Utt_nuc_pa_only_GLMM_b1!C5,2), IF([10]Utt_nuc_pa_only_GLMM_b1!C5&lt;20, ROUND([10]Utt_nuc_pa_only_GLMM_b1!C5,1), ROUND([10]Utt_nuc_pa_only_GLMM_b1!C5,0)))</f>
        <v>57</v>
      </c>
      <c r="D6" s="2">
        <f>[10]Utt_nuc_pa_only_GLMM_b1!D5</f>
        <v>15.2158719559689</v>
      </c>
      <c r="E6" s="2">
        <f>[10]Utt_nuc_pa_only_GLMM_b1!E5</f>
        <v>211.99688726451299</v>
      </c>
      <c r="F6" s="2">
        <f>[10]Utt_nuc_pa_only_GLMM_b1!F5</f>
        <v>38.167101662342802</v>
      </c>
      <c r="G6" s="2">
        <f>[10]Utt_nuc_pa_only_GLMM_b1!G5</f>
        <v>6.01100091393337</v>
      </c>
      <c r="H6" s="16">
        <f>[10]Utt_nuc_pa_only_GLMM_b1!H5</f>
        <v>1.84381366436924E-9</v>
      </c>
      <c r="I6" s="2" t="str">
        <f>IF(H6&lt;0.001, "p &lt; .001", _xlfn.CONCAT("p = ", REPLACE(ROUND(H6, 3),1,2,".")))</f>
        <v>p &lt; .001</v>
      </c>
      <c r="J6" s="2" t="str">
        <f t="shared" si="3"/>
        <v>MWH, MYN</v>
      </c>
      <c r="K6" s="9">
        <f t="shared" si="1"/>
        <v>154.99688726451299</v>
      </c>
      <c r="L6" s="9">
        <f t="shared" si="2"/>
        <v>41.7841280440311</v>
      </c>
    </row>
    <row r="7" spans="1:12" ht="15" customHeight="1" x14ac:dyDescent="0.3">
      <c r="A7" s="2" t="s">
        <v>4</v>
      </c>
      <c r="B7" s="2" t="s">
        <v>6</v>
      </c>
      <c r="C7" s="2">
        <f>IF([10]Utt_nuc_pa_only_GLMM_b1!C6&lt;2, ROUND([10]Utt_nuc_pa_only_GLMM_b1!C6,2), IF([10]Utt_nuc_pa_only_GLMM_b1!C6&lt;20, ROUND([10]Utt_nuc_pa_only_GLMM_b1!C6,1), ROUND([10]Utt_nuc_pa_only_GLMM_b1!C6,0)))</f>
        <v>58</v>
      </c>
      <c r="D7" s="2">
        <f>[10]Utt_nuc_pa_only_GLMM_b1!D6</f>
        <v>15.4700900273114</v>
      </c>
      <c r="E7" s="2">
        <f>[10]Utt_nuc_pa_only_GLMM_b1!E6</f>
        <v>216.458671128075</v>
      </c>
      <c r="F7" s="2">
        <f>[10]Utt_nuc_pa_only_GLMM_b1!F6</f>
        <v>38.950359422069504</v>
      </c>
      <c r="G7" s="2">
        <f>[10]Utt_nuc_pa_only_GLMM_b1!G6</f>
        <v>6.02907900605988</v>
      </c>
      <c r="H7" s="16">
        <f>[10]Utt_nuc_pa_only_GLMM_b1!H6</f>
        <v>1.6489666742211E-9</v>
      </c>
      <c r="I7" s="2" t="str">
        <f t="shared" si="0"/>
        <v>p &lt; .001</v>
      </c>
      <c r="J7" s="2" t="str">
        <f t="shared" si="3"/>
        <v>MWH, MDQ</v>
      </c>
      <c r="K7" s="9">
        <f t="shared" si="1"/>
        <v>158.458671128075</v>
      </c>
      <c r="L7" s="9">
        <f t="shared" si="2"/>
        <v>42.5299099726886</v>
      </c>
    </row>
    <row r="8" spans="1:12" ht="15" customHeight="1" x14ac:dyDescent="0.3">
      <c r="A8" s="2" t="s">
        <v>5</v>
      </c>
      <c r="B8" s="2" t="s">
        <v>6</v>
      </c>
      <c r="C8" s="2">
        <f>IF([10]Utt_nuc_pa_only_GLMM_b1!C7&lt;2, ROUND([10]Utt_nuc_pa_only_GLMM_b1!C7,2), IF([10]Utt_nuc_pa_only_GLMM_b1!C7&lt;20, ROUND([10]Utt_nuc_pa_only_GLMM_b1!C7,1), ROUND([10]Utt_nuc_pa_only_GLMM_b1!C7,0)))</f>
        <v>1.06</v>
      </c>
      <c r="D8" s="2">
        <f>[10]Utt_nuc_pa_only_GLMM_b1!D7</f>
        <v>0.59966224184559402</v>
      </c>
      <c r="E8" s="2">
        <f>[10]Utt_nuc_pa_only_GLMM_b1!E7</f>
        <v>1.8642105874303201</v>
      </c>
      <c r="F8" s="2">
        <f>[10]Utt_nuc_pa_only_GLMM_b1!F7</f>
        <v>0.30593030624022699</v>
      </c>
      <c r="G8" s="2">
        <f>[10]Utt_nuc_pa_only_GLMM_b1!G7</f>
        <v>0.19258586676499101</v>
      </c>
      <c r="H8" s="2">
        <f>[10]Utt_nuc_pa_only_GLMM_b1!H7</f>
        <v>0.84728331440730598</v>
      </c>
      <c r="I8" s="2" t="str">
        <f t="shared" si="0"/>
        <v>p = .847</v>
      </c>
      <c r="J8" s="2" t="str">
        <f t="shared" si="3"/>
        <v>MYN, MDQ</v>
      </c>
      <c r="K8" s="9">
        <f t="shared" si="1"/>
        <v>0.80421058743032003</v>
      </c>
      <c r="L8" s="9">
        <f t="shared" si="2"/>
        <v>0.46033775815440603</v>
      </c>
    </row>
    <row r="9" spans="1:12" x14ac:dyDescent="0.3">
      <c r="A9" s="2" t="s">
        <v>16</v>
      </c>
      <c r="B9" s="2" t="s">
        <v>17</v>
      </c>
      <c r="C9" s="2">
        <f>IF([10]Utt_nuc_pa_only_GLMM_b1!C8&lt;2, ROUND([10]Utt_nuc_pa_only_GLMM_b1!C8,2), IF([10]Utt_nuc_pa_only_GLMM_b1!C8&lt;20, ROUND([10]Utt_nuc_pa_only_GLMM_b1!C8,1), ROUND([10]Utt_nuc_pa_only_GLMM_b1!C8,0)))</f>
        <v>0.12</v>
      </c>
      <c r="D9" s="2">
        <f>[10]Utt_nuc_pa_only_GLMM_b1!D8</f>
        <v>1.52641876874769E-2</v>
      </c>
      <c r="E9" s="2">
        <f>[10]Utt_nuc_pa_only_GLMM_b1!E8</f>
        <v>0.94696982136280194</v>
      </c>
      <c r="F9" s="2">
        <f>[10]Utt_nuc_pa_only_GLMM_b1!F8</f>
        <v>0.127</v>
      </c>
      <c r="G9" s="2">
        <f>[10]Utt_nuc_pa_only_GLMM_b1!G8</f>
        <v>-2.012</v>
      </c>
      <c r="H9" s="2">
        <f>[10]Utt_nuc_pa_only_GLMM_b1!H8</f>
        <v>4.4250663380215799E-2</v>
      </c>
      <c r="I9" s="2" t="str">
        <f t="shared" si="0"/>
        <v>p = .044</v>
      </c>
      <c r="J9" s="2" t="str">
        <f>_xlfn.CONCAT(A9, ", ", B9)</f>
        <v>F, M</v>
      </c>
      <c r="K9" s="9">
        <f>E9-C9</f>
        <v>0.82696982136280195</v>
      </c>
      <c r="L9" s="9">
        <f>C9-D9</f>
        <v>0.1047358123125231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5" cm="1">
        <f t="array" ref="B14">IF([11]Utt_nuc_pa_only_GLMM_b0!B2&lt;1, ROUND([11]Utt_nuc_pa_only_GLMM_b0!B2,2), IF([11]Utt_nuc_pa_only_GLMM_b0!B2&lt;20, ROUND([11]Utt_nuc_pa_only_GLMM_b0!B2,1), ROUND([11]!CB,0)))</f>
        <v>0.32</v>
      </c>
      <c r="C14" s="5">
        <f>[11]Utt_nuc_pa_only_GLMM_b0!C2</f>
        <v>3.9127573046750901E-2</v>
      </c>
      <c r="D14" s="5">
        <f>[11]Utt_nuc_pa_only_GLMM_b0!D2</f>
        <v>2.6593826155861602</v>
      </c>
      <c r="E14" s="5">
        <f>[11]Utt_nuc_pa_only_GLMM_b0!E2</f>
        <v>0.34718868065112002</v>
      </c>
      <c r="F14" s="5">
        <f>[11]Utt_nuc_pa_only_GLMM_b0!F2</f>
        <v>-1.0512087951379001</v>
      </c>
      <c r="G14" s="5">
        <f>[11]Utt_nuc_pa_only_GLMM_b0!G2</f>
        <v>0.29316270460545402</v>
      </c>
      <c r="H14" s="5" t="str">
        <f>IF(G14&lt;0.001, "p &lt; .001", _xlfn.CONCAT("p = ", REPLACE(ROUND(G14, 3),1,2,".")))</f>
        <v>p = .293</v>
      </c>
      <c r="I14" s="6">
        <f>D14-B14</f>
        <v>2.3393826155861603</v>
      </c>
      <c r="J14" s="6">
        <f>B14-C14</f>
        <v>0.2808724269532491</v>
      </c>
    </row>
    <row r="15" spans="1:12" ht="15" thickBot="1" x14ac:dyDescent="0.35">
      <c r="A15" s="5" t="s">
        <v>4</v>
      </c>
      <c r="B15" s="5" cm="1">
        <f t="array" ref="B15">IF([11]Utt_nuc_pa_only_GLMM_b0!B3&lt;1, ROUND([11]Utt_nuc_pa_only_GLMM_b0!B3,2), IF([11]Utt_nuc_pa_only_GLMM_b0!B3&lt;20, ROUND([11]Utt_nuc_pa_only_GLMM_b0!B3,1), ROUND([11]!CB,0)))</f>
        <v>0.01</v>
      </c>
      <c r="C15" s="6">
        <f>[11]Utt_nuc_pa_only_GLMM_b0!C3</f>
        <v>1.31791849692192E-3</v>
      </c>
      <c r="D15" s="5">
        <f>[11]Utt_nuc_pa_only_GLMM_b0!D3</f>
        <v>0.15504345702775399</v>
      </c>
      <c r="E15" s="5">
        <f>[11]Utt_nuc_pa_only_GLMM_b0!E3</f>
        <v>1.7385910750921999E-2</v>
      </c>
      <c r="F15" s="5">
        <f>[11]Utt_nuc_pa_only_GLMM_b0!F3</f>
        <v>-3.4925719240472999</v>
      </c>
      <c r="G15" s="6">
        <f>[11]Utt_nuc_pa_only_GLMM_b0!G3</f>
        <v>4.7839274316468399E-4</v>
      </c>
      <c r="H15" s="5" t="str">
        <f t="shared" ref="H15:H17" si="4">IF(G15&lt;0.001, "p &lt; .001", _xlfn.CONCAT("p = ", REPLACE(ROUND(G15, 3),1,2,".")))</f>
        <v>p &lt; .001</v>
      </c>
      <c r="I15" s="6">
        <f>D15-B15</f>
        <v>0.14504345702775398</v>
      </c>
      <c r="J15" s="6">
        <f>B15-C15</f>
        <v>8.6820815030780804E-3</v>
      </c>
    </row>
    <row r="16" spans="1:12" ht="15" thickBot="1" x14ac:dyDescent="0.35">
      <c r="A16" s="5" t="s">
        <v>5</v>
      </c>
      <c r="B16" s="5" cm="1">
        <f t="array" ref="B16">IF([11]Utt_nuc_pa_only_GLMM_b0!B4&lt;1, ROUND([11]Utt_nuc_pa_only_GLMM_b0!B4,2), IF([11]Utt_nuc_pa_only_GLMM_b0!B4&lt;20, ROUND([11]Utt_nuc_pa_only_GLMM_b0!B4,1), ROUND([11]!CB,0)))</f>
        <v>0.77</v>
      </c>
      <c r="C16" s="5">
        <f>[11]Utt_nuc_pa_only_GLMM_b0!C4</f>
        <v>9.47730781695032E-2</v>
      </c>
      <c r="D16" s="5">
        <f>[11]Utt_nuc_pa_only_GLMM_b0!D4</f>
        <v>6.2503308244336697</v>
      </c>
      <c r="E16" s="5">
        <f>[11]Utt_nuc_pa_only_GLMM_b0!E4</f>
        <v>0.82246295626091603</v>
      </c>
      <c r="F16" s="5">
        <f>[11]Utt_nuc_pa_only_GLMM_b0!F4</f>
        <v>-0.245006009365109</v>
      </c>
      <c r="G16" s="5">
        <f>[11]Utt_nuc_pa_only_GLMM_b0!G4</f>
        <v>0.80645177834805204</v>
      </c>
      <c r="H16" s="5" t="str">
        <f t="shared" si="4"/>
        <v>p = .806</v>
      </c>
      <c r="I16" s="5">
        <f>D16-B16</f>
        <v>5.4803308244336701</v>
      </c>
      <c r="J16" s="5">
        <f>B16-C16</f>
        <v>0.67522692183049682</v>
      </c>
    </row>
    <row r="17" spans="1:10" x14ac:dyDescent="0.3">
      <c r="A17" s="5" t="s">
        <v>6</v>
      </c>
      <c r="B17" s="5" cm="1">
        <f t="array" ref="B17">IF([11]Utt_nuc_pa_only_GLMM_b0!B5&lt;1, ROUND([11]Utt_nuc_pa_only_GLMM_b0!B5,2), IF([11]Utt_nuc_pa_only_GLMM_b0!B5&lt;20, ROUND([11]Utt_nuc_pa_only_GLMM_b0!B5,1), ROUND([11]!CB,0)))</f>
        <v>0.78</v>
      </c>
      <c r="C17" s="5">
        <f>[11]Utt_nuc_pa_only_GLMM_b0!C5</f>
        <v>9.6658664867362895E-2</v>
      </c>
      <c r="D17" s="5">
        <f>[11]Utt_nuc_pa_only_GLMM_b0!D5</f>
        <v>6.3623723132420498</v>
      </c>
      <c r="E17" s="5">
        <f>[11]Utt_nuc_pa_only_GLMM_b0!E5</f>
        <v>0.83762913491535396</v>
      </c>
      <c r="F17" s="5">
        <f>[11]Utt_nuc_pa_only_GLMM_b0!F5</f>
        <v>-0.22758028419231799</v>
      </c>
      <c r="G17" s="5">
        <f>[11]Utt_nuc_pa_only_GLMM_b0!G5</f>
        <v>0.81997254871094005</v>
      </c>
      <c r="H17" s="5" t="str">
        <f t="shared" si="4"/>
        <v>p = .82</v>
      </c>
      <c r="I17" s="5">
        <f>D17-B17</f>
        <v>5.5823723132420495</v>
      </c>
      <c r="J17" s="5">
        <f>B17-C17</f>
        <v>0.68334133513263717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38A2-BE6A-46F0-A0FE-37A8F57BCFDC}">
  <dimension ref="A1:L18"/>
  <sheetViews>
    <sheetView zoomScale="85" zoomScaleNormal="85" workbookViewId="0">
      <selection activeCell="I3" sqref="I3"/>
    </sheetView>
  </sheetViews>
  <sheetFormatPr defaultRowHeight="14.4" x14ac:dyDescent="0.3"/>
  <cols>
    <col min="1" max="1" width="12.33203125" customWidth="1"/>
    <col min="2" max="2" width="10.109375" customWidth="1"/>
    <col min="3" max="3" width="14" bestFit="1" customWidth="1"/>
    <col min="4" max="4" width="11.5546875" customWidth="1"/>
    <col min="5" max="5" width="12.5546875" customWidth="1"/>
    <col min="6" max="6" width="12" customWidth="1"/>
    <col min="7" max="8" width="10.5546875" customWidth="1"/>
    <col min="9" max="9" width="13.109375" customWidth="1"/>
    <col min="10" max="10" width="13.5546875" bestFit="1" customWidth="1"/>
    <col min="11" max="11" width="18.33203125" customWidth="1"/>
    <col min="12" max="12" width="12.5546875" bestFit="1" customWidth="1"/>
    <col min="13" max="13" width="12.5546875" customWidth="1"/>
  </cols>
  <sheetData>
    <row r="1" spans="1:12" ht="15" customHeight="1" x14ac:dyDescent="0.3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 ht="15" customHeight="1" x14ac:dyDescent="0.3">
      <c r="A2" s="1" t="s">
        <v>7</v>
      </c>
      <c r="B2" s="1" t="s">
        <v>8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" customHeight="1" x14ac:dyDescent="0.3">
      <c r="A3" s="2" t="s">
        <v>3</v>
      </c>
      <c r="B3" s="2" t="s">
        <v>4</v>
      </c>
      <c r="C3" s="2">
        <f>IF([12]Utt_h_reg_or_nuc_pa_only_GLMM_b!C2&lt;2, ROUND([12]Utt_h_reg_or_nuc_pa_only_GLMM_b!C2,2), IF([12]Utt_h_reg_or_nuc_pa_only_GLMM_b!C2&lt;20, ROUND([12]Utt_h_reg_or_nuc_pa_only_GLMM_b!C2,1), ROUND([12]Utt_h_reg_or_nuc_pa_only_GLMM_b!C2,0)))</f>
        <v>0.01</v>
      </c>
      <c r="D3" s="2">
        <f>[12]Utt_h_reg_or_nuc_pa_only_GLMM_b!D2</f>
        <v>1.69614706352926E-3</v>
      </c>
      <c r="E3" s="2">
        <f>[12]Utt_h_reg_or_nuc_pa_only_GLMM_b!E2</f>
        <v>0.121363245183589</v>
      </c>
      <c r="F3" s="2">
        <f>[12]Utt_h_reg_or_nuc_pa_only_GLMM_b!F2</f>
        <v>1.5630351490874501E-2</v>
      </c>
      <c r="G3" s="2">
        <f>[12]Utt_h_reg_or_nuc_pa_only_GLMM_b!G2</f>
        <v>-3.89583503169816</v>
      </c>
      <c r="H3" s="16">
        <f>[12]Utt_h_reg_or_nuc_pa_only_GLMM_b!H2</f>
        <v>9.7860983407917004E-5</v>
      </c>
      <c r="I3" s="2" t="str">
        <f t="shared" ref="I3:I9" si="0">IF(H3&lt;0.001, "p &lt; .001", _xlfn.CONCAT("p = ", REPLACE(ROUND(H3, 3),1,2,".")))</f>
        <v>p &lt; .001</v>
      </c>
      <c r="J3" s="2" t="str">
        <f>_xlfn.CONCAT(A3, ", ", B3)</f>
        <v>MDC, MWH</v>
      </c>
      <c r="K3" s="9">
        <f t="shared" ref="K3:K8" si="1">E3-C3</f>
        <v>0.111363245183589</v>
      </c>
      <c r="L3" s="9">
        <f t="shared" ref="L3:L8" si="2">C3-D3</f>
        <v>8.30385293647074E-3</v>
      </c>
    </row>
    <row r="4" spans="1:12" ht="15" customHeight="1" x14ac:dyDescent="0.3">
      <c r="A4" s="2" t="s">
        <v>3</v>
      </c>
      <c r="B4" s="2" t="s">
        <v>5</v>
      </c>
      <c r="C4" s="2">
        <f>IF([12]Utt_h_reg_or_nuc_pa_only_GLMM_b!C3&lt;2, ROUND([12]Utt_h_reg_or_nuc_pa_only_GLMM_b!C3,2), IF([12]Utt_h_reg_or_nuc_pa_only_GLMM_b!C3&lt;20, ROUND([12]Utt_h_reg_or_nuc_pa_only_GLMM_b!C3,1), ROUND([12]Utt_h_reg_or_nuc_pa_only_GLMM_b!C3,0)))</f>
        <v>7.9</v>
      </c>
      <c r="D4" s="2">
        <f>[12]Utt_h_reg_or_nuc_pa_only_GLMM_b!D3</f>
        <v>4.3873047598910704</v>
      </c>
      <c r="E4" s="2">
        <f>[12]Utt_h_reg_or_nuc_pa_only_GLMM_b!E3</f>
        <v>14.208739775896101</v>
      </c>
      <c r="F4" s="2">
        <f>[12]Utt_h_reg_or_nuc_pa_only_GLMM_b!F3</f>
        <v>2.3669495653945201</v>
      </c>
      <c r="G4" s="2">
        <f>[12]Utt_h_reg_or_nuc_pa_only_GLMM_b!G3</f>
        <v>6.8925217742902101</v>
      </c>
      <c r="H4" s="16">
        <f>[12]Utt_h_reg_or_nuc_pa_only_GLMM_b!H3</f>
        <v>5.48118987826975E-12</v>
      </c>
      <c r="I4" s="2" t="str">
        <f t="shared" si="0"/>
        <v>p &lt; .001</v>
      </c>
      <c r="J4" s="2" t="str">
        <f t="shared" ref="J4:J8" si="3">_xlfn.CONCAT(A4, ", ", B4)</f>
        <v>MDC, MYN</v>
      </c>
      <c r="K4" s="9">
        <f t="shared" si="1"/>
        <v>6.3087397758961004</v>
      </c>
      <c r="L4" s="9">
        <f t="shared" si="2"/>
        <v>3.51269524010893</v>
      </c>
    </row>
    <row r="5" spans="1:12" ht="15" customHeight="1" x14ac:dyDescent="0.3">
      <c r="A5" s="2" t="s">
        <v>3</v>
      </c>
      <c r="B5" s="2" t="s">
        <v>6</v>
      </c>
      <c r="C5" s="2">
        <f>IF([12]Utt_h_reg_or_nuc_pa_only_GLMM_b!C4&lt;2, ROUND([12]Utt_h_reg_or_nuc_pa_only_GLMM_b!C4,2), IF([12]Utt_h_reg_or_nuc_pa_only_GLMM_b!C4&lt;20, ROUND([12]Utt_h_reg_or_nuc_pa_only_GLMM_b!C4,1), ROUND([12]Utt_h_reg_or_nuc_pa_only_GLMM_b!C4,0)))</f>
        <v>36</v>
      </c>
      <c r="D5" s="2">
        <f>[12]Utt_h_reg_or_nuc_pa_only_GLMM_b!D4</f>
        <v>17.800006178774598</v>
      </c>
      <c r="E5" s="2">
        <f>[12]Utt_h_reg_or_nuc_pa_only_GLMM_b!E4</f>
        <v>71.312248797243299</v>
      </c>
      <c r="F5" s="2">
        <f>[12]Utt_h_reg_or_nuc_pa_only_GLMM_b!F4</f>
        <v>12.6142845995012</v>
      </c>
      <c r="G5" s="2">
        <f>[12]Utt_h_reg_or_nuc_pa_only_GLMM_b!G4</f>
        <v>10.0920351506358</v>
      </c>
      <c r="H5" s="16">
        <f>[12]Utt_h_reg_or_nuc_pa_only_GLMM_b!H4</f>
        <v>5.9914249277339597E-24</v>
      </c>
      <c r="I5" s="2" t="str">
        <f t="shared" si="0"/>
        <v>p &lt; .001</v>
      </c>
      <c r="J5" s="2" t="str">
        <f t="shared" si="3"/>
        <v>MDC, MDQ</v>
      </c>
      <c r="K5" s="9">
        <f t="shared" si="1"/>
        <v>35.312248797243299</v>
      </c>
      <c r="L5" s="9">
        <f t="shared" si="2"/>
        <v>18.199993821225402</v>
      </c>
    </row>
    <row r="6" spans="1:12" ht="15" customHeight="1" x14ac:dyDescent="0.3">
      <c r="A6" s="2" t="s">
        <v>4</v>
      </c>
      <c r="B6" s="2" t="s">
        <v>5</v>
      </c>
      <c r="C6" s="2">
        <f>IF([12]Utt_h_reg_or_nuc_pa_only_GLMM_b!C5&lt;2, ROUND([12]Utt_h_reg_or_nuc_pa_only_GLMM_b!C5,2), IF([12]Utt_h_reg_or_nuc_pa_only_GLMM_b!C5&lt;20, ROUND([12]Utt_h_reg_or_nuc_pa_only_GLMM_b!C5,1), ROUND([12]Utt_h_reg_or_nuc_pa_only_GLMM_b!C5,0)))</f>
        <v>550</v>
      </c>
      <c r="D6" s="2">
        <f>[12]Utt_h_reg_or_nuc_pa_only_GLMM_b!D5</f>
        <v>64.115522642476805</v>
      </c>
      <c r="E6" s="2">
        <f>[12]Utt_h_reg_or_nuc_pa_only_GLMM_b!E5</f>
        <v>4722.9345664766697</v>
      </c>
      <c r="F6" s="2">
        <f>[12]Utt_h_reg_or_nuc_pa_only_GLMM_b!F5</f>
        <v>603.56956906190896</v>
      </c>
      <c r="G6" s="2">
        <f>[12]Utt_h_reg_or_nuc_pa_only_GLMM_b!G5</f>
        <v>5.7533340782145901</v>
      </c>
      <c r="H6" s="16">
        <f>[12]Utt_h_reg_or_nuc_pa_only_GLMM_b!H5</f>
        <v>8.7500325720945304E-9</v>
      </c>
      <c r="I6" s="2" t="str">
        <f t="shared" si="0"/>
        <v>p &lt; .001</v>
      </c>
      <c r="J6" s="2" t="str">
        <f t="shared" si="3"/>
        <v>MWH, MYN</v>
      </c>
      <c r="K6" s="9">
        <f t="shared" si="1"/>
        <v>4172.9345664766697</v>
      </c>
      <c r="L6" s="9">
        <f t="shared" si="2"/>
        <v>485.88447735752322</v>
      </c>
    </row>
    <row r="7" spans="1:12" ht="15" customHeight="1" x14ac:dyDescent="0.3">
      <c r="A7" s="2" t="s">
        <v>4</v>
      </c>
      <c r="B7" s="2" t="s">
        <v>6</v>
      </c>
      <c r="C7" s="2">
        <f>IF([12]Utt_h_reg_or_nuc_pa_only_GLMM_b!C6&lt;2, ROUND([12]Utt_h_reg_or_nuc_pa_only_GLMM_b!C6,2), IF([12]Utt_h_reg_or_nuc_pa_only_GLMM_b!C6&lt;20, ROUND([12]Utt_h_reg_or_nuc_pa_only_GLMM_b!C6,1), ROUND([12]Utt_h_reg_or_nuc_pa_only_GLMM_b!C6,0)))</f>
        <v>2483</v>
      </c>
      <c r="D7" s="2">
        <f>[12]Utt_h_reg_or_nuc_pa_only_GLMM_b!D6</f>
        <v>278.39197163466002</v>
      </c>
      <c r="E7" s="2">
        <f>[12]Utt_h_reg_or_nuc_pa_only_GLMM_b!E6</f>
        <v>22149.065311152099</v>
      </c>
      <c r="F7" s="2">
        <f>[12]Utt_h_reg_or_nuc_pa_only_GLMM_b!F6</f>
        <v>2772.4066651621001</v>
      </c>
      <c r="G7" s="2">
        <f>[12]Utt_h_reg_or_nuc_pa_only_GLMM_b!G6</f>
        <v>7.0017300545617003</v>
      </c>
      <c r="H7" s="16">
        <f>[12]Utt_h_reg_or_nuc_pa_only_GLMM_b!H6</f>
        <v>2.5282085909188499E-12</v>
      </c>
      <c r="I7" s="2" t="str">
        <f t="shared" si="0"/>
        <v>p &lt; .001</v>
      </c>
      <c r="J7" s="2" t="str">
        <f t="shared" si="3"/>
        <v>MWH, MDQ</v>
      </c>
      <c r="K7" s="9">
        <f t="shared" si="1"/>
        <v>19666.065311152099</v>
      </c>
      <c r="L7" s="9">
        <f t="shared" si="2"/>
        <v>2204.60802836534</v>
      </c>
    </row>
    <row r="8" spans="1:12" ht="15" customHeight="1" x14ac:dyDescent="0.3">
      <c r="A8" s="2" t="s">
        <v>5</v>
      </c>
      <c r="B8" s="2" t="s">
        <v>6</v>
      </c>
      <c r="C8" s="2">
        <f>IF([12]Utt_h_reg_or_nuc_pa_only_GLMM_b!C7&lt;2, ROUND([12]Utt_h_reg_or_nuc_pa_only_GLMM_b!C7,2), IF([12]Utt_h_reg_or_nuc_pa_only_GLMM_b!C7&lt;20, ROUND([12]Utt_h_reg_or_nuc_pa_only_GLMM_b!C7,1), ROUND([12]Utt_h_reg_or_nuc_pa_only_GLMM_b!C7,0)))</f>
        <v>4.5</v>
      </c>
      <c r="D8" s="2">
        <f>[12]Utt_h_reg_or_nuc_pa_only_GLMM_b!D7</f>
        <v>2.48131754086267</v>
      </c>
      <c r="E8" s="2">
        <f>[12]Utt_h_reg_or_nuc_pa_only_GLMM_b!E7</f>
        <v>8.2063088987134893</v>
      </c>
      <c r="F8" s="2">
        <f>[12]Utt_h_reg_or_nuc_pa_only_GLMM_b!F7</f>
        <v>1.37692227873155</v>
      </c>
      <c r="G8" s="2">
        <f>[12]Utt_h_reg_or_nuc_pa_only_GLMM_b!G7</f>
        <v>4.9382682636420601</v>
      </c>
      <c r="H8" s="16">
        <f>[12]Utt_h_reg_or_nuc_pa_only_GLMM_b!H7</f>
        <v>7.8819367716434903E-7</v>
      </c>
      <c r="I8" s="2" t="str">
        <f t="shared" si="0"/>
        <v>p &lt; .001</v>
      </c>
      <c r="J8" s="2" t="str">
        <f t="shared" si="3"/>
        <v>MYN, MDQ</v>
      </c>
      <c r="K8" s="9">
        <f t="shared" si="1"/>
        <v>3.7063088987134893</v>
      </c>
      <c r="L8" s="9">
        <f t="shared" si="2"/>
        <v>2.01868245913733</v>
      </c>
    </row>
    <row r="9" spans="1:12" x14ac:dyDescent="0.3">
      <c r="A9" s="2" t="s">
        <v>16</v>
      </c>
      <c r="B9" s="2" t="s">
        <v>17</v>
      </c>
      <c r="C9" s="2">
        <f>IF([12]Utt_h_reg_or_nuc_pa_only_GLMM_b!C8&lt;2, ROUND([12]Utt_h_reg_or_nuc_pa_only_GLMM_b!C8,2), IF([12]Utt_h_reg_or_nuc_pa_only_GLMM_b!C8&lt;20, ROUND([12]Utt_h_reg_or_nuc_pa_only_GLMM_b!C8,1), ROUND([12]Utt_h_reg_or_nuc_pa_only_GLMM_b!C8,0)))</f>
        <v>0.94</v>
      </c>
      <c r="D9" s="2">
        <f>[12]Utt_h_reg_or_nuc_pa_only_GLMM_b!D8</f>
        <v>0.189734481494021</v>
      </c>
      <c r="E9" s="2">
        <f>[12]Utt_h_reg_or_nuc_pa_only_GLMM_b!E8</f>
        <v>4.6486848249953203</v>
      </c>
      <c r="F9" s="2">
        <f>[12]Utt_h_reg_or_nuc_pa_only_GLMM_b!F8</f>
        <v>0.76600000000000001</v>
      </c>
      <c r="G9" s="2">
        <f>[12]Utt_h_reg_or_nuc_pa_only_GLMM_b!G8</f>
        <v>-7.6999999999999999E-2</v>
      </c>
      <c r="H9" s="2">
        <f>[12]Utt_h_reg_or_nuc_pa_only_GLMM_b!H8</f>
        <v>0.93868241359569005</v>
      </c>
      <c r="I9" s="2" t="str">
        <f t="shared" si="0"/>
        <v>p = .939</v>
      </c>
      <c r="J9" s="2" t="str">
        <f>_xlfn.CONCAT(A9, ", ", B9)</f>
        <v>F, M</v>
      </c>
      <c r="K9" s="9">
        <f>E9-C9</f>
        <v>3.7086848249953204</v>
      </c>
      <c r="L9" s="9">
        <f>C9-D9</f>
        <v>0.750265518505979</v>
      </c>
    </row>
    <row r="12" spans="1:12" x14ac:dyDescent="0.3">
      <c r="A12" s="19"/>
      <c r="B12" s="18"/>
      <c r="C12" s="18"/>
      <c r="D12" s="18"/>
      <c r="E12" s="18"/>
      <c r="F12" s="18"/>
      <c r="G12" s="18"/>
    </row>
    <row r="13" spans="1:12" ht="15" thickBot="1" x14ac:dyDescent="0.35">
      <c r="A13" s="4" t="s">
        <v>7</v>
      </c>
      <c r="B13" s="4" t="s">
        <v>19</v>
      </c>
      <c r="C13" s="4" t="s">
        <v>0</v>
      </c>
      <c r="D13" s="4" t="s">
        <v>1</v>
      </c>
      <c r="E13" s="4" t="s">
        <v>2</v>
      </c>
      <c r="F13" s="4" t="s">
        <v>9</v>
      </c>
      <c r="G13" s="4" t="s">
        <v>10</v>
      </c>
      <c r="H13" s="8" t="s">
        <v>11</v>
      </c>
      <c r="I13" s="7" t="s">
        <v>13</v>
      </c>
      <c r="J13" s="7" t="s">
        <v>14</v>
      </c>
    </row>
    <row r="14" spans="1:12" ht="15.6" thickTop="1" thickBot="1" x14ac:dyDescent="0.35">
      <c r="A14" s="5" t="s">
        <v>3</v>
      </c>
      <c r="B14" s="5" cm="1">
        <f t="array" ref="B14">IF([13]Utt_h_reg_or_nuc_pa_only_GLMM_b!B2&lt;1, ROUND([13]Utt_h_reg_or_nuc_pa_only_GLMM_b!B2,3), IF([13]Utt_h_reg_or_nuc_pa_only_GLMM_b!B2&lt;20, ROUND([13]Utt_h_reg_or_nuc_pa_only_GLMM_b!B2,1), ROUND([13]!CB,0)))</f>
        <v>0.185</v>
      </c>
      <c r="C14" s="5">
        <f>[13]Utt_h_reg_or_nuc_pa_only_GLMM_b!C2</f>
        <v>2.9077325467952799E-2</v>
      </c>
      <c r="D14" s="5">
        <f>[13]Utt_h_reg_or_nuc_pa_only_GLMM_b!D2</f>
        <v>1.17972142304048</v>
      </c>
      <c r="E14" s="5">
        <f>[13]Utt_h_reg_or_nuc_pa_only_GLMM_b!E2</f>
        <v>0.17496507814863599</v>
      </c>
      <c r="F14" s="5">
        <f>[13]Utt_h_reg_or_nuc_pa_only_GLMM_b!F2</f>
        <v>-1.7850069138678699</v>
      </c>
      <c r="G14" s="5">
        <f>[13]Utt_h_reg_or_nuc_pa_only_GLMM_b!G2</f>
        <v>7.4260195434987603E-2</v>
      </c>
      <c r="H14" s="5" t="str">
        <f>IF(G14&lt;0.001, "p &lt; .001", _xlfn.CONCAT("p = ", REPLACE(ROUND(G14, 3),1,2,".")))</f>
        <v>p = .074</v>
      </c>
      <c r="I14" s="6">
        <f>D14-B14</f>
        <v>0.99472142304047995</v>
      </c>
      <c r="J14" s="6">
        <f>B14-C14</f>
        <v>0.1559226745320472</v>
      </c>
    </row>
    <row r="15" spans="1:12" ht="15" thickBot="1" x14ac:dyDescent="0.35">
      <c r="A15" s="5" t="s">
        <v>4</v>
      </c>
      <c r="B15" s="5" cm="1">
        <f t="array" ref="B15">IF([13]Utt_h_reg_or_nuc_pa_only_GLMM_b!B3&lt;1, ROUND([13]Utt_h_reg_or_nuc_pa_only_GLMM_b!B3,3), IF([13]Utt_h_reg_or_nuc_pa_only_GLMM_b!B3&lt;20, ROUND([13]Utt_h_reg_or_nuc_pa_only_GLMM_b!B3,1), ROUND([13]!CB,0)))</f>
        <v>3.0000000000000001E-3</v>
      </c>
      <c r="C15" s="6">
        <f>[13]Utt_h_reg_or_nuc_pa_only_GLMM_b!C3</f>
        <v>1.65400253939313E-4</v>
      </c>
      <c r="D15" s="5">
        <f>[13]Utt_h_reg_or_nuc_pa_only_GLMM_b!D3</f>
        <v>4.2694739848012801E-2</v>
      </c>
      <c r="E15" s="5">
        <f>[13]Utt_h_reg_or_nuc_pa_only_GLMM_b!E3</f>
        <v>3.7647924875334401E-3</v>
      </c>
      <c r="F15" s="5">
        <f>[13]Utt_h_reg_or_nuc_pa_only_GLMM_b!F3</f>
        <v>-4.1859979733557404</v>
      </c>
      <c r="G15" s="6">
        <f>[13]Utt_h_reg_or_nuc_pa_only_GLMM_b!G3</f>
        <v>2.8391588051256401E-5</v>
      </c>
      <c r="H15" s="5" t="str">
        <f t="shared" ref="H15:H17" si="4">IF(G15&lt;0.001, "p &lt; .001", _xlfn.CONCAT("p = ", REPLACE(ROUND(G15, 3),1,2,".")))</f>
        <v>p &lt; .001</v>
      </c>
      <c r="I15" s="6">
        <f>D15-B15</f>
        <v>3.9694739848012799E-2</v>
      </c>
      <c r="J15" s="6">
        <f>B15-C15</f>
        <v>2.8345997460606869E-3</v>
      </c>
    </row>
    <row r="16" spans="1:12" ht="15" thickBot="1" x14ac:dyDescent="0.35">
      <c r="A16" s="5" t="s">
        <v>5</v>
      </c>
      <c r="B16" s="5" cm="1">
        <f t="array" ref="B16">IF([13]Utt_h_reg_or_nuc_pa_only_GLMM_b!B4&lt;1, ROUND([13]Utt_h_reg_or_nuc_pa_only_GLMM_b!B4,3), IF([13]Utt_h_reg_or_nuc_pa_only_GLMM_b!B4&lt;20, ROUND([13]Utt_h_reg_or_nuc_pa_only_GLMM_b!B4,1), ROUND([13]!CB,0)))</f>
        <v>1.5</v>
      </c>
      <c r="C16" s="5">
        <f>[13]Utt_h_reg_or_nuc_pa_only_GLMM_b!C4</f>
        <v>0.23404021756118901</v>
      </c>
      <c r="D16" s="5">
        <f>[13]Utt_h_reg_or_nuc_pa_only_GLMM_b!D4</f>
        <v>9.1366852371729195</v>
      </c>
      <c r="E16" s="5">
        <f>[13]Utt_h_reg_or_nuc_pa_only_GLMM_b!E4</f>
        <v>1.36704661559708</v>
      </c>
      <c r="F16" s="5">
        <f>[13]Utt_h_reg_or_nuc_pa_only_GLMM_b!F4</f>
        <v>0.40649953056559601</v>
      </c>
      <c r="G16" s="5">
        <f>[13]Utt_h_reg_or_nuc_pa_only_GLMM_b!G4</f>
        <v>0.68437560182882595</v>
      </c>
      <c r="H16" s="5" t="str">
        <f t="shared" si="4"/>
        <v>p = .684</v>
      </c>
      <c r="I16" s="5">
        <f>D16-B16</f>
        <v>7.6366852371729195</v>
      </c>
      <c r="J16" s="5">
        <f>B16-C16</f>
        <v>1.2659597824388109</v>
      </c>
    </row>
    <row r="17" spans="1:10" x14ac:dyDescent="0.3">
      <c r="A17" s="5" t="s">
        <v>6</v>
      </c>
      <c r="B17" s="5" cm="1">
        <f t="array" ref="B17">IF([13]Utt_h_reg_or_nuc_pa_only_GLMM_b!B5&lt;1, ROUND([13]Utt_h_reg_or_nuc_pa_only_GLMM_b!B5,3), IF([13]Utt_h_reg_or_nuc_pa_only_GLMM_b!B5&lt;20, ROUND([13]Utt_h_reg_or_nuc_pa_only_GLMM_b!B5,1), ROUND([13]!CB,0)))</f>
        <v>6.6</v>
      </c>
      <c r="C17" s="5">
        <f>[13]Utt_h_reg_or_nuc_pa_only_GLMM_b!C5</f>
        <v>1.0291324872801999</v>
      </c>
      <c r="D17" s="5">
        <f>[13]Utt_h_reg_or_nuc_pa_only_GLMM_b!D5</f>
        <v>42.312335064750201</v>
      </c>
      <c r="E17" s="5">
        <f>[13]Utt_h_reg_or_nuc_pa_only_GLMM_b!E5</f>
        <v>6.2561782967752801</v>
      </c>
      <c r="F17" s="5">
        <f>[13]Utt_h_reg_or_nuc_pa_only_GLMM_b!F5</f>
        <v>1.99025313013857</v>
      </c>
      <c r="G17" s="5">
        <f>[13]Utt_h_reg_or_nuc_pa_only_GLMM_b!G5</f>
        <v>4.6563058262216801E-2</v>
      </c>
      <c r="H17" s="5" t="str">
        <f t="shared" si="4"/>
        <v>p = .047</v>
      </c>
      <c r="I17" s="5">
        <f>D17-B17</f>
        <v>35.712335064750199</v>
      </c>
      <c r="J17" s="5">
        <f>B17-C17</f>
        <v>5.5708675127197997</v>
      </c>
    </row>
    <row r="18" spans="1:10" x14ac:dyDescent="0.3">
      <c r="A18" s="3"/>
    </row>
  </sheetData>
  <mergeCells count="2">
    <mergeCell ref="A1:K1"/>
    <mergeCell ref="A12:G12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H% no reg tier</vt:lpstr>
      <vt:lpstr>Hi Reg</vt:lpstr>
      <vt:lpstr>L% in REG tier</vt:lpstr>
      <vt:lpstr>nuc_PA_only</vt:lpstr>
      <vt:lpstr>either 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 Eoin Rodgers</dc:creator>
  <cp:lastModifiedBy>Antoin Eoin Rodgers</cp:lastModifiedBy>
  <dcterms:created xsi:type="dcterms:W3CDTF">2022-07-22T17:58:19Z</dcterms:created>
  <dcterms:modified xsi:type="dcterms:W3CDTF">2022-09-25T16:41:48Z</dcterms:modified>
</cp:coreProperties>
</file>