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FF52D2DB-4440-46CD-A082-746796DDD433}" xr6:coauthVersionLast="47" xr6:coauthVersionMax="47" xr10:uidLastSave="{00000000-0000-0000-0000-000000000000}"/>
  <bookViews>
    <workbookView xWindow="-108" yWindow="-108" windowWidth="23256" windowHeight="13176" tabRatio="835" activeTab="7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 Mode" sheetId="7" r:id="rId5"/>
    <sheet name="Graphs PA" sheetId="12" r:id="rId6"/>
    <sheet name="Graph Data" sheetId="1" r:id="rId7"/>
    <sheet name="Boundary and Gender" sheetId="13" r:id="rId8"/>
    <sheet name="For legends" sheetId="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Print_Area" localSheetId="0">'B0 Mode'!$A$1:$AM$11</definedName>
    <definedName name="_xlnm.Print_Area" localSheetId="2">'B0 PA'!$A$1:$AM$7</definedName>
    <definedName name="_xlnm.Print_Area" localSheetId="1">'B1 Mode'!$A$1:$BE$11</definedName>
    <definedName name="_xlnm.Print_Area" localSheetId="3">'B1 PA'!$A$1:$BF$80</definedName>
    <definedName name="_xlnm.Print_Area" localSheetId="7">'Boundary and Gender'!$A$1:$J$27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3" l="1"/>
  <c r="B18" i="13"/>
  <c r="B23" i="13" s="1"/>
  <c r="J6" i="13"/>
  <c r="J9" i="13"/>
  <c r="D6" i="13"/>
  <c r="C18" i="13"/>
  <c r="C26" i="13" s="1"/>
  <c r="D18" i="13"/>
  <c r="D23" i="13" s="1"/>
  <c r="E18" i="13"/>
  <c r="F18" i="13"/>
  <c r="F23" i="13" s="1"/>
  <c r="G18" i="13"/>
  <c r="G23" i="13" s="1"/>
  <c r="H18" i="13"/>
  <c r="H26" i="13" s="1"/>
  <c r="I18" i="13"/>
  <c r="I26" i="13" s="1"/>
  <c r="J18" i="13"/>
  <c r="J26" i="13" s="1"/>
  <c r="B19" i="13"/>
  <c r="C19" i="13"/>
  <c r="D19" i="13"/>
  <c r="E19" i="13"/>
  <c r="F19" i="13"/>
  <c r="G19" i="13"/>
  <c r="H19" i="13"/>
  <c r="L19" i="13" s="1"/>
  <c r="I19" i="13"/>
  <c r="J19" i="13"/>
  <c r="B20" i="13"/>
  <c r="C20" i="13"/>
  <c r="D20" i="13"/>
  <c r="K20" i="13" s="1"/>
  <c r="E20" i="13"/>
  <c r="F20" i="13"/>
  <c r="G20" i="13"/>
  <c r="H20" i="13"/>
  <c r="I20" i="13"/>
  <c r="J20" i="13"/>
  <c r="L20" i="13"/>
  <c r="B21" i="13"/>
  <c r="C21" i="13"/>
  <c r="D21" i="13"/>
  <c r="E21" i="13"/>
  <c r="F21" i="13"/>
  <c r="G21" i="13"/>
  <c r="H21" i="13"/>
  <c r="L21" i="13" s="1"/>
  <c r="I21" i="13"/>
  <c r="J21" i="13"/>
  <c r="B22" i="13"/>
  <c r="C22" i="13"/>
  <c r="D22" i="13"/>
  <c r="E22" i="13"/>
  <c r="F22" i="13"/>
  <c r="G22" i="13"/>
  <c r="H22" i="13"/>
  <c r="L22" i="13" s="1"/>
  <c r="I22" i="13"/>
  <c r="J22" i="13"/>
  <c r="C23" i="13"/>
  <c r="E23" i="13"/>
  <c r="B24" i="13"/>
  <c r="C24" i="13"/>
  <c r="D24" i="13"/>
  <c r="E24" i="13"/>
  <c r="F24" i="13"/>
  <c r="G24" i="13"/>
  <c r="H24" i="13"/>
  <c r="L24" i="13" s="1"/>
  <c r="I24" i="13"/>
  <c r="J24" i="13"/>
  <c r="B25" i="13"/>
  <c r="K25" i="13" s="1"/>
  <c r="C25" i="13"/>
  <c r="D25" i="13"/>
  <c r="E25" i="13"/>
  <c r="F25" i="13"/>
  <c r="G25" i="13"/>
  <c r="H25" i="13"/>
  <c r="L25" i="13" s="1"/>
  <c r="I25" i="13"/>
  <c r="J25" i="13"/>
  <c r="D26" i="13"/>
  <c r="E26" i="13"/>
  <c r="F26" i="13"/>
  <c r="G26" i="13"/>
  <c r="B27" i="13"/>
  <c r="C27" i="13"/>
  <c r="D27" i="13"/>
  <c r="E27" i="13"/>
  <c r="F27" i="13"/>
  <c r="G27" i="13"/>
  <c r="H27" i="13"/>
  <c r="L27" i="13" s="1"/>
  <c r="I27" i="13"/>
  <c r="J27" i="13"/>
  <c r="J14" i="13"/>
  <c r="I14" i="13"/>
  <c r="H14" i="13"/>
  <c r="L14" i="13" s="1"/>
  <c r="G14" i="13"/>
  <c r="F14" i="13"/>
  <c r="E14" i="13"/>
  <c r="D14" i="13"/>
  <c r="C14" i="13"/>
  <c r="J12" i="13"/>
  <c r="I12" i="13"/>
  <c r="H12" i="13"/>
  <c r="L12" i="13" s="1"/>
  <c r="G12" i="13"/>
  <c r="F12" i="13"/>
  <c r="E12" i="13"/>
  <c r="D12" i="13"/>
  <c r="C12" i="13"/>
  <c r="J11" i="13"/>
  <c r="I11" i="13"/>
  <c r="H11" i="13"/>
  <c r="L11" i="13" s="1"/>
  <c r="G11" i="13"/>
  <c r="F11" i="13"/>
  <c r="E11" i="13"/>
  <c r="D11" i="13"/>
  <c r="C11" i="13"/>
  <c r="I9" i="13"/>
  <c r="H9" i="13"/>
  <c r="L9" i="13" s="1"/>
  <c r="G9" i="13"/>
  <c r="F9" i="13"/>
  <c r="E9" i="13"/>
  <c r="D9" i="13"/>
  <c r="C9" i="13"/>
  <c r="J8" i="13"/>
  <c r="I8" i="13"/>
  <c r="H8" i="13"/>
  <c r="L8" i="13" s="1"/>
  <c r="G8" i="13"/>
  <c r="F8" i="13"/>
  <c r="E8" i="13"/>
  <c r="D8" i="13"/>
  <c r="C8" i="13"/>
  <c r="J7" i="13"/>
  <c r="I7" i="13"/>
  <c r="H7" i="13"/>
  <c r="L7" i="13" s="1"/>
  <c r="G7" i="13"/>
  <c r="F7" i="13"/>
  <c r="E7" i="13"/>
  <c r="D7" i="13"/>
  <c r="C7" i="13"/>
  <c r="I6" i="13"/>
  <c r="H6" i="13"/>
  <c r="L6" i="13" s="1"/>
  <c r="G6" i="13"/>
  <c r="F6" i="13"/>
  <c r="E6" i="13"/>
  <c r="C6" i="13"/>
  <c r="B14" i="13"/>
  <c r="B12" i="13"/>
  <c r="B11" i="13"/>
  <c r="B9" i="13"/>
  <c r="K9" i="13" s="1"/>
  <c r="E9" i="10"/>
  <c r="B8" i="13"/>
  <c r="B7" i="13"/>
  <c r="K7" i="13" s="1"/>
  <c r="B6" i="13"/>
  <c r="L6" i="10"/>
  <c r="B13" i="13"/>
  <c r="C5" i="13"/>
  <c r="C13" i="13" s="1"/>
  <c r="D5" i="13"/>
  <c r="D13" i="13" s="1"/>
  <c r="E5" i="13"/>
  <c r="E13" i="13" s="1"/>
  <c r="F5" i="13"/>
  <c r="F13" i="13" s="1"/>
  <c r="G5" i="13"/>
  <c r="G13" i="13" s="1"/>
  <c r="H5" i="13"/>
  <c r="H13" i="13" s="1"/>
  <c r="I5" i="13"/>
  <c r="I10" i="13" s="1"/>
  <c r="J5" i="13"/>
  <c r="J13" i="13" s="1"/>
  <c r="K3" i="8"/>
  <c r="L4" i="8"/>
  <c r="M4" i="8"/>
  <c r="N4" i="8"/>
  <c r="O4" i="8"/>
  <c r="P4" i="8"/>
  <c r="Q4" i="8"/>
  <c r="R4" i="8"/>
  <c r="S4" i="8"/>
  <c r="L5" i="8"/>
  <c r="M5" i="8"/>
  <c r="N5" i="8"/>
  <c r="O5" i="8"/>
  <c r="P5" i="8"/>
  <c r="Q5" i="8"/>
  <c r="R5" i="8"/>
  <c r="S5" i="8"/>
  <c r="L6" i="8"/>
  <c r="M6" i="8"/>
  <c r="N6" i="8"/>
  <c r="O6" i="8"/>
  <c r="P6" i="8"/>
  <c r="Q6" i="8"/>
  <c r="R6" i="8"/>
  <c r="S6" i="8"/>
  <c r="S7" i="8"/>
  <c r="A18" i="1"/>
  <c r="B18" i="1"/>
  <c r="C18" i="1"/>
  <c r="D18" i="1"/>
  <c r="E18" i="1"/>
  <c r="F18" i="1"/>
  <c r="G18" i="1"/>
  <c r="A19" i="1"/>
  <c r="B19" i="1"/>
  <c r="H19" i="1" s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B7" i="1"/>
  <c r="B8" i="1"/>
  <c r="H8" i="1" s="1"/>
  <c r="B9" i="1"/>
  <c r="H9" i="1" s="1"/>
  <c r="B10" i="1"/>
  <c r="H10" i="1" s="1"/>
  <c r="C7" i="1"/>
  <c r="C8" i="1"/>
  <c r="C9" i="1"/>
  <c r="C10" i="1"/>
  <c r="D7" i="1"/>
  <c r="D8" i="1"/>
  <c r="D9" i="1"/>
  <c r="D10" i="1"/>
  <c r="E7" i="1"/>
  <c r="E8" i="1"/>
  <c r="E9" i="1"/>
  <c r="E10" i="1"/>
  <c r="F7" i="1"/>
  <c r="F8" i="1"/>
  <c r="F9" i="1"/>
  <c r="F10" i="1"/>
  <c r="G7" i="1"/>
  <c r="G8" i="1"/>
  <c r="G9" i="1"/>
  <c r="G10" i="1"/>
  <c r="BE9" i="10"/>
  <c r="L75" i="10" s="1"/>
  <c r="BD9" i="10"/>
  <c r="K75" i="10" s="1"/>
  <c r="BC9" i="10"/>
  <c r="J75" i="10" s="1"/>
  <c r="BB9" i="10"/>
  <c r="I75" i="10" s="1"/>
  <c r="BA9" i="10"/>
  <c r="H75" i="10" s="1"/>
  <c r="AZ9" i="10"/>
  <c r="G75" i="10" s="1"/>
  <c r="AY9" i="10"/>
  <c r="F75" i="10" s="1"/>
  <c r="AX9" i="10"/>
  <c r="E75" i="10" s="1"/>
  <c r="AW9" i="10"/>
  <c r="D75" i="10" s="1"/>
  <c r="AV9" i="10"/>
  <c r="L62" i="10" s="1"/>
  <c r="AU9" i="10"/>
  <c r="K62" i="10" s="1"/>
  <c r="AT9" i="10"/>
  <c r="J62" i="10" s="1"/>
  <c r="AS9" i="10"/>
  <c r="I62" i="10" s="1"/>
  <c r="AR9" i="10"/>
  <c r="H62" i="10" s="1"/>
  <c r="AQ9" i="10"/>
  <c r="G62" i="10" s="1"/>
  <c r="AP9" i="10"/>
  <c r="F62" i="10" s="1"/>
  <c r="AO9" i="10"/>
  <c r="E62" i="10" s="1"/>
  <c r="AM9" i="10"/>
  <c r="L49" i="10" s="1"/>
  <c r="AL9" i="10"/>
  <c r="K49" i="10" s="1"/>
  <c r="AK9" i="10"/>
  <c r="J49" i="10" s="1"/>
  <c r="AJ9" i="10"/>
  <c r="I49" i="10" s="1"/>
  <c r="AI9" i="10"/>
  <c r="H49" i="10" s="1"/>
  <c r="AH9" i="10"/>
  <c r="G49" i="10" s="1"/>
  <c r="AG9" i="10"/>
  <c r="F49" i="10" s="1"/>
  <c r="AF9" i="10"/>
  <c r="E49" i="10" s="1"/>
  <c r="AD9" i="10"/>
  <c r="L35" i="10" s="1"/>
  <c r="AC9" i="10"/>
  <c r="K35" i="10" s="1"/>
  <c r="AB9" i="10"/>
  <c r="J35" i="10" s="1"/>
  <c r="AA9" i="10"/>
  <c r="I35" i="10" s="1"/>
  <c r="Z9" i="10"/>
  <c r="H35" i="10" s="1"/>
  <c r="Y9" i="10"/>
  <c r="G35" i="10" s="1"/>
  <c r="X9" i="10"/>
  <c r="F35" i="10" s="1"/>
  <c r="W9" i="10"/>
  <c r="E35" i="10" s="1"/>
  <c r="U9" i="10"/>
  <c r="L22" i="10" s="1"/>
  <c r="T9" i="10"/>
  <c r="K22" i="10" s="1"/>
  <c r="S9" i="10"/>
  <c r="J22" i="10" s="1"/>
  <c r="R9" i="10"/>
  <c r="I22" i="10" s="1"/>
  <c r="Q9" i="10"/>
  <c r="H22" i="10" s="1"/>
  <c r="P9" i="10"/>
  <c r="G22" i="10" s="1"/>
  <c r="O9" i="10"/>
  <c r="F22" i="10" s="1"/>
  <c r="N9" i="10"/>
  <c r="E22" i="10" s="1"/>
  <c r="L9" i="10"/>
  <c r="K9" i="10"/>
  <c r="J9" i="10"/>
  <c r="I9" i="10"/>
  <c r="H9" i="10"/>
  <c r="G9" i="10"/>
  <c r="F9" i="10"/>
  <c r="AN9" i="10"/>
  <c r="D62" i="10" s="1"/>
  <c r="AE9" i="10"/>
  <c r="D49" i="10" s="1"/>
  <c r="V9" i="10"/>
  <c r="D35" i="10" s="1"/>
  <c r="M9" i="10"/>
  <c r="D22" i="10" s="1"/>
  <c r="D9" i="10"/>
  <c r="D8" i="10"/>
  <c r="D6" i="10"/>
  <c r="E6" i="10"/>
  <c r="F6" i="10"/>
  <c r="G6" i="10"/>
  <c r="H6" i="10"/>
  <c r="I6" i="10"/>
  <c r="J6" i="10"/>
  <c r="K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M6" i="9"/>
  <c r="AL6" i="9"/>
  <c r="AB6" i="2"/>
  <c r="AA6" i="2"/>
  <c r="Z6" i="2"/>
  <c r="Y6" i="2"/>
  <c r="X6" i="2"/>
  <c r="W6" i="2"/>
  <c r="V6" i="2"/>
  <c r="U6" i="2"/>
  <c r="T6" i="2"/>
  <c r="K6" i="2"/>
  <c r="AM6" i="8"/>
  <c r="BE6" i="2" s="1"/>
  <c r="AL6" i="8"/>
  <c r="BD6" i="2" s="1"/>
  <c r="AK6" i="8"/>
  <c r="AJ6" i="8"/>
  <c r="AI6" i="8"/>
  <c r="AH6" i="8"/>
  <c r="AG6" i="8"/>
  <c r="AF6" i="8"/>
  <c r="AE6" i="8"/>
  <c r="AD6" i="8"/>
  <c r="AB6" i="8"/>
  <c r="AA6" i="8"/>
  <c r="Z6" i="8"/>
  <c r="Y6" i="8"/>
  <c r="X6" i="8"/>
  <c r="W6" i="8"/>
  <c r="V6" i="8"/>
  <c r="U6" i="8"/>
  <c r="J6" i="8"/>
  <c r="I6" i="8"/>
  <c r="H6" i="8"/>
  <c r="G6" i="8"/>
  <c r="F6" i="8"/>
  <c r="E6" i="8"/>
  <c r="D6" i="8"/>
  <c r="C6" i="8"/>
  <c r="AC6" i="8"/>
  <c r="T6" i="8"/>
  <c r="K6" i="8"/>
  <c r="B6" i="8"/>
  <c r="BC6" i="2"/>
  <c r="BB6" i="2"/>
  <c r="BA6" i="2"/>
  <c r="AZ6" i="2"/>
  <c r="AY6" i="2"/>
  <c r="AX6" i="2"/>
  <c r="AW6" i="2"/>
  <c r="AV6" i="2"/>
  <c r="AT6" i="2"/>
  <c r="AS6" i="2"/>
  <c r="AR6" i="2"/>
  <c r="AQ6" i="2"/>
  <c r="AP6" i="2"/>
  <c r="AO6" i="2"/>
  <c r="AN6" i="2"/>
  <c r="AM6" i="2"/>
  <c r="AK6" i="2"/>
  <c r="AJ6" i="2"/>
  <c r="AI6" i="2"/>
  <c r="AH6" i="2"/>
  <c r="AG6" i="2"/>
  <c r="AF6" i="2"/>
  <c r="AE6" i="2"/>
  <c r="AD6" i="2"/>
  <c r="S6" i="2"/>
  <c r="R6" i="2"/>
  <c r="Q6" i="2"/>
  <c r="P6" i="2"/>
  <c r="O6" i="2"/>
  <c r="N6" i="2"/>
  <c r="M6" i="2"/>
  <c r="L6" i="2"/>
  <c r="AU6" i="2"/>
  <c r="AL6" i="2"/>
  <c r="AC6" i="2"/>
  <c r="B6" i="2"/>
  <c r="J6" i="2"/>
  <c r="I6" i="2"/>
  <c r="H6" i="2"/>
  <c r="G6" i="2"/>
  <c r="F6" i="2"/>
  <c r="E6" i="2"/>
  <c r="D6" i="2"/>
  <c r="C6" i="2"/>
  <c r="B5" i="2"/>
  <c r="K22" i="13" l="1"/>
  <c r="K24" i="13"/>
  <c r="K14" i="13"/>
  <c r="K6" i="13"/>
  <c r="B26" i="13"/>
  <c r="K21" i="13"/>
  <c r="K11" i="13"/>
  <c r="K12" i="13"/>
  <c r="C10" i="13"/>
  <c r="K19" i="13"/>
  <c r="K8" i="13"/>
  <c r="D10" i="13"/>
  <c r="H10" i="13"/>
  <c r="J10" i="13"/>
  <c r="K27" i="13"/>
  <c r="I13" i="13"/>
  <c r="J23" i="13"/>
  <c r="I23" i="13"/>
  <c r="E10" i="13"/>
  <c r="H23" i="13"/>
  <c r="F10" i="13"/>
  <c r="G10" i="13"/>
  <c r="B10" i="13"/>
  <c r="H21" i="1"/>
  <c r="H7" i="1"/>
  <c r="H20" i="1"/>
  <c r="H18" i="1"/>
  <c r="C9" i="10"/>
  <c r="C22" i="10" s="1"/>
  <c r="B9" i="10"/>
  <c r="B49" i="10" s="1"/>
  <c r="C49" i="10"/>
  <c r="C35" i="10"/>
  <c r="C75" i="10"/>
  <c r="C62" i="10"/>
  <c r="B44" i="10"/>
  <c r="B70" i="10"/>
  <c r="B57" i="10"/>
  <c r="B30" i="10"/>
  <c r="B17" i="10"/>
  <c r="B75" i="10" l="1"/>
  <c r="B22" i="10"/>
  <c r="B35" i="10"/>
  <c r="B62" i="10"/>
  <c r="K5" i="10"/>
  <c r="I2" i="9"/>
  <c r="AA2" i="9" s="1"/>
  <c r="I2" i="2"/>
  <c r="AA2" i="2" s="1"/>
  <c r="AB11" i="2"/>
  <c r="AA11" i="2"/>
  <c r="Z11" i="2"/>
  <c r="Y11" i="2"/>
  <c r="X11" i="2"/>
  <c r="W11" i="2"/>
  <c r="V11" i="2"/>
  <c r="U11" i="2"/>
  <c r="AB9" i="2"/>
  <c r="AA9" i="2"/>
  <c r="Z9" i="2"/>
  <c r="Y9" i="2"/>
  <c r="X9" i="2"/>
  <c r="W9" i="2"/>
  <c r="V9" i="2"/>
  <c r="U9" i="2"/>
  <c r="AB8" i="2"/>
  <c r="AA8" i="2"/>
  <c r="Z8" i="2"/>
  <c r="Y8" i="2"/>
  <c r="X8" i="2"/>
  <c r="W8" i="2"/>
  <c r="V8" i="2"/>
  <c r="U8" i="2"/>
  <c r="AB5" i="2"/>
  <c r="AA5" i="2"/>
  <c r="Z5" i="2"/>
  <c r="Y5" i="2"/>
  <c r="X5" i="2"/>
  <c r="W5" i="2"/>
  <c r="V5" i="2"/>
  <c r="U5" i="2"/>
  <c r="AB4" i="2"/>
  <c r="AA4" i="2"/>
  <c r="Z4" i="2"/>
  <c r="Y4" i="2"/>
  <c r="X4" i="2"/>
  <c r="W4" i="2"/>
  <c r="V4" i="2"/>
  <c r="U4" i="2"/>
  <c r="AB3" i="2"/>
  <c r="AA3" i="2"/>
  <c r="Z3" i="2"/>
  <c r="Y3" i="2"/>
  <c r="X3" i="2"/>
  <c r="W3" i="2"/>
  <c r="V3" i="2"/>
  <c r="U3" i="2"/>
  <c r="T11" i="2"/>
  <c r="T9" i="2"/>
  <c r="T8" i="2"/>
  <c r="T5" i="2"/>
  <c r="T4" i="2"/>
  <c r="T3" i="2"/>
  <c r="P21" i="1"/>
  <c r="O21" i="1"/>
  <c r="N21" i="1"/>
  <c r="M21" i="1"/>
  <c r="L21" i="1"/>
  <c r="K21" i="1"/>
  <c r="A10" i="1"/>
  <c r="Y20" i="1"/>
  <c r="X20" i="1"/>
  <c r="W20" i="1"/>
  <c r="V20" i="1"/>
  <c r="U20" i="1"/>
  <c r="T20" i="1"/>
  <c r="P20" i="1"/>
  <c r="O20" i="1"/>
  <c r="N20" i="1"/>
  <c r="M20" i="1"/>
  <c r="L20" i="1"/>
  <c r="K20" i="1"/>
  <c r="A9" i="1"/>
  <c r="Y19" i="1"/>
  <c r="X19" i="1"/>
  <c r="W19" i="1"/>
  <c r="V19" i="1"/>
  <c r="U19" i="1"/>
  <c r="T19" i="1"/>
  <c r="P19" i="1"/>
  <c r="O19" i="1"/>
  <c r="N19" i="1"/>
  <c r="M19" i="1"/>
  <c r="L19" i="1"/>
  <c r="K19" i="1"/>
  <c r="A8" i="1"/>
  <c r="Y18" i="1"/>
  <c r="X18" i="1"/>
  <c r="W18" i="1"/>
  <c r="V18" i="1"/>
  <c r="U18" i="1"/>
  <c r="T18" i="1"/>
  <c r="P18" i="1"/>
  <c r="O18" i="1"/>
  <c r="N18" i="1"/>
  <c r="M18" i="1"/>
  <c r="L18" i="1"/>
  <c r="K18" i="1"/>
  <c r="A7" i="1"/>
  <c r="Y17" i="1"/>
  <c r="X17" i="1"/>
  <c r="W17" i="1"/>
  <c r="V17" i="1"/>
  <c r="U17" i="1"/>
  <c r="T17" i="1"/>
  <c r="S17" i="1"/>
  <c r="P17" i="1"/>
  <c r="O17" i="1"/>
  <c r="N17" i="1"/>
  <c r="M17" i="1"/>
  <c r="L17" i="1"/>
  <c r="K17" i="1"/>
  <c r="Q17" i="1" s="1"/>
  <c r="J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P16" i="1"/>
  <c r="O16" i="1"/>
  <c r="N16" i="1"/>
  <c r="M16" i="1"/>
  <c r="L16" i="1"/>
  <c r="K16" i="1"/>
  <c r="J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P15" i="1"/>
  <c r="O15" i="1"/>
  <c r="N15" i="1"/>
  <c r="M15" i="1"/>
  <c r="L15" i="1"/>
  <c r="K15" i="1"/>
  <c r="J15" i="1"/>
  <c r="G15" i="1"/>
  <c r="F15" i="1"/>
  <c r="E15" i="1"/>
  <c r="D15" i="1"/>
  <c r="C15" i="1"/>
  <c r="B15" i="1"/>
  <c r="A15" i="1"/>
  <c r="Y14" i="1"/>
  <c r="X14" i="1"/>
  <c r="W14" i="1"/>
  <c r="V14" i="1"/>
  <c r="U14" i="1"/>
  <c r="T14" i="1"/>
  <c r="S14" i="1"/>
  <c r="P14" i="1"/>
  <c r="O14" i="1"/>
  <c r="N14" i="1"/>
  <c r="M14" i="1"/>
  <c r="L14" i="1"/>
  <c r="K14" i="1"/>
  <c r="J14" i="1"/>
  <c r="G14" i="1"/>
  <c r="F14" i="1"/>
  <c r="E14" i="1"/>
  <c r="D14" i="1"/>
  <c r="C14" i="1"/>
  <c r="B14" i="1"/>
  <c r="A14" i="1"/>
  <c r="Y10" i="1"/>
  <c r="X10" i="1"/>
  <c r="W10" i="1"/>
  <c r="V10" i="1"/>
  <c r="U10" i="1"/>
  <c r="T10" i="1"/>
  <c r="P10" i="1"/>
  <c r="O10" i="1"/>
  <c r="N10" i="1"/>
  <c r="M10" i="1"/>
  <c r="L10" i="1"/>
  <c r="K10" i="1"/>
  <c r="Y9" i="1"/>
  <c r="X9" i="1"/>
  <c r="W9" i="1"/>
  <c r="V9" i="1"/>
  <c r="U9" i="1"/>
  <c r="T9" i="1"/>
  <c r="P9" i="1"/>
  <c r="O9" i="1"/>
  <c r="N9" i="1"/>
  <c r="M9" i="1"/>
  <c r="L9" i="1"/>
  <c r="K9" i="1"/>
  <c r="Y8" i="1"/>
  <c r="X8" i="1"/>
  <c r="W8" i="1"/>
  <c r="V8" i="1"/>
  <c r="U8" i="1"/>
  <c r="T8" i="1"/>
  <c r="P8" i="1"/>
  <c r="O8" i="1"/>
  <c r="N8" i="1"/>
  <c r="M8" i="1"/>
  <c r="L8" i="1"/>
  <c r="K8" i="1"/>
  <c r="Y7" i="1"/>
  <c r="X7" i="1"/>
  <c r="W7" i="1"/>
  <c r="V7" i="1"/>
  <c r="U7" i="1"/>
  <c r="T7" i="1"/>
  <c r="P7" i="1"/>
  <c r="O7" i="1"/>
  <c r="N7" i="1"/>
  <c r="M7" i="1"/>
  <c r="L7" i="1"/>
  <c r="K7" i="1"/>
  <c r="Y6" i="1"/>
  <c r="X6" i="1"/>
  <c r="W6" i="1"/>
  <c r="V6" i="1"/>
  <c r="U6" i="1"/>
  <c r="T6" i="1"/>
  <c r="S6" i="1"/>
  <c r="P6" i="1"/>
  <c r="O6" i="1"/>
  <c r="N6" i="1"/>
  <c r="M6" i="1"/>
  <c r="L6" i="1"/>
  <c r="K6" i="1"/>
  <c r="J6" i="1"/>
  <c r="G6" i="1"/>
  <c r="F6" i="1"/>
  <c r="E6" i="1"/>
  <c r="D6" i="1"/>
  <c r="C6" i="1"/>
  <c r="B6" i="1"/>
  <c r="A6" i="1"/>
  <c r="Y5" i="1"/>
  <c r="X5" i="1"/>
  <c r="W5" i="1"/>
  <c r="V5" i="1"/>
  <c r="U5" i="1"/>
  <c r="T5" i="1"/>
  <c r="S5" i="1"/>
  <c r="P5" i="1"/>
  <c r="O5" i="1"/>
  <c r="N5" i="1"/>
  <c r="M5" i="1"/>
  <c r="L5" i="1"/>
  <c r="K5" i="1"/>
  <c r="J5" i="1"/>
  <c r="G5" i="1"/>
  <c r="F5" i="1"/>
  <c r="E5" i="1"/>
  <c r="D5" i="1"/>
  <c r="C5" i="1"/>
  <c r="B5" i="1"/>
  <c r="A5" i="1"/>
  <c r="Y4" i="1"/>
  <c r="X4" i="1"/>
  <c r="W4" i="1"/>
  <c r="V4" i="1"/>
  <c r="U4" i="1"/>
  <c r="T4" i="1"/>
  <c r="S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P3" i="1"/>
  <c r="O3" i="1"/>
  <c r="N3" i="1"/>
  <c r="M3" i="1"/>
  <c r="L3" i="1"/>
  <c r="K3" i="1"/>
  <c r="J3" i="1"/>
  <c r="G3" i="1"/>
  <c r="F3" i="1"/>
  <c r="E3" i="1"/>
  <c r="D3" i="1"/>
  <c r="C3" i="1"/>
  <c r="B3" i="1"/>
  <c r="A3" i="1"/>
  <c r="AZ14" i="10"/>
  <c r="G80" i="10" s="1"/>
  <c r="AY14" i="10"/>
  <c r="F80" i="10" s="1"/>
  <c r="AX14" i="10"/>
  <c r="E80" i="10" s="1"/>
  <c r="AW14" i="10"/>
  <c r="D80" i="10" s="1"/>
  <c r="AV14" i="10"/>
  <c r="L67" i="10" s="1"/>
  <c r="AU14" i="10"/>
  <c r="K67" i="10" s="1"/>
  <c r="AT14" i="10"/>
  <c r="J67" i="10" s="1"/>
  <c r="AS14" i="10"/>
  <c r="I67" i="10" s="1"/>
  <c r="AR14" i="10"/>
  <c r="H67" i="10" s="1"/>
  <c r="AQ14" i="10"/>
  <c r="G67" i="10" s="1"/>
  <c r="AP14" i="10"/>
  <c r="F67" i="10" s="1"/>
  <c r="AO14" i="10"/>
  <c r="E67" i="10" s="1"/>
  <c r="AN14" i="10"/>
  <c r="D67" i="10" s="1"/>
  <c r="AM14" i="10"/>
  <c r="L54" i="10" s="1"/>
  <c r="AL14" i="10"/>
  <c r="K54" i="10" s="1"/>
  <c r="AK14" i="10"/>
  <c r="J54" i="10" s="1"/>
  <c r="AJ14" i="10"/>
  <c r="I54" i="10" s="1"/>
  <c r="AI14" i="10"/>
  <c r="H54" i="10" s="1"/>
  <c r="AH14" i="10"/>
  <c r="G54" i="10" s="1"/>
  <c r="AG14" i="10"/>
  <c r="F54" i="10" s="1"/>
  <c r="AF14" i="10"/>
  <c r="E54" i="10" s="1"/>
  <c r="AE14" i="10"/>
  <c r="D54" i="10" s="1"/>
  <c r="AD14" i="10"/>
  <c r="L40" i="10" s="1"/>
  <c r="AC14" i="10"/>
  <c r="K40" i="10" s="1"/>
  <c r="AB14" i="10"/>
  <c r="J40" i="10" s="1"/>
  <c r="AA14" i="10"/>
  <c r="I40" i="10" s="1"/>
  <c r="Z14" i="10"/>
  <c r="H40" i="10" s="1"/>
  <c r="Y14" i="10"/>
  <c r="G40" i="10" s="1"/>
  <c r="X14" i="10"/>
  <c r="F40" i="10" s="1"/>
  <c r="W14" i="10"/>
  <c r="E40" i="10" s="1"/>
  <c r="V14" i="10"/>
  <c r="D40" i="10" s="1"/>
  <c r="U14" i="10"/>
  <c r="L27" i="10" s="1"/>
  <c r="T14" i="10"/>
  <c r="K27" i="10" s="1"/>
  <c r="S14" i="10"/>
  <c r="J27" i="10" s="1"/>
  <c r="R14" i="10"/>
  <c r="I27" i="10" s="1"/>
  <c r="Q14" i="10"/>
  <c r="H27" i="10" s="1"/>
  <c r="P14" i="10"/>
  <c r="G27" i="10" s="1"/>
  <c r="O14" i="10"/>
  <c r="F27" i="10" s="1"/>
  <c r="N14" i="10"/>
  <c r="E27" i="10" s="1"/>
  <c r="M14" i="10"/>
  <c r="D27" i="10" s="1"/>
  <c r="L14" i="10"/>
  <c r="K14" i="10"/>
  <c r="J14" i="10"/>
  <c r="I14" i="10"/>
  <c r="H14" i="10"/>
  <c r="G14" i="10"/>
  <c r="F14" i="10"/>
  <c r="E14" i="10"/>
  <c r="D14" i="10"/>
  <c r="BE12" i="10"/>
  <c r="L78" i="10" s="1"/>
  <c r="BD12" i="10"/>
  <c r="K78" i="10" s="1"/>
  <c r="BC12" i="10"/>
  <c r="J78" i="10" s="1"/>
  <c r="BB12" i="10"/>
  <c r="I78" i="10" s="1"/>
  <c r="BA12" i="10"/>
  <c r="H78" i="10" s="1"/>
  <c r="AZ12" i="10"/>
  <c r="G78" i="10" s="1"/>
  <c r="AY12" i="10"/>
  <c r="F78" i="10" s="1"/>
  <c r="AX12" i="10"/>
  <c r="E78" i="10" s="1"/>
  <c r="AW12" i="10"/>
  <c r="D78" i="10" s="1"/>
  <c r="AV12" i="10"/>
  <c r="L65" i="10" s="1"/>
  <c r="AU12" i="10"/>
  <c r="K65" i="10" s="1"/>
  <c r="AT12" i="10"/>
  <c r="J65" i="10" s="1"/>
  <c r="AS12" i="10"/>
  <c r="I65" i="10" s="1"/>
  <c r="AR12" i="10"/>
  <c r="H65" i="10" s="1"/>
  <c r="AQ12" i="10"/>
  <c r="G65" i="10" s="1"/>
  <c r="AP12" i="10"/>
  <c r="F65" i="10" s="1"/>
  <c r="AO12" i="10"/>
  <c r="E65" i="10" s="1"/>
  <c r="AN12" i="10"/>
  <c r="D65" i="10" s="1"/>
  <c r="AM12" i="10"/>
  <c r="L52" i="10" s="1"/>
  <c r="AL12" i="10"/>
  <c r="K52" i="10" s="1"/>
  <c r="AK12" i="10"/>
  <c r="J52" i="10" s="1"/>
  <c r="AJ12" i="10"/>
  <c r="I52" i="10" s="1"/>
  <c r="AI12" i="10"/>
  <c r="H52" i="10" s="1"/>
  <c r="AH12" i="10"/>
  <c r="G52" i="10" s="1"/>
  <c r="AG12" i="10"/>
  <c r="F52" i="10" s="1"/>
  <c r="AF12" i="10"/>
  <c r="E52" i="10" s="1"/>
  <c r="AE12" i="10"/>
  <c r="D52" i="10" s="1"/>
  <c r="AD12" i="10"/>
  <c r="L38" i="10" s="1"/>
  <c r="AC12" i="10"/>
  <c r="K38" i="10" s="1"/>
  <c r="AB12" i="10"/>
  <c r="J38" i="10" s="1"/>
  <c r="AA12" i="10"/>
  <c r="I38" i="10" s="1"/>
  <c r="Z12" i="10"/>
  <c r="H38" i="10" s="1"/>
  <c r="Y12" i="10"/>
  <c r="G38" i="10" s="1"/>
  <c r="X12" i="10"/>
  <c r="F38" i="10" s="1"/>
  <c r="W12" i="10"/>
  <c r="E38" i="10" s="1"/>
  <c r="V12" i="10"/>
  <c r="D38" i="10" s="1"/>
  <c r="U12" i="10"/>
  <c r="L25" i="10" s="1"/>
  <c r="T12" i="10"/>
  <c r="K25" i="10" s="1"/>
  <c r="S12" i="10"/>
  <c r="J25" i="10" s="1"/>
  <c r="R12" i="10"/>
  <c r="I25" i="10" s="1"/>
  <c r="Q12" i="10"/>
  <c r="H25" i="10" s="1"/>
  <c r="P12" i="10"/>
  <c r="G25" i="10" s="1"/>
  <c r="O12" i="10"/>
  <c r="F25" i="10" s="1"/>
  <c r="N12" i="10"/>
  <c r="E25" i="10" s="1"/>
  <c r="M12" i="10"/>
  <c r="D25" i="10" s="1"/>
  <c r="L12" i="10"/>
  <c r="K12" i="10"/>
  <c r="J12" i="10"/>
  <c r="I12" i="10"/>
  <c r="H12" i="10"/>
  <c r="G12" i="10"/>
  <c r="F12" i="10"/>
  <c r="E12" i="10"/>
  <c r="D12" i="10"/>
  <c r="BE11" i="10"/>
  <c r="L77" i="10" s="1"/>
  <c r="BD11" i="10"/>
  <c r="K77" i="10" s="1"/>
  <c r="BC11" i="10"/>
  <c r="J77" i="10" s="1"/>
  <c r="BB11" i="10"/>
  <c r="I77" i="10" s="1"/>
  <c r="BA11" i="10"/>
  <c r="H77" i="10" s="1"/>
  <c r="AZ11" i="10"/>
  <c r="G77" i="10" s="1"/>
  <c r="AY11" i="10"/>
  <c r="F77" i="10" s="1"/>
  <c r="AX11" i="10"/>
  <c r="E77" i="10" s="1"/>
  <c r="AW11" i="10"/>
  <c r="D77" i="10" s="1"/>
  <c r="AV11" i="10"/>
  <c r="L64" i="10" s="1"/>
  <c r="AU11" i="10"/>
  <c r="K64" i="10" s="1"/>
  <c r="AT11" i="10"/>
  <c r="J64" i="10" s="1"/>
  <c r="AS11" i="10"/>
  <c r="I64" i="10" s="1"/>
  <c r="AR11" i="10"/>
  <c r="H64" i="10" s="1"/>
  <c r="AQ11" i="10"/>
  <c r="G64" i="10" s="1"/>
  <c r="AP11" i="10"/>
  <c r="F64" i="10" s="1"/>
  <c r="AO11" i="10"/>
  <c r="E64" i="10" s="1"/>
  <c r="AN11" i="10"/>
  <c r="D64" i="10" s="1"/>
  <c r="AM11" i="10"/>
  <c r="L51" i="10" s="1"/>
  <c r="AL11" i="10"/>
  <c r="K51" i="10" s="1"/>
  <c r="AK11" i="10"/>
  <c r="J51" i="10" s="1"/>
  <c r="AJ11" i="10"/>
  <c r="I51" i="10" s="1"/>
  <c r="AI11" i="10"/>
  <c r="H51" i="10" s="1"/>
  <c r="AH11" i="10"/>
  <c r="G51" i="10" s="1"/>
  <c r="AG11" i="10"/>
  <c r="F51" i="10" s="1"/>
  <c r="AF11" i="10"/>
  <c r="E51" i="10" s="1"/>
  <c r="AE11" i="10"/>
  <c r="D51" i="10" s="1"/>
  <c r="AD11" i="10"/>
  <c r="L37" i="10" s="1"/>
  <c r="AC11" i="10"/>
  <c r="K37" i="10" s="1"/>
  <c r="AB11" i="10"/>
  <c r="J37" i="10" s="1"/>
  <c r="AA11" i="10"/>
  <c r="I37" i="10" s="1"/>
  <c r="Z11" i="10"/>
  <c r="H37" i="10" s="1"/>
  <c r="Y11" i="10"/>
  <c r="G37" i="10" s="1"/>
  <c r="X11" i="10"/>
  <c r="F37" i="10" s="1"/>
  <c r="W11" i="10"/>
  <c r="E37" i="10" s="1"/>
  <c r="V11" i="10"/>
  <c r="D37" i="10" s="1"/>
  <c r="U11" i="10"/>
  <c r="L24" i="10" s="1"/>
  <c r="T11" i="10"/>
  <c r="K24" i="10" s="1"/>
  <c r="S11" i="10"/>
  <c r="J24" i="10" s="1"/>
  <c r="R11" i="10"/>
  <c r="I24" i="10" s="1"/>
  <c r="Q11" i="10"/>
  <c r="H24" i="10" s="1"/>
  <c r="P11" i="10"/>
  <c r="G24" i="10" s="1"/>
  <c r="O11" i="10"/>
  <c r="F24" i="10" s="1"/>
  <c r="N11" i="10"/>
  <c r="E24" i="10" s="1"/>
  <c r="M11" i="10"/>
  <c r="D24" i="10" s="1"/>
  <c r="L11" i="10"/>
  <c r="K11" i="10"/>
  <c r="J11" i="10"/>
  <c r="I11" i="10"/>
  <c r="H11" i="10"/>
  <c r="G11" i="10"/>
  <c r="F11" i="10"/>
  <c r="E11" i="10"/>
  <c r="D11" i="10"/>
  <c r="BE8" i="10"/>
  <c r="L74" i="10" s="1"/>
  <c r="BD8" i="10"/>
  <c r="K74" i="10" s="1"/>
  <c r="BC8" i="10"/>
  <c r="J74" i="10" s="1"/>
  <c r="BB8" i="10"/>
  <c r="I74" i="10" s="1"/>
  <c r="BA8" i="10"/>
  <c r="H74" i="10" s="1"/>
  <c r="AZ8" i="10"/>
  <c r="G74" i="10" s="1"/>
  <c r="AY8" i="10"/>
  <c r="F74" i="10" s="1"/>
  <c r="AX8" i="10"/>
  <c r="E74" i="10" s="1"/>
  <c r="AW8" i="10"/>
  <c r="D74" i="10" s="1"/>
  <c r="AV8" i="10"/>
  <c r="L61" i="10" s="1"/>
  <c r="AU8" i="10"/>
  <c r="K61" i="10" s="1"/>
  <c r="AT8" i="10"/>
  <c r="J61" i="10" s="1"/>
  <c r="AS8" i="10"/>
  <c r="I61" i="10" s="1"/>
  <c r="AR8" i="10"/>
  <c r="H61" i="10" s="1"/>
  <c r="AQ8" i="10"/>
  <c r="G61" i="10" s="1"/>
  <c r="AP8" i="10"/>
  <c r="F61" i="10" s="1"/>
  <c r="AO8" i="10"/>
  <c r="E61" i="10" s="1"/>
  <c r="AN8" i="10"/>
  <c r="D61" i="10" s="1"/>
  <c r="AM8" i="10"/>
  <c r="L48" i="10" s="1"/>
  <c r="AL8" i="10"/>
  <c r="K48" i="10" s="1"/>
  <c r="AK8" i="10"/>
  <c r="J48" i="10" s="1"/>
  <c r="AJ8" i="10"/>
  <c r="I48" i="10" s="1"/>
  <c r="AI8" i="10"/>
  <c r="H48" i="10" s="1"/>
  <c r="AH8" i="10"/>
  <c r="G48" i="10" s="1"/>
  <c r="AG8" i="10"/>
  <c r="F48" i="10" s="1"/>
  <c r="AF8" i="10"/>
  <c r="E48" i="10" s="1"/>
  <c r="AE8" i="10"/>
  <c r="D48" i="10" s="1"/>
  <c r="AD8" i="10"/>
  <c r="L34" i="10" s="1"/>
  <c r="AC8" i="10"/>
  <c r="K34" i="10" s="1"/>
  <c r="AB8" i="10"/>
  <c r="J34" i="10" s="1"/>
  <c r="AA8" i="10"/>
  <c r="I34" i="10" s="1"/>
  <c r="Z8" i="10"/>
  <c r="H34" i="10" s="1"/>
  <c r="Y8" i="10"/>
  <c r="G34" i="10" s="1"/>
  <c r="X8" i="10"/>
  <c r="F34" i="10" s="1"/>
  <c r="W8" i="10"/>
  <c r="E34" i="10" s="1"/>
  <c r="V8" i="10"/>
  <c r="D34" i="10" s="1"/>
  <c r="U8" i="10"/>
  <c r="L21" i="10" s="1"/>
  <c r="T8" i="10"/>
  <c r="K21" i="10" s="1"/>
  <c r="S8" i="10"/>
  <c r="J21" i="10" s="1"/>
  <c r="R8" i="10"/>
  <c r="I21" i="10" s="1"/>
  <c r="Q8" i="10"/>
  <c r="H21" i="10" s="1"/>
  <c r="P8" i="10"/>
  <c r="G21" i="10" s="1"/>
  <c r="O8" i="10"/>
  <c r="F21" i="10" s="1"/>
  <c r="N8" i="10"/>
  <c r="E21" i="10" s="1"/>
  <c r="M8" i="10"/>
  <c r="D21" i="10" s="1"/>
  <c r="L8" i="10"/>
  <c r="K8" i="10"/>
  <c r="J8" i="10"/>
  <c r="I8" i="10"/>
  <c r="H8" i="10"/>
  <c r="G8" i="10"/>
  <c r="F8" i="10"/>
  <c r="E8" i="10"/>
  <c r="BE7" i="10"/>
  <c r="L73" i="10" s="1"/>
  <c r="BD7" i="10"/>
  <c r="K73" i="10" s="1"/>
  <c r="BC7" i="10"/>
  <c r="J73" i="10" s="1"/>
  <c r="BB7" i="10"/>
  <c r="I73" i="10" s="1"/>
  <c r="BA7" i="10"/>
  <c r="H73" i="10" s="1"/>
  <c r="AZ7" i="10"/>
  <c r="G73" i="10" s="1"/>
  <c r="AY7" i="10"/>
  <c r="F73" i="10" s="1"/>
  <c r="AX7" i="10"/>
  <c r="E73" i="10" s="1"/>
  <c r="AW7" i="10"/>
  <c r="D73" i="10" s="1"/>
  <c r="AV7" i="10"/>
  <c r="L60" i="10" s="1"/>
  <c r="AU7" i="10"/>
  <c r="K60" i="10" s="1"/>
  <c r="AT7" i="10"/>
  <c r="J60" i="10" s="1"/>
  <c r="AS7" i="10"/>
  <c r="I60" i="10" s="1"/>
  <c r="AR7" i="10"/>
  <c r="H60" i="10" s="1"/>
  <c r="AQ7" i="10"/>
  <c r="G60" i="10" s="1"/>
  <c r="AP7" i="10"/>
  <c r="F60" i="10" s="1"/>
  <c r="AO7" i="10"/>
  <c r="E60" i="10" s="1"/>
  <c r="AN7" i="10"/>
  <c r="D60" i="10" s="1"/>
  <c r="AM7" i="10"/>
  <c r="L47" i="10" s="1"/>
  <c r="AL7" i="10"/>
  <c r="K47" i="10" s="1"/>
  <c r="AK7" i="10"/>
  <c r="J47" i="10" s="1"/>
  <c r="AJ7" i="10"/>
  <c r="I47" i="10" s="1"/>
  <c r="AI7" i="10"/>
  <c r="H47" i="10" s="1"/>
  <c r="AH7" i="10"/>
  <c r="G47" i="10" s="1"/>
  <c r="AG7" i="10"/>
  <c r="F47" i="10" s="1"/>
  <c r="AF7" i="10"/>
  <c r="E47" i="10" s="1"/>
  <c r="AE7" i="10"/>
  <c r="D47" i="10" s="1"/>
  <c r="AD7" i="10"/>
  <c r="L33" i="10" s="1"/>
  <c r="AC7" i="10"/>
  <c r="K33" i="10" s="1"/>
  <c r="AB7" i="10"/>
  <c r="J33" i="10" s="1"/>
  <c r="AA7" i="10"/>
  <c r="I33" i="10" s="1"/>
  <c r="Z7" i="10"/>
  <c r="H33" i="10" s="1"/>
  <c r="Y7" i="10"/>
  <c r="G33" i="10" s="1"/>
  <c r="X7" i="10"/>
  <c r="F33" i="10" s="1"/>
  <c r="W7" i="10"/>
  <c r="E33" i="10" s="1"/>
  <c r="V7" i="10"/>
  <c r="D33" i="10" s="1"/>
  <c r="U7" i="10"/>
  <c r="L20" i="10" s="1"/>
  <c r="T7" i="10"/>
  <c r="K20" i="10" s="1"/>
  <c r="S7" i="10"/>
  <c r="J20" i="10" s="1"/>
  <c r="R7" i="10"/>
  <c r="I20" i="10" s="1"/>
  <c r="Q7" i="10"/>
  <c r="H20" i="10" s="1"/>
  <c r="P7" i="10"/>
  <c r="G20" i="10" s="1"/>
  <c r="O7" i="10"/>
  <c r="F20" i="10" s="1"/>
  <c r="N7" i="10"/>
  <c r="E20" i="10" s="1"/>
  <c r="M7" i="10"/>
  <c r="D20" i="10" s="1"/>
  <c r="L7" i="10"/>
  <c r="K7" i="10"/>
  <c r="J7" i="10"/>
  <c r="I7" i="10"/>
  <c r="H7" i="10"/>
  <c r="G7" i="10"/>
  <c r="F7" i="10"/>
  <c r="E7" i="10"/>
  <c r="D7" i="10"/>
  <c r="L72" i="10"/>
  <c r="K72" i="10"/>
  <c r="J72" i="10"/>
  <c r="I72" i="10"/>
  <c r="H72" i="10"/>
  <c r="G72" i="10"/>
  <c r="F72" i="10"/>
  <c r="E72" i="10"/>
  <c r="D72" i="10"/>
  <c r="L59" i="10"/>
  <c r="K59" i="10"/>
  <c r="J59" i="10"/>
  <c r="I59" i="10"/>
  <c r="H59" i="10"/>
  <c r="G59" i="10"/>
  <c r="F59" i="10"/>
  <c r="E59" i="10"/>
  <c r="D59" i="10"/>
  <c r="L46" i="10"/>
  <c r="K46" i="10"/>
  <c r="J46" i="10"/>
  <c r="I46" i="10"/>
  <c r="H46" i="10"/>
  <c r="G46" i="10"/>
  <c r="F46" i="10"/>
  <c r="E46" i="10"/>
  <c r="D46" i="10"/>
  <c r="L32" i="10"/>
  <c r="K32" i="10"/>
  <c r="J32" i="10"/>
  <c r="I32" i="10"/>
  <c r="H32" i="10"/>
  <c r="G32" i="10"/>
  <c r="F32" i="10"/>
  <c r="E32" i="10"/>
  <c r="D32" i="10"/>
  <c r="L19" i="10"/>
  <c r="K19" i="10"/>
  <c r="J19" i="10"/>
  <c r="I19" i="10"/>
  <c r="H19" i="10"/>
  <c r="G19" i="10"/>
  <c r="F19" i="10"/>
  <c r="E19" i="10"/>
  <c r="D19" i="10"/>
  <c r="AL5" i="10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C10" i="2" s="1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M9" i="8"/>
  <c r="AL9" i="8"/>
  <c r="B12" i="10" s="1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M5" i="8"/>
  <c r="AL5" i="8"/>
  <c r="B8" i="10" s="1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K5" i="8"/>
  <c r="J5" i="8"/>
  <c r="I5" i="8"/>
  <c r="H5" i="8"/>
  <c r="G5" i="8"/>
  <c r="F5" i="8"/>
  <c r="E5" i="8"/>
  <c r="D5" i="8"/>
  <c r="C5" i="8"/>
  <c r="B5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K4" i="8"/>
  <c r="J4" i="8"/>
  <c r="I4" i="8"/>
  <c r="H4" i="8"/>
  <c r="G4" i="8"/>
  <c r="F4" i="8"/>
  <c r="E4" i="8"/>
  <c r="D4" i="8"/>
  <c r="C4" i="8"/>
  <c r="B4" i="8"/>
  <c r="AM3" i="8"/>
  <c r="C6" i="10" s="1"/>
  <c r="AL3" i="8"/>
  <c r="B6" i="10" s="1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J3" i="8"/>
  <c r="I3" i="8"/>
  <c r="H3" i="8"/>
  <c r="G3" i="8"/>
  <c r="F3" i="8"/>
  <c r="E3" i="8"/>
  <c r="D3" i="8"/>
  <c r="C3" i="8"/>
  <c r="B3" i="8"/>
  <c r="I2" i="8"/>
  <c r="AM11" i="8"/>
  <c r="C14" i="10" s="1"/>
  <c r="AL11" i="8"/>
  <c r="B14" i="10" s="1"/>
  <c r="AK11" i="8"/>
  <c r="AJ11" i="8"/>
  <c r="AI11" i="8"/>
  <c r="AH11" i="8"/>
  <c r="AG11" i="8"/>
  <c r="AF11" i="8"/>
  <c r="AE11" i="8"/>
  <c r="BC11" i="2"/>
  <c r="BB11" i="2"/>
  <c r="BA11" i="2"/>
  <c r="AZ11" i="2"/>
  <c r="AK11" i="9"/>
  <c r="AJ11" i="9"/>
  <c r="AI11" i="9"/>
  <c r="AH11" i="9"/>
  <c r="AG11" i="9"/>
  <c r="AF11" i="9"/>
  <c r="AE11" i="9"/>
  <c r="BE14" i="10"/>
  <c r="L80" i="10" s="1"/>
  <c r="BD14" i="10"/>
  <c r="K80" i="10" s="1"/>
  <c r="BC14" i="10"/>
  <c r="J80" i="10" s="1"/>
  <c r="BB14" i="10"/>
  <c r="I80" i="10" s="1"/>
  <c r="BA14" i="10"/>
  <c r="H80" i="10" s="1"/>
  <c r="Y21" i="1"/>
  <c r="X21" i="1"/>
  <c r="W21" i="1"/>
  <c r="V21" i="1"/>
  <c r="U21" i="1"/>
  <c r="T21" i="1"/>
  <c r="K13" i="10"/>
  <c r="L13" i="10"/>
  <c r="J13" i="10"/>
  <c r="I13" i="10"/>
  <c r="H13" i="10"/>
  <c r="G13" i="10"/>
  <c r="F13" i="10"/>
  <c r="E13" i="10"/>
  <c r="L10" i="10"/>
  <c r="K10" i="10"/>
  <c r="J10" i="10"/>
  <c r="I10" i="10"/>
  <c r="H10" i="10"/>
  <c r="G10" i="10"/>
  <c r="F10" i="10"/>
  <c r="E10" i="10"/>
  <c r="AL2" i="9"/>
  <c r="AM2" i="9"/>
  <c r="AL7" i="9"/>
  <c r="AM7" i="9"/>
  <c r="AL10" i="9"/>
  <c r="AM10" i="9"/>
  <c r="AF10" i="9"/>
  <c r="AE10" i="9"/>
  <c r="AK2" i="9"/>
  <c r="AK7" i="9" s="1"/>
  <c r="AI2" i="9"/>
  <c r="AI7" i="9" s="1"/>
  <c r="AH2" i="9"/>
  <c r="AH7" i="9" s="1"/>
  <c r="AG2" i="9"/>
  <c r="AG7" i="9" s="1"/>
  <c r="AF2" i="9"/>
  <c r="AF7" i="9" s="1"/>
  <c r="AE2" i="9"/>
  <c r="AE7" i="9" s="1"/>
  <c r="AD2" i="9"/>
  <c r="AD7" i="9" s="1"/>
  <c r="AK2" i="8"/>
  <c r="AK7" i="8" s="1"/>
  <c r="AI2" i="8"/>
  <c r="AI7" i="8" s="1"/>
  <c r="AH2" i="8"/>
  <c r="AH7" i="8" s="1"/>
  <c r="AG2" i="8"/>
  <c r="AG7" i="8" s="1"/>
  <c r="AF2" i="8"/>
  <c r="AF7" i="8" s="1"/>
  <c r="AE2" i="8"/>
  <c r="AE7" i="8" s="1"/>
  <c r="AD2" i="8"/>
  <c r="AD7" i="8" s="1"/>
  <c r="K2" i="9"/>
  <c r="K7" i="9" s="1"/>
  <c r="L2" i="9"/>
  <c r="M2" i="9"/>
  <c r="N2" i="9"/>
  <c r="O2" i="9"/>
  <c r="P2" i="9"/>
  <c r="P10" i="9" s="1"/>
  <c r="Q2" i="9"/>
  <c r="S2" i="9"/>
  <c r="T2" i="9"/>
  <c r="U2" i="9"/>
  <c r="U7" i="9" s="1"/>
  <c r="V2" i="9"/>
  <c r="V7" i="9" s="1"/>
  <c r="W2" i="9"/>
  <c r="W7" i="9" s="1"/>
  <c r="X2" i="9"/>
  <c r="X7" i="9" s="1"/>
  <c r="Y2" i="9"/>
  <c r="Y7" i="9" s="1"/>
  <c r="Z2" i="9"/>
  <c r="Z7" i="9" s="1"/>
  <c r="AB2" i="9"/>
  <c r="AC2" i="9"/>
  <c r="AC7" i="9" s="1"/>
  <c r="B7" i="9"/>
  <c r="C7" i="9"/>
  <c r="D7" i="9"/>
  <c r="E7" i="9"/>
  <c r="F7" i="9"/>
  <c r="G7" i="9"/>
  <c r="H7" i="9"/>
  <c r="J7" i="9"/>
  <c r="L7" i="9"/>
  <c r="M7" i="9"/>
  <c r="N7" i="9"/>
  <c r="O7" i="9"/>
  <c r="Q7" i="9"/>
  <c r="S7" i="9"/>
  <c r="T7" i="9"/>
  <c r="AB7" i="9"/>
  <c r="B10" i="9"/>
  <c r="C10" i="9"/>
  <c r="D10" i="9"/>
  <c r="E10" i="9"/>
  <c r="F10" i="9"/>
  <c r="G10" i="9"/>
  <c r="H10" i="9"/>
  <c r="J10" i="9"/>
  <c r="L10" i="9"/>
  <c r="M10" i="9"/>
  <c r="N10" i="9"/>
  <c r="O10" i="9"/>
  <c r="Q10" i="9"/>
  <c r="S10" i="9"/>
  <c r="T10" i="9"/>
  <c r="U10" i="9"/>
  <c r="AB10" i="9"/>
  <c r="BD5" i="10"/>
  <c r="BC5" i="10"/>
  <c r="BB5" i="10"/>
  <c r="BA5" i="10"/>
  <c r="AZ5" i="10"/>
  <c r="AY5" i="10"/>
  <c r="F71" i="10" s="1"/>
  <c r="AX5" i="10"/>
  <c r="E71" i="10" s="1"/>
  <c r="AW5" i="10"/>
  <c r="AV5" i="10"/>
  <c r="AT5" i="10"/>
  <c r="AS5" i="10"/>
  <c r="AR5" i="10"/>
  <c r="AQ5" i="10"/>
  <c r="AP5" i="10"/>
  <c r="AO5" i="10"/>
  <c r="AN5" i="10"/>
  <c r="AM5" i="10"/>
  <c r="AK5" i="10"/>
  <c r="AJ5" i="10"/>
  <c r="AI5" i="10"/>
  <c r="AH5" i="10"/>
  <c r="AG5" i="10"/>
  <c r="F45" i="10" s="1"/>
  <c r="AF5" i="10"/>
  <c r="E45" i="10" s="1"/>
  <c r="AE5" i="10"/>
  <c r="AD5" i="10"/>
  <c r="L31" i="10" s="1"/>
  <c r="AC5" i="10"/>
  <c r="AB5" i="10"/>
  <c r="J31" i="10" s="1"/>
  <c r="AA5" i="10"/>
  <c r="I31" i="10" s="1"/>
  <c r="Z5" i="10"/>
  <c r="H31" i="10" s="1"/>
  <c r="Y5" i="10"/>
  <c r="G31" i="10" s="1"/>
  <c r="X5" i="10"/>
  <c r="F31" i="10" s="1"/>
  <c r="W5" i="10"/>
  <c r="E31" i="10" s="1"/>
  <c r="V5" i="10"/>
  <c r="U5" i="10"/>
  <c r="L18" i="10" s="1"/>
  <c r="T5" i="10"/>
  <c r="S5" i="10"/>
  <c r="J18" i="10" s="1"/>
  <c r="R5" i="10"/>
  <c r="I18" i="10" s="1"/>
  <c r="Q5" i="10"/>
  <c r="H18" i="10" s="1"/>
  <c r="P5" i="10"/>
  <c r="G18" i="10" s="1"/>
  <c r="O5" i="10"/>
  <c r="F18" i="10" s="1"/>
  <c r="N5" i="10"/>
  <c r="E18" i="10" s="1"/>
  <c r="M5" i="10"/>
  <c r="S10" i="2"/>
  <c r="J10" i="2"/>
  <c r="I10" i="2"/>
  <c r="H10" i="2"/>
  <c r="G10" i="2"/>
  <c r="F10" i="2"/>
  <c r="E10" i="2"/>
  <c r="D10" i="2"/>
  <c r="C10" i="2"/>
  <c r="J7" i="2"/>
  <c r="I7" i="2"/>
  <c r="H7" i="2"/>
  <c r="G7" i="2"/>
  <c r="F7" i="2"/>
  <c r="E7" i="2"/>
  <c r="D7" i="2"/>
  <c r="C7" i="2"/>
  <c r="AT2" i="2"/>
  <c r="AT10" i="2" s="1"/>
  <c r="AK2" i="2"/>
  <c r="AB2" i="2"/>
  <c r="AB7" i="2" s="1"/>
  <c r="AK7" i="2" s="1"/>
  <c r="S2" i="2"/>
  <c r="S7" i="2" s="1"/>
  <c r="V2" i="8"/>
  <c r="V7" i="8" s="1"/>
  <c r="AK10" i="8"/>
  <c r="AB10" i="8"/>
  <c r="AB7" i="8"/>
  <c r="AB2" i="8"/>
  <c r="S2" i="8"/>
  <c r="S10" i="8"/>
  <c r="J10" i="8"/>
  <c r="J7" i="8"/>
  <c r="AG10" i="8"/>
  <c r="Z2" i="8"/>
  <c r="Z10" i="8" s="1"/>
  <c r="Y2" i="8"/>
  <c r="Y10" i="8" s="1"/>
  <c r="X2" i="8"/>
  <c r="X10" i="8" s="1"/>
  <c r="W2" i="8"/>
  <c r="W7" i="8" s="1"/>
  <c r="U2" i="8"/>
  <c r="U7" i="8" s="1"/>
  <c r="K2" i="8"/>
  <c r="K10" i="8" s="1"/>
  <c r="H17" i="1" l="1"/>
  <c r="Z21" i="1"/>
  <c r="Q5" i="1"/>
  <c r="BD9" i="2"/>
  <c r="Q15" i="1"/>
  <c r="Q6" i="1"/>
  <c r="Q3" i="1"/>
  <c r="Q4" i="1"/>
  <c r="Q14" i="1"/>
  <c r="H15" i="1"/>
  <c r="H16" i="1"/>
  <c r="H14" i="1"/>
  <c r="Q16" i="1"/>
  <c r="P7" i="9"/>
  <c r="AG10" i="9"/>
  <c r="K10" i="9"/>
  <c r="AH10" i="9"/>
  <c r="AI10" i="9"/>
  <c r="AK10" i="9"/>
  <c r="AC10" i="9"/>
  <c r="AD10" i="9"/>
  <c r="AH10" i="8"/>
  <c r="AI10" i="8"/>
  <c r="AB10" i="2"/>
  <c r="AT7" i="2"/>
  <c r="B65" i="10"/>
  <c r="B78" i="10"/>
  <c r="B38" i="10"/>
  <c r="B52" i="10"/>
  <c r="B25" i="10"/>
  <c r="BE9" i="2"/>
  <c r="C12" i="10"/>
  <c r="BD8" i="2"/>
  <c r="B11" i="10"/>
  <c r="BE8" i="2"/>
  <c r="C11" i="10"/>
  <c r="B80" i="10"/>
  <c r="B40" i="10"/>
  <c r="B54" i="10"/>
  <c r="B27" i="10"/>
  <c r="B67" i="10"/>
  <c r="C80" i="10"/>
  <c r="C40" i="10"/>
  <c r="C67" i="10"/>
  <c r="C54" i="10"/>
  <c r="C27" i="10"/>
  <c r="B34" i="10"/>
  <c r="B21" i="10"/>
  <c r="B74" i="10"/>
  <c r="B61" i="10"/>
  <c r="B48" i="10"/>
  <c r="BE5" i="2"/>
  <c r="C8" i="10"/>
  <c r="BD4" i="2"/>
  <c r="B7" i="10"/>
  <c r="BE4" i="2"/>
  <c r="C7" i="10"/>
  <c r="BE3" i="2"/>
  <c r="BD3" i="2"/>
  <c r="O13" i="10"/>
  <c r="F26" i="10" s="1"/>
  <c r="AE13" i="10"/>
  <c r="AE10" i="10"/>
  <c r="AF10" i="10"/>
  <c r="E50" i="10" s="1"/>
  <c r="AP13" i="10"/>
  <c r="F66" i="10" s="1"/>
  <c r="F58" i="10"/>
  <c r="AO13" i="10"/>
  <c r="E66" i="10" s="1"/>
  <c r="E58" i="10"/>
  <c r="O10" i="10"/>
  <c r="F23" i="10" s="1"/>
  <c r="N13" i="10"/>
  <c r="E26" i="10" s="1"/>
  <c r="AR13" i="10"/>
  <c r="H66" i="10" s="1"/>
  <c r="H58" i="10"/>
  <c r="AG10" i="10"/>
  <c r="F50" i="10" s="1"/>
  <c r="AF13" i="10"/>
  <c r="E53" i="10" s="1"/>
  <c r="AL13" i="10"/>
  <c r="K53" i="10" s="1"/>
  <c r="K45" i="10"/>
  <c r="AS13" i="10"/>
  <c r="I66" i="10" s="1"/>
  <c r="I58" i="10"/>
  <c r="AW10" i="10"/>
  <c r="AG13" i="10"/>
  <c r="F53" i="10" s="1"/>
  <c r="AT13" i="10"/>
  <c r="J66" i="10" s="1"/>
  <c r="J58" i="10"/>
  <c r="AX10" i="10"/>
  <c r="E76" i="10" s="1"/>
  <c r="AW13" i="10"/>
  <c r="AV13" i="10"/>
  <c r="L66" i="10" s="1"/>
  <c r="L58" i="10"/>
  <c r="AY10" i="10"/>
  <c r="F76" i="10" s="1"/>
  <c r="AX13" i="10"/>
  <c r="E79" i="10" s="1"/>
  <c r="AY13" i="10"/>
  <c r="F79" i="10" s="1"/>
  <c r="AZ13" i="10"/>
  <c r="G79" i="10" s="1"/>
  <c r="G71" i="10"/>
  <c r="AQ13" i="10"/>
  <c r="G66" i="10" s="1"/>
  <c r="G58" i="10"/>
  <c r="AI13" i="10"/>
  <c r="H53" i="10" s="1"/>
  <c r="H45" i="10"/>
  <c r="BA13" i="10"/>
  <c r="H79" i="10" s="1"/>
  <c r="H71" i="10"/>
  <c r="AJ13" i="10"/>
  <c r="I53" i="10" s="1"/>
  <c r="I45" i="10"/>
  <c r="BB13" i="10"/>
  <c r="I79" i="10" s="1"/>
  <c r="I71" i="10"/>
  <c r="AK13" i="10"/>
  <c r="J53" i="10" s="1"/>
  <c r="J45" i="10"/>
  <c r="BC13" i="10"/>
  <c r="J79" i="10" s="1"/>
  <c r="J71" i="10"/>
  <c r="AH13" i="10"/>
  <c r="G53" i="10" s="1"/>
  <c r="G45" i="10"/>
  <c r="AM13" i="10"/>
  <c r="L53" i="10" s="1"/>
  <c r="L45" i="10"/>
  <c r="BD10" i="10"/>
  <c r="K76" i="10" s="1"/>
  <c r="K71" i="10"/>
  <c r="M10" i="10"/>
  <c r="AN13" i="10"/>
  <c r="N10" i="10"/>
  <c r="E23" i="10" s="1"/>
  <c r="M13" i="10"/>
  <c r="P10" i="10"/>
  <c r="G23" i="10" s="1"/>
  <c r="AH10" i="10"/>
  <c r="G50" i="10" s="1"/>
  <c r="AZ10" i="10"/>
  <c r="G76" i="10" s="1"/>
  <c r="P13" i="10"/>
  <c r="G26" i="10" s="1"/>
  <c r="Q10" i="10"/>
  <c r="H23" i="10" s="1"/>
  <c r="AI10" i="10"/>
  <c r="H50" i="10" s="1"/>
  <c r="BA10" i="10"/>
  <c r="H76" i="10" s="1"/>
  <c r="Q13" i="10"/>
  <c r="H26" i="10" s="1"/>
  <c r="R10" i="10"/>
  <c r="I23" i="10" s="1"/>
  <c r="AJ10" i="10"/>
  <c r="I50" i="10" s="1"/>
  <c r="BB10" i="10"/>
  <c r="I76" i="10" s="1"/>
  <c r="R13" i="10"/>
  <c r="I26" i="10" s="1"/>
  <c r="S10" i="10"/>
  <c r="J23" i="10" s="1"/>
  <c r="AK10" i="10"/>
  <c r="J50" i="10" s="1"/>
  <c r="BC10" i="10"/>
  <c r="J76" i="10" s="1"/>
  <c r="S13" i="10"/>
  <c r="J26" i="10" s="1"/>
  <c r="AC10" i="10"/>
  <c r="K36" i="10" s="1"/>
  <c r="K31" i="10"/>
  <c r="U10" i="10"/>
  <c r="L23" i="10" s="1"/>
  <c r="AM10" i="10"/>
  <c r="L50" i="10" s="1"/>
  <c r="U13" i="10"/>
  <c r="L26" i="10" s="1"/>
  <c r="V10" i="10"/>
  <c r="AN10" i="10"/>
  <c r="V13" i="10"/>
  <c r="D39" i="10" s="1"/>
  <c r="W10" i="10"/>
  <c r="E36" i="10" s="1"/>
  <c r="AO10" i="10"/>
  <c r="E63" i="10" s="1"/>
  <c r="W13" i="10"/>
  <c r="E39" i="10" s="1"/>
  <c r="X10" i="10"/>
  <c r="F36" i="10" s="1"/>
  <c r="AP10" i="10"/>
  <c r="F63" i="10" s="1"/>
  <c r="X13" i="10"/>
  <c r="F39" i="10" s="1"/>
  <c r="Y10" i="10"/>
  <c r="G36" i="10" s="1"/>
  <c r="AQ10" i="10"/>
  <c r="G63" i="10" s="1"/>
  <c r="Y13" i="10"/>
  <c r="G39" i="10" s="1"/>
  <c r="Z10" i="10"/>
  <c r="H36" i="10" s="1"/>
  <c r="AR10" i="10"/>
  <c r="H63" i="10" s="1"/>
  <c r="Z13" i="10"/>
  <c r="H39" i="10" s="1"/>
  <c r="AA10" i="10"/>
  <c r="I36" i="10" s="1"/>
  <c r="AS10" i="10"/>
  <c r="I63" i="10" s="1"/>
  <c r="AA13" i="10"/>
  <c r="I39" i="10" s="1"/>
  <c r="T10" i="10"/>
  <c r="K23" i="10" s="1"/>
  <c r="K18" i="10"/>
  <c r="AB10" i="10"/>
  <c r="J36" i="10" s="1"/>
  <c r="AT10" i="10"/>
  <c r="J63" i="10" s="1"/>
  <c r="AB13" i="10"/>
  <c r="J39" i="10" s="1"/>
  <c r="AD10" i="10"/>
  <c r="L36" i="10" s="1"/>
  <c r="AV10" i="10"/>
  <c r="L63" i="10" s="1"/>
  <c r="AD13" i="10"/>
  <c r="L39" i="10" s="1"/>
  <c r="BD5" i="2"/>
  <c r="Z19" i="1"/>
  <c r="AU5" i="10"/>
  <c r="AU10" i="10" s="1"/>
  <c r="K63" i="10" s="1"/>
  <c r="AJ2" i="2"/>
  <c r="AA10" i="2"/>
  <c r="AA7" i="2"/>
  <c r="AC13" i="10"/>
  <c r="K39" i="10" s="1"/>
  <c r="AL10" i="10"/>
  <c r="K50" i="10" s="1"/>
  <c r="T13" i="10"/>
  <c r="K26" i="10" s="1"/>
  <c r="BD13" i="10"/>
  <c r="K79" i="10" s="1"/>
  <c r="BD11" i="2"/>
  <c r="BE11" i="2"/>
  <c r="AM9" i="9"/>
  <c r="AL9" i="9"/>
  <c r="AM8" i="9"/>
  <c r="AL8" i="9"/>
  <c r="AM11" i="9"/>
  <c r="AL11" i="9"/>
  <c r="AM5" i="9"/>
  <c r="AL5" i="9"/>
  <c r="AM4" i="9"/>
  <c r="AL4" i="9"/>
  <c r="AM3" i="9"/>
  <c r="AL3" i="9"/>
  <c r="AJ2" i="9"/>
  <c r="Y10" i="9"/>
  <c r="W10" i="9"/>
  <c r="AA7" i="9"/>
  <c r="AA10" i="9"/>
  <c r="R2" i="9"/>
  <c r="Z10" i="9"/>
  <c r="I10" i="9"/>
  <c r="I7" i="9"/>
  <c r="X10" i="9"/>
  <c r="V10" i="9"/>
  <c r="BE5" i="10"/>
  <c r="L71" i="10" s="1"/>
  <c r="AE10" i="2"/>
  <c r="AF10" i="2"/>
  <c r="AG10" i="2"/>
  <c r="AH10" i="2"/>
  <c r="AI10" i="2"/>
  <c r="AD10" i="2"/>
  <c r="AJ10" i="2"/>
  <c r="AK10" i="2"/>
  <c r="Z20" i="1"/>
  <c r="Z18" i="1"/>
  <c r="X7" i="8"/>
  <c r="Y7" i="8"/>
  <c r="Z7" i="8"/>
  <c r="AE10" i="8"/>
  <c r="AF10" i="8"/>
  <c r="AD10" i="8"/>
  <c r="W10" i="8"/>
  <c r="U10" i="8"/>
  <c r="V10" i="8"/>
  <c r="S20" i="1"/>
  <c r="C65" i="10" l="1"/>
  <c r="C78" i="10"/>
  <c r="C38" i="10"/>
  <c r="C52" i="10"/>
  <c r="C25" i="10"/>
  <c r="C51" i="10"/>
  <c r="C64" i="10"/>
  <c r="C24" i="10"/>
  <c r="C77" i="10"/>
  <c r="C37" i="10"/>
  <c r="B51" i="10"/>
  <c r="B64" i="10"/>
  <c r="B77" i="10"/>
  <c r="B37" i="10"/>
  <c r="B24" i="10"/>
  <c r="C34" i="10"/>
  <c r="C61" i="10"/>
  <c r="C74" i="10"/>
  <c r="C21" i="10"/>
  <c r="C48" i="10"/>
  <c r="C20" i="10"/>
  <c r="C33" i="10"/>
  <c r="C60" i="10"/>
  <c r="C47" i="10"/>
  <c r="C73" i="10"/>
  <c r="B20" i="10"/>
  <c r="B73" i="10"/>
  <c r="B33" i="10"/>
  <c r="B47" i="10"/>
  <c r="B60" i="10"/>
  <c r="B72" i="10"/>
  <c r="B46" i="10"/>
  <c r="B32" i="10"/>
  <c r="B19" i="10"/>
  <c r="B59" i="10"/>
  <c r="C19" i="10"/>
  <c r="C32" i="10"/>
  <c r="C46" i="10"/>
  <c r="C72" i="10"/>
  <c r="C59" i="10"/>
  <c r="AU13" i="10"/>
  <c r="K66" i="10" s="1"/>
  <c r="K58" i="10"/>
  <c r="BE13" i="10"/>
  <c r="L79" i="10" s="1"/>
  <c r="BE10" i="10"/>
  <c r="L76" i="10" s="1"/>
  <c r="AJ7" i="9"/>
  <c r="AJ10" i="9"/>
  <c r="R7" i="9"/>
  <c r="R10" i="9"/>
  <c r="J20" i="1"/>
  <c r="Z7" i="1"/>
  <c r="Q9" i="1"/>
  <c r="AJ2" i="8"/>
  <c r="AJ7" i="8" s="1"/>
  <c r="H6" i="1"/>
  <c r="H5" i="1"/>
  <c r="Z14" i="1" l="1"/>
  <c r="Q18" i="1"/>
  <c r="AA2" i="8"/>
  <c r="J18" i="1"/>
  <c r="S18" i="1"/>
  <c r="J19" i="1"/>
  <c r="S19" i="1"/>
  <c r="J21" i="1"/>
  <c r="S21" i="1"/>
  <c r="Q7" i="1"/>
  <c r="Q8" i="1"/>
  <c r="Z5" i="1"/>
  <c r="Z8" i="1"/>
  <c r="H3" i="1"/>
  <c r="Z16" i="1"/>
  <c r="Z17" i="1"/>
  <c r="Z15" i="1"/>
  <c r="Q21" i="1"/>
  <c r="Q20" i="1"/>
  <c r="Q19" i="1"/>
  <c r="Z9" i="1"/>
  <c r="Z10" i="1"/>
  <c r="Z6" i="1"/>
  <c r="Z3" i="1"/>
  <c r="Z4" i="1"/>
  <c r="Q10" i="1"/>
  <c r="H4" i="1"/>
  <c r="L2" i="8"/>
  <c r="L7" i="8" s="1"/>
  <c r="M2" i="8"/>
  <c r="N2" i="8"/>
  <c r="N7" i="8" s="1"/>
  <c r="O2" i="8"/>
  <c r="O7" i="8" s="1"/>
  <c r="P2" i="8"/>
  <c r="P7" i="8" s="1"/>
  <c r="Q2" i="8"/>
  <c r="R2" i="8"/>
  <c r="R7" i="8" s="1"/>
  <c r="T2" i="8"/>
  <c r="T7" i="8" s="1"/>
  <c r="AC2" i="8"/>
  <c r="AC7" i="8" s="1"/>
  <c r="B7" i="8"/>
  <c r="C7" i="8"/>
  <c r="D7" i="8"/>
  <c r="E7" i="8"/>
  <c r="F7" i="8"/>
  <c r="G7" i="8"/>
  <c r="H7" i="8"/>
  <c r="I7" i="8"/>
  <c r="K7" i="8"/>
  <c r="B10" i="8"/>
  <c r="C10" i="8"/>
  <c r="D10" i="8"/>
  <c r="E10" i="8"/>
  <c r="F10" i="8"/>
  <c r="G10" i="8"/>
  <c r="H10" i="8"/>
  <c r="M10" i="8" l="1"/>
  <c r="M7" i="8"/>
  <c r="Q10" i="8"/>
  <c r="Q7" i="8"/>
  <c r="AC10" i="8"/>
  <c r="T10" i="8"/>
  <c r="P10" i="8"/>
  <c r="O10" i="8"/>
  <c r="AA7" i="8"/>
  <c r="AA10" i="8"/>
  <c r="AJ10" i="8"/>
  <c r="J10" i="1"/>
  <c r="S10" i="1"/>
  <c r="J8" i="1"/>
  <c r="S8" i="1"/>
  <c r="J9" i="1"/>
  <c r="S9" i="1"/>
  <c r="J7" i="1"/>
  <c r="S7" i="1"/>
  <c r="I10" i="8"/>
  <c r="N10" i="8"/>
  <c r="L10" i="8"/>
  <c r="R10" i="8"/>
  <c r="BA2" i="2" l="1"/>
  <c r="AR2" i="2"/>
  <c r="AI2" i="2"/>
  <c r="Z2" i="2"/>
  <c r="R2" i="2"/>
  <c r="Q2" i="2"/>
  <c r="Q10" i="2" l="1"/>
  <c r="Q7" i="2"/>
  <c r="Z7" i="2"/>
  <c r="AI7" i="2" s="1"/>
  <c r="Z10" i="2"/>
  <c r="AR10" i="2"/>
  <c r="AR7" i="2"/>
  <c r="BA7" i="2"/>
  <c r="BA10" i="2"/>
  <c r="R10" i="2"/>
  <c r="R7" i="2"/>
  <c r="AJ7" i="2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10" i="2"/>
  <c r="B7" i="2"/>
  <c r="BB2" i="2"/>
  <c r="AX2" i="2"/>
  <c r="AV2" i="2"/>
  <c r="AU2" i="2"/>
  <c r="AU10" i="2" s="1"/>
  <c r="AL2" i="2"/>
  <c r="AL7" i="2" s="1"/>
  <c r="AE2" i="2"/>
  <c r="AG2" i="2"/>
  <c r="AD2" i="2"/>
  <c r="AC2" i="2"/>
  <c r="W2" i="2"/>
  <c r="V2" i="2"/>
  <c r="X2" i="2"/>
  <c r="U2" i="2"/>
  <c r="T2" i="2"/>
  <c r="T7" i="2" s="1"/>
  <c r="AC7" i="2" s="1"/>
  <c r="N2" i="2"/>
  <c r="M2" i="2"/>
  <c r="O2" i="2"/>
  <c r="L2" i="2"/>
  <c r="K2" i="2"/>
  <c r="K7" i="2" s="1"/>
  <c r="AZ7" i="2" l="1"/>
  <c r="AZ10" i="2"/>
  <c r="AV7" i="2"/>
  <c r="AV10" i="2"/>
  <c r="AQ10" i="2"/>
  <c r="AQ7" i="2"/>
  <c r="Y7" i="2"/>
  <c r="AH7" i="2" s="1"/>
  <c r="Y10" i="2"/>
  <c r="O10" i="2"/>
  <c r="O7" i="2"/>
  <c r="N10" i="2"/>
  <c r="N7" i="2"/>
  <c r="P10" i="2"/>
  <c r="P7" i="2"/>
  <c r="U10" i="2"/>
  <c r="U7" i="2"/>
  <c r="AD7" i="2" s="1"/>
  <c r="AP10" i="2"/>
  <c r="AP7" i="2"/>
  <c r="L10" i="2"/>
  <c r="L7" i="2"/>
  <c r="X10" i="2"/>
  <c r="X7" i="2"/>
  <c r="AG7" i="2" s="1"/>
  <c r="V10" i="2"/>
  <c r="V7" i="2"/>
  <c r="AY7" i="2"/>
  <c r="AY10" i="2"/>
  <c r="W7" i="2"/>
  <c r="AF7" i="2" s="1"/>
  <c r="W10" i="2"/>
  <c r="AO10" i="2"/>
  <c r="AO7" i="2"/>
  <c r="AX7" i="2"/>
  <c r="AX10" i="2"/>
  <c r="AM7" i="2"/>
  <c r="AM10" i="2"/>
  <c r="BB10" i="2"/>
  <c r="BB7" i="2"/>
  <c r="AS10" i="2"/>
  <c r="AS7" i="2"/>
  <c r="M7" i="2"/>
  <c r="M10" i="2"/>
  <c r="AE7" i="2"/>
  <c r="AW10" i="2"/>
  <c r="AW7" i="2"/>
  <c r="AN10" i="2"/>
  <c r="AN7" i="2"/>
  <c r="T10" i="2"/>
  <c r="AU7" i="2"/>
  <c r="AL10" i="2"/>
  <c r="K10" i="2"/>
  <c r="BC2" i="2"/>
  <c r="BC10" i="2" l="1"/>
  <c r="BC7" i="2"/>
</calcChain>
</file>

<file path=xl/sharedStrings.xml><?xml version="1.0" encoding="utf-8"?>
<sst xmlns="http://schemas.openxmlformats.org/spreadsheetml/2006/main" count="314" uniqueCount="79">
  <si>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</si>
  <si>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</si>
  <si>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</si>
  <si>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</si>
  <si>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</si>
  <si>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</si>
  <si>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</si>
  <si>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</si>
  <si>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</si>
  <si>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</si>
  <si>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</si>
  <si>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</si>
  <si>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</si>
  <si>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</si>
  <si>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</si>
  <si>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</si>
  <si>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</si>
  <si>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</si>
  <si>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</si>
  <si>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</si>
  <si>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</si>
  <si>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</si>
  <si>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</si>
  <si>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</si>
  <si>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</si>
  <si>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t>p. val. adj.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</si>
  <si>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</si>
  <si>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</si>
  <si>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</si>
  <si>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</si>
  <si>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</si>
  <si>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</si>
  <si>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</si>
  <si>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</si>
  <si>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</si>
  <si>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</si>
  <si>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</si>
  <si>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</si>
  <si>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</si>
  <si>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</si>
  <si>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</si>
  <si>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</si>
  <si>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</si>
  <si>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</si>
  <si>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</si>
  <si>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</si>
  <si>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</si>
  <si>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</si>
  <si>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</si>
  <si>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</si>
  <si>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Mode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</si>
  <si>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</si>
  <si>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</si>
  <si>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</si>
  <si>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</si>
  <si>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</si>
  <si>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</si>
  <si>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 xml:space="preserve">   </t>
  </si>
  <si>
    <t>Table 1</t>
  </si>
  <si>
    <t>Table 2</t>
  </si>
  <si>
    <t>Table 4</t>
  </si>
  <si>
    <t>Table 5</t>
  </si>
  <si>
    <t>Table 6</t>
  </si>
  <si>
    <t>Pairwise analysis of acc_phon parameters as a function of acc_phon and mode</t>
  </si>
  <si>
    <t>Table 3</t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</si>
  <si>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m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</si>
  <si>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c</t>
    </r>
  </si>
  <si>
    <r>
      <t xml:space="preserve">mean </t>
    </r>
    <r>
      <rPr>
        <i/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0</t>
    </r>
  </si>
  <si>
    <t>L_f0</t>
  </si>
  <si>
    <t>H_f0</t>
  </si>
  <si>
    <t>F0 params (STs)</t>
  </si>
  <si>
    <t>mean f0</t>
  </si>
  <si>
    <t>Parameters</t>
  </si>
  <si>
    <t>T. params  (ms)</t>
  </si>
  <si>
    <t>CI Delta</t>
  </si>
  <si>
    <t>P format</t>
  </si>
  <si>
    <t>Analysis of L% and GenderM slopes on phonetic parameters</t>
  </si>
  <si>
    <t>GenderM Slope re GenderF Intercept</t>
  </si>
  <si>
    <t>L% slope re 0% 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</si>
</sst>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75" formatCode="&quot;p=&quot;##,##0.000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6"/>
      <color theme="1"/>
      <name val="Arial"/>
      <family val="2"/>
    </font>
    <font>
      <i/>
      <sz val="9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222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5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 wrapText="1"/>
    </xf>
    <xf numFmtId="11" fontId="11" fillId="0" borderId="15" xfId="0" applyNumberFormat="1" applyFont="1" applyFill="1" applyBorder="1" applyAlignment="1">
      <alignment horizontal="right" vertical="center" wrapText="1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6" fillId="0" borderId="1" xfId="0" applyNumberFormat="1" applyFont="1" applyBorder="1" applyAlignment="1">
      <alignment horizontal="right" vertical="center"/>
    </xf>
    <xf numFmtId="11" fontId="6" fillId="0" borderId="3" xfId="0" applyNumberFormat="1" applyFont="1" applyBorder="1" applyAlignment="1">
      <alignment horizontal="right" vertical="center"/>
    </xf>
    <xf numFmtId="11" fontId="19" fillId="0" borderId="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center" vertical="center" wrapText="1"/>
    </xf>
    <xf numFmtId="2" fontId="15" fillId="0" borderId="0" xfId="0" applyNumberFormat="1" applyFont="1" applyFill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11" fontId="19" fillId="0" borderId="1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left"/>
    </xf>
    <xf numFmtId="165" fontId="15" fillId="0" borderId="0" xfId="0" applyNumberFormat="1" applyFont="1" applyFill="1" applyBorder="1" applyAlignment="1">
      <alignment horizontal="left"/>
    </xf>
    <xf numFmtId="2" fontId="20" fillId="0" borderId="0" xfId="0" applyNumberFormat="1" applyFont="1" applyFill="1" applyBorder="1" applyAlignment="1">
      <alignment horizontal="left" vertical="top" wrapText="1"/>
    </xf>
    <xf numFmtId="2" fontId="15" fillId="0" borderId="0" xfId="0" applyNumberFormat="1" applyFont="1" applyFill="1" applyBorder="1" applyAlignment="1">
      <alignment horizontal="left" wrapText="1"/>
    </xf>
    <xf numFmtId="2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2" fontId="20" fillId="0" borderId="0" xfId="0" applyNumberFormat="1" applyFont="1" applyFill="1" applyBorder="1" applyAlignment="1">
      <alignment horizontal="left" vertical="top" wrapText="1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  <xf numFmtId="2" fontId="20" fillId="0" borderId="0" xfId="0" applyNumberFormat="1" applyFont="1" applyFill="1" applyBorder="1" applyAlignment="1">
      <alignment horizontal="left" vertical="top" wrapText="1"/>
    </xf>
    <xf numFmtId="2" fontId="20" fillId="0" borderId="0" xfId="0" applyNumberFormat="1" applyFont="1" applyFill="1" applyBorder="1" applyAlignment="1">
      <alignment vertical="top" wrapText="1"/>
    </xf>
    <xf numFmtId="0" fontId="22" fillId="0" borderId="19" xfId="0" applyFont="1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175" fontId="23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0" fontId="23" fillId="0" borderId="0" xfId="0" applyFont="1" applyBorder="1"/>
    <xf numFmtId="0" fontId="24" fillId="0" borderId="19" xfId="0" applyFont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left" vertical="top" wrapText="1"/>
    </xf>
    <xf numFmtId="2" fontId="25" fillId="0" borderId="0" xfId="0" applyNumberFormat="1" applyFont="1" applyFill="1" applyAlignment="1">
      <alignment horizontal="center"/>
    </xf>
    <xf numFmtId="0" fontId="25" fillId="0" borderId="0" xfId="0" applyNumberFormat="1" applyFont="1" applyFill="1" applyAlignment="1">
      <alignment horizontal="center"/>
    </xf>
    <xf numFmtId="0" fontId="25" fillId="0" borderId="0" xfId="0" applyFont="1" applyBorder="1"/>
    <xf numFmtId="0" fontId="25" fillId="0" borderId="0" xfId="0" applyFont="1"/>
  </cellXfs>
  <cellStyles count="1">
    <cellStyle name="Normal" xfId="0" builtinId="0"/>
  </cellStyles>
  <dxfs count="361"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B9E77"/>
      <color rgb="FFE66101"/>
      <color rgb="FFFC8D62"/>
      <color rgb="FF7570B3"/>
      <color rgb="FFE7298A"/>
      <color rgb="FFD95F02"/>
      <color rgb="FFF2F2F2"/>
      <color rgb="FF66C2A5"/>
      <color rgb="FFFFD92F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Data'!$H$3:$H$6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11.936999999999998</c:v>
                  </c:pt>
                  <c:pt idx="2">
                    <c:v>12.030999999999992</c:v>
                  </c:pt>
                  <c:pt idx="3">
                    <c:v>12.828999999999994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Data'!$H$3:$H$6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11.936999999999998</c:v>
                  </c:pt>
                  <c:pt idx="2">
                    <c:v>12.030999999999992</c:v>
                  </c:pt>
                  <c:pt idx="3">
                    <c:v>12.828999999999994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Data'!$B$3:$B$10</c15:sqref>
                  </c15:fullRef>
                </c:ext>
              </c:extLst>
              <c:f>'Graph Data'!$B$3:$B$6</c:f>
              <c:numCache>
                <c:formatCode>0</c:formatCode>
                <c:ptCount val="4"/>
                <c:pt idx="0">
                  <c:v>94.498000000000005</c:v>
                </c:pt>
                <c:pt idx="1">
                  <c:v>94.77</c:v>
                </c:pt>
                <c:pt idx="2">
                  <c:v>96.585999999999999</c:v>
                </c:pt>
                <c:pt idx="3">
                  <c:v>79.626999999999995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Data'!$B$10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Data'!$H$14:$H$17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51.254000000000019</c:v>
                  </c:pt>
                  <c:pt idx="2">
                    <c:v>51.303000000000054</c:v>
                  </c:pt>
                  <c:pt idx="3">
                    <c:v>51.734999999999985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Data'!$H$14:$H$17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51.254000000000019</c:v>
                  </c:pt>
                  <c:pt idx="2">
                    <c:v>51.303000000000054</c:v>
                  </c:pt>
                  <c:pt idx="3">
                    <c:v>51.734999999999985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Data'!$B$14:$B$21</c15:sqref>
                  </c15:fullRef>
                </c:ext>
              </c:extLst>
              <c:f>'Graph Data'!$B$14:$B$17</c:f>
              <c:numCache>
                <c:formatCode>0</c:formatCode>
                <c:ptCount val="4"/>
                <c:pt idx="0">
                  <c:v>318.06299999999999</c:v>
                </c:pt>
                <c:pt idx="1">
                  <c:v>317.52300000000002</c:v>
                </c:pt>
                <c:pt idx="2">
                  <c:v>317.72000000000003</c:v>
                </c:pt>
                <c:pt idx="3">
                  <c:v>303.755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Data'!$Q$7,'Graph Data'!$Q$18)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plus>
            <c:minus>
              <c:numRef>
                <c:f>('Graph Data'!$Q$7,'Graph Data'!$Q$18)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Data'!$H$7,'Graph Data'!$H$18)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plus>
            <c:minus>
              <c:numRef>
                <c:f>('Graph Data'!$H$7,'Graph Data'!$H$18)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B-47AC-98A5-AE1E73D65C5F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Data'!$Q$8,'Graph Data'!$Q$19)</c:f>
                <c:numCache>
                  <c:formatCode>General</c:formatCode>
                  <c:ptCount val="2"/>
                  <c:pt idx="0">
                    <c:v>2.9050000000000011</c:v>
                  </c:pt>
                  <c:pt idx="1">
                    <c:v>3.3840000000000003</c:v>
                  </c:pt>
                </c:numCache>
              </c:numRef>
            </c:plus>
            <c:minus>
              <c:numRef>
                <c:f>('Graph Data'!$Q$8,'Graph Data'!$Q$19)</c:f>
                <c:numCache>
                  <c:formatCode>General</c:formatCode>
                  <c:ptCount val="2"/>
                  <c:pt idx="0">
                    <c:v>2.9050000000000011</c:v>
                  </c:pt>
                  <c:pt idx="1">
                    <c:v>3.3840000000000003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Data'!$H$8,'Graph Data'!$H$19)</c:f>
                <c:numCache>
                  <c:formatCode>General</c:formatCode>
                  <c:ptCount val="2"/>
                  <c:pt idx="0">
                    <c:v>24.994</c:v>
                  </c:pt>
                  <c:pt idx="1">
                    <c:v>60.884999999999991</c:v>
                  </c:pt>
                </c:numCache>
              </c:numRef>
            </c:plus>
            <c:minus>
              <c:numRef>
                <c:f>('Graph Data'!$H$8,'Graph Data'!$H$19)</c:f>
                <c:numCache>
                  <c:formatCode>General</c:formatCode>
                  <c:ptCount val="2"/>
                  <c:pt idx="0">
                    <c:v>24.994</c:v>
                  </c:pt>
                  <c:pt idx="1">
                    <c:v>60.884999999999991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102.69</c:v>
                </c:pt>
                <c:pt idx="1">
                  <c:v>266.04399999999998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90.608999999999995</c:v>
                </c:pt>
                <c:pt idx="1">
                  <c:v>93.141999999999996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B-47AC-98A5-AE1E73D65C5F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Data'!$Q$9,'Graph Data'!$Q$20)</c:f>
                <c:numCache>
                  <c:formatCode>General</c:formatCode>
                  <c:ptCount val="2"/>
                  <c:pt idx="0">
                    <c:v>2.554000000000002</c:v>
                  </c:pt>
                  <c:pt idx="1">
                    <c:v>2.7870000000000061</c:v>
                  </c:pt>
                </c:numCache>
              </c:numRef>
            </c:plus>
            <c:minus>
              <c:numRef>
                <c:f>('Graph Data'!$Q$9,'Graph Data'!$Q$20)</c:f>
                <c:numCache>
                  <c:formatCode>General</c:formatCode>
                  <c:ptCount val="2"/>
                  <c:pt idx="0">
                    <c:v>2.554000000000002</c:v>
                  </c:pt>
                  <c:pt idx="1">
                    <c:v>2.7870000000000061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14.957999999999998</c:v>
                  </c:pt>
                  <c:pt idx="1">
                    <c:v>52.998000000000047</c:v>
                  </c:pt>
                </c:numCache>
              </c:numRef>
            </c:plus>
            <c:min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14.957999999999998</c:v>
                  </c:pt>
                  <c:pt idx="1">
                    <c:v>52.998000000000047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83.191999999999993</c:v>
                </c:pt>
                <c:pt idx="1">
                  <c:v>311.18400000000003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88.459000000000003</c:v>
                </c:pt>
                <c:pt idx="1">
                  <c:v>97.628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B-47AC-98A5-AE1E73D65C5F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23B-47AC-98A5-AE1E73D65C5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Data'!$Q$10,'Graph Data'!$Q$21)</c:f>
                <c:numCache>
                  <c:formatCode>General</c:formatCode>
                  <c:ptCount val="2"/>
                  <c:pt idx="0">
                    <c:v>2.5279999999999916</c:v>
                  </c:pt>
                  <c:pt idx="1">
                    <c:v>2.737000000000009</c:v>
                  </c:pt>
                </c:numCache>
              </c:numRef>
            </c:plus>
            <c:minus>
              <c:numRef>
                <c:f>('Graph Data'!$Q$10,'Graph Data'!$Q$21)</c:f>
                <c:numCache>
                  <c:formatCode>General</c:formatCode>
                  <c:ptCount val="2"/>
                  <c:pt idx="0">
                    <c:v>2.5279999999999916</c:v>
                  </c:pt>
                  <c:pt idx="1">
                    <c:v>2.737000000000009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13.944000000000003</c:v>
                  </c:pt>
                  <c:pt idx="1">
                    <c:v>52.378000000000043</c:v>
                  </c:pt>
                </c:numCache>
              </c:numRef>
            </c:plus>
            <c:min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13.944000000000003</c:v>
                  </c:pt>
                  <c:pt idx="1">
                    <c:v>52.378000000000043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82.438000000000002</c:v>
                </c:pt>
                <c:pt idx="1">
                  <c:v>309.47500000000002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90.840999999999994</c:v>
                </c:pt>
                <c:pt idx="1">
                  <c:v>97.584000000000003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3B-47AC-98A5-AE1E73D6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L% and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Gender'!$B$5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FA0-48FD-B24E-50B1712B1B61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FA0-48FD-B24E-50B1712B1B61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FA0-48FD-B24E-50B1712B1B61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FA0-48FD-B24E-50B1712B1B6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9D9BBDE-F560-4823-9BAF-CE33F41188F5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FA0-48FD-B24E-50B1712B1B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2AB192-DB7E-41F4-AF90-3923623DA99A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FA0-48FD-B24E-50B1712B1B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Gender'!$K$11:$K$12</c:f>
                <c:numCache>
                  <c:formatCode>General</c:formatCode>
                  <c:ptCount val="2"/>
                  <c:pt idx="0">
                    <c:v>5.0489999999999995</c:v>
                  </c:pt>
                  <c:pt idx="1">
                    <c:v>7.617999999999995</c:v>
                  </c:pt>
                </c:numCache>
              </c:numRef>
            </c:plus>
            <c:minus>
              <c:numRef>
                <c:f>'Boundary and Gender'!$K$11:$K$12</c:f>
                <c:numCache>
                  <c:formatCode>General</c:formatCode>
                  <c:ptCount val="2"/>
                  <c:pt idx="0">
                    <c:v>5.0489999999999995</c:v>
                  </c:pt>
                  <c:pt idx="1">
                    <c:v>7.617999999999995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Gender'!$A$11:$A$12</c:f>
              <c:strCache>
                <c:ptCount val="2"/>
                <c:pt idx="0">
                  <c:v>L_time</c:v>
                </c:pt>
                <c:pt idx="1">
                  <c:v>H_Time</c:v>
                </c:pt>
              </c:strCache>
            </c:strRef>
          </c:cat>
          <c:val>
            <c:numRef>
              <c:f>'Boundary and Gender'!$B$11:$B$12</c:f>
              <c:numCache>
                <c:formatCode>0.0</c:formatCode>
                <c:ptCount val="2"/>
                <c:pt idx="0">
                  <c:v>-2.278</c:v>
                </c:pt>
                <c:pt idx="1">
                  <c:v>-50.295000000000002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Gender'!$L$11:$L$12</c15:f>
                <c15:dlblRangeCache>
                  <c:ptCount val="2"/>
                  <c:pt idx="0">
                    <c:v>p=0.377</c:v>
                  </c:pt>
                  <c:pt idx="1">
                    <c:v>p=0.000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FA0-48FD-B24E-50B1712B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75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Effect of L% boundary on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Gender'!$B$5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D74-495B-B833-424511A5893B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FC8D6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D74-495B-B833-424511A5893B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D74-495B-B833-424511A5893B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D74-495B-B833-424511A589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5A2D891-6568-4F75-A9C4-AFCFA2313CF7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D74-495B-B833-424511A589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DE01D99-2A46-4055-A88B-4BB158838C88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D74-495B-B833-424511A589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E5B8C9-DC04-4558-92F2-FF478C49C08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D74-495B-B833-424511A589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88EBB82-0FC1-4628-8602-9541AF65B47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D74-495B-B833-424511A589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Gender'!$K$6:$K$9</c:f>
                <c:numCache>
                  <c:formatCode>General</c:formatCode>
                  <c:ptCount val="4"/>
                  <c:pt idx="0">
                    <c:v>0.34400000000000003</c:v>
                  </c:pt>
                  <c:pt idx="1">
                    <c:v>0.47599999999999998</c:v>
                  </c:pt>
                  <c:pt idx="2">
                    <c:v>0.36799999999999999</c:v>
                  </c:pt>
                  <c:pt idx="3">
                    <c:v>0.39800000000000002</c:v>
                  </c:pt>
                </c:numCache>
              </c:numRef>
            </c:plus>
            <c:minus>
              <c:numRef>
                <c:f>'Boundary and Gender'!$K$6:$K$9</c:f>
                <c:numCache>
                  <c:formatCode>General</c:formatCode>
                  <c:ptCount val="4"/>
                  <c:pt idx="0">
                    <c:v>0.34400000000000003</c:v>
                  </c:pt>
                  <c:pt idx="1">
                    <c:v>0.47599999999999998</c:v>
                  </c:pt>
                  <c:pt idx="2">
                    <c:v>0.36799999999999999</c:v>
                  </c:pt>
                  <c:pt idx="3">
                    <c:v>0.39800000000000002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Gender'!$A$6:$A$9</c:f>
              <c:strCache>
                <c:ptCount val="4"/>
                <c:pt idx="0">
                  <c:v>L_f0</c:v>
                </c:pt>
                <c:pt idx="1">
                  <c:v>H_f0</c:v>
                </c:pt>
                <c:pt idx="2">
                  <c:v>Exc. size</c:v>
                </c:pt>
                <c:pt idx="3">
                  <c:v>mean f0</c:v>
                </c:pt>
              </c:strCache>
            </c:strRef>
          </c:cat>
          <c:val>
            <c:numRef>
              <c:f>'Boundary and Gender'!$B$6:$B$9</c:f>
              <c:numCache>
                <c:formatCode>0.00</c:formatCode>
                <c:ptCount val="4"/>
                <c:pt idx="0">
                  <c:v>0.27400000000000002</c:v>
                </c:pt>
                <c:pt idx="1">
                  <c:v>-0.47199999999999998</c:v>
                </c:pt>
                <c:pt idx="2">
                  <c:v>-0.60499999999999998</c:v>
                </c:pt>
                <c:pt idx="3" formatCode="0.0">
                  <c:v>-0.16300000000000001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Gender'!$L$6:$L$9</c15:f>
                <c15:dlblRangeCache>
                  <c:ptCount val="4"/>
                  <c:pt idx="0">
                    <c:v>p=0.119</c:v>
                  </c:pt>
                  <c:pt idx="1">
                    <c:v>p=0.053</c:v>
                  </c:pt>
                  <c:pt idx="2">
                    <c:v>p=0.001</c:v>
                  </c:pt>
                  <c:pt idx="3">
                    <c:v>p=0.421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2D74-495B-B833-424511A58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1.5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 b="0"/>
                  <a:t>ST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227666832296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>
              <a:lumMod val="50000"/>
              <a:lumOff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Effect of L% on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Gender'!$B$5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CCC-4B25-BFF8-C0D0C89E9664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CCC-4B25-BFF8-C0D0C89E9664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CCC-4B25-BFF8-C0D0C89E966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08BAFFF-011F-433C-BD6A-217BAA6C4C16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64700247441947"/>
                      <c:h val="0.1250360535521414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CCC-4B25-BFF8-C0D0C89E96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Gender'!$K$14</c:f>
                <c:numCache>
                  <c:formatCode>General</c:formatCode>
                  <c:ptCount val="1"/>
                  <c:pt idx="0">
                    <c:v>2.2330000000000001</c:v>
                  </c:pt>
                </c:numCache>
              </c:numRef>
            </c:plus>
            <c:minus>
              <c:numRef>
                <c:f>'Boundary and Gender'!$K$14</c:f>
                <c:numCache>
                  <c:formatCode>General</c:formatCode>
                  <c:ptCount val="1"/>
                  <c:pt idx="0">
                    <c:v>2.2330000000000001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Gender'!$A$14</c:f>
              <c:strCache>
                <c:ptCount val="1"/>
                <c:pt idx="0">
                  <c:v>slope</c:v>
                </c:pt>
              </c:strCache>
            </c:strRef>
          </c:cat>
          <c:val>
            <c:numRef>
              <c:f>'Boundary and Gender'!$B$14</c:f>
              <c:numCache>
                <c:formatCode>0.00</c:formatCode>
                <c:ptCount val="1"/>
                <c:pt idx="0">
                  <c:v>4.4660000000000002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Gender'!$L$14</c15:f>
                <c15:dlblRangeCache>
                  <c:ptCount val="1"/>
                  <c:pt idx="0">
                    <c:v>p=0.000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CCC-4B25-BFF8-C0D0C89E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 val="autoZero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0">
                <a:solidFill>
                  <a:sysClr val="windowText" lastClr="000000"/>
                </a:solidFill>
              </a:rPr>
              <a:t>Effect of GenderM on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Gender'!$B$18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AD-43E0-B514-09C20F902D9F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2AD-43E0-B514-09C20F902D9F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2AD-43E0-B514-09C20F902D9F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2AD-43E0-B514-09C20F902D9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A0D0E78-4937-4771-819C-E457398846F2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2AD-43E0-B514-09C20F902D9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758987-9169-47E1-B944-728CBD365348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AD-43E0-B514-09C20F902D9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50FA99D-53D1-4387-B92B-230EC4BDC36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2AD-43E0-B514-09C20F902D9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690DC2A-3308-413D-8BE4-4DAA17F01187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2AD-43E0-B514-09C20F902D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Gender'!$K$19:$K$22</c:f>
                <c:numCache>
                  <c:formatCode>General</c:formatCode>
                  <c:ptCount val="4"/>
                  <c:pt idx="0">
                    <c:v>3.6639999999999997</c:v>
                  </c:pt>
                  <c:pt idx="1">
                    <c:v>3.9149999999999991</c:v>
                  </c:pt>
                  <c:pt idx="2">
                    <c:v>1.3460000000000001</c:v>
                  </c:pt>
                  <c:pt idx="3">
                    <c:v>3.71</c:v>
                  </c:pt>
                </c:numCache>
              </c:numRef>
            </c:plus>
            <c:minus>
              <c:numRef>
                <c:f>'Boundary and Gender'!$K$19:$K$22</c:f>
                <c:numCache>
                  <c:formatCode>General</c:formatCode>
                  <c:ptCount val="4"/>
                  <c:pt idx="0">
                    <c:v>3.6639999999999997</c:v>
                  </c:pt>
                  <c:pt idx="1">
                    <c:v>3.9149999999999991</c:v>
                  </c:pt>
                  <c:pt idx="2">
                    <c:v>1.3460000000000001</c:v>
                  </c:pt>
                  <c:pt idx="3">
                    <c:v>3.71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Gender'!$A$19:$A$22</c:f>
              <c:strCache>
                <c:ptCount val="4"/>
                <c:pt idx="0">
                  <c:v>L_f0</c:v>
                </c:pt>
                <c:pt idx="1">
                  <c:v>H_f0</c:v>
                </c:pt>
                <c:pt idx="2">
                  <c:v>Exc. size</c:v>
                </c:pt>
                <c:pt idx="3">
                  <c:v>mean f0</c:v>
                </c:pt>
              </c:strCache>
            </c:strRef>
          </c:cat>
          <c:val>
            <c:numRef>
              <c:f>'Boundary and Gender'!$B$19:$B$22</c:f>
              <c:numCache>
                <c:formatCode>0.00</c:formatCode>
                <c:ptCount val="4"/>
                <c:pt idx="0">
                  <c:v>-7.9550000000000001</c:v>
                </c:pt>
                <c:pt idx="1">
                  <c:v>-7.1820000000000004</c:v>
                </c:pt>
                <c:pt idx="2">
                  <c:v>0.75600000000000001</c:v>
                </c:pt>
                <c:pt idx="3" formatCode="0.0">
                  <c:v>-7.5279999999999996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Gender'!$L$19:$L$22</c15:f>
                <c15:dlblRangeCache>
                  <c:ptCount val="4"/>
                  <c:pt idx="0">
                    <c:v>p=0.002</c:v>
                  </c:pt>
                  <c:pt idx="1">
                    <c:v>p=0.006</c:v>
                  </c:pt>
                  <c:pt idx="2">
                    <c:v>p=0.300</c:v>
                  </c:pt>
                  <c:pt idx="3">
                    <c:v>p=0.003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2AD-43E0-B514-09C20F902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15"/>
        <c:auto val="1"/>
        <c:lblAlgn val="ctr"/>
        <c:lblOffset val="100"/>
        <c:noMultiLvlLbl val="0"/>
      </c:catAx>
      <c:valAx>
        <c:axId val="466669376"/>
        <c:scaling>
          <c:orientation val="minMax"/>
          <c:max val="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 b="0"/>
                  <a:t>ST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227666832296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>
              <a:lumMod val="50000"/>
              <a:lumOff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GenderM and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Gender'!$B$18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772-4A56-9814-198ECE965143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772-4A56-9814-198ECE965143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772-4A56-9814-198ECE965143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772-4A56-9814-198ECE96514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A2A84D0-93EE-4CFB-93B5-1840FFE3C1F8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772-4A56-9814-198ECE96514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608E76C-CD41-4232-B719-119CCFF8B0E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772-4A56-9814-198ECE9651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Gender'!$K$24:$K$25</c:f>
                <c:numCache>
                  <c:formatCode>General</c:formatCode>
                  <c:ptCount val="2"/>
                  <c:pt idx="0">
                    <c:v>16.97699999999999</c:v>
                  </c:pt>
                  <c:pt idx="1">
                    <c:v>31.813999999999993</c:v>
                  </c:pt>
                </c:numCache>
              </c:numRef>
            </c:plus>
            <c:minus>
              <c:numRef>
                <c:f>'Boundary and Gender'!$K$24:$K$25</c:f>
                <c:numCache>
                  <c:formatCode>General</c:formatCode>
                  <c:ptCount val="2"/>
                  <c:pt idx="0">
                    <c:v>16.97699999999999</c:v>
                  </c:pt>
                  <c:pt idx="1">
                    <c:v>31.813999999999993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Gender'!$A$24:$A$25</c:f>
              <c:strCache>
                <c:ptCount val="2"/>
                <c:pt idx="0">
                  <c:v>L_time</c:v>
                </c:pt>
                <c:pt idx="1">
                  <c:v>H_Time</c:v>
                </c:pt>
              </c:strCache>
            </c:strRef>
          </c:cat>
          <c:val>
            <c:numRef>
              <c:f>'Boundary and Gender'!$B$24:$B$25</c:f>
              <c:numCache>
                <c:formatCode>0.0</c:formatCode>
                <c:ptCount val="2"/>
                <c:pt idx="0">
                  <c:v>-50.715000000000003</c:v>
                </c:pt>
                <c:pt idx="1">
                  <c:v>-57.381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Gender'!$L$24:$L$25</c15:f>
                <c15:dlblRangeCache>
                  <c:ptCount val="2"/>
                  <c:pt idx="0">
                    <c:v>p=0.000</c:v>
                  </c:pt>
                  <c:pt idx="1">
                    <c:v>p=0.006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A772-4A56-9814-198ECE96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100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Effect of L% on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Gender'!$A$27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FAC-4269-80FD-2D214BEDCD07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FAC-4269-80FD-2D214BEDCD07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FAC-4269-80FD-2D214BEDCD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B8E66F0-3445-4478-8E42-61CF3B33771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34722222222224"/>
                      <c:h val="0.14339694419461685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FAC-4269-80FD-2D214BEDCD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Gender'!$K$27</c:f>
                <c:numCache>
                  <c:formatCode>General</c:formatCode>
                  <c:ptCount val="1"/>
                  <c:pt idx="0">
                    <c:v>8.2059999999999995</c:v>
                  </c:pt>
                </c:numCache>
              </c:numRef>
            </c:plus>
            <c:minus>
              <c:numRef>
                <c:f>'Boundary and Gender'!$K$27</c:f>
                <c:numCache>
                  <c:formatCode>General</c:formatCode>
                  <c:ptCount val="1"/>
                  <c:pt idx="0">
                    <c:v>8.2059999999999995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Gender'!$A$14</c:f>
              <c:strCache>
                <c:ptCount val="1"/>
                <c:pt idx="0">
                  <c:v>slope</c:v>
                </c:pt>
              </c:strCache>
            </c:strRef>
          </c:cat>
          <c:val>
            <c:numRef>
              <c:f>'Boundary and Gender'!$B$14</c:f>
              <c:numCache>
                <c:formatCode>0.00</c:formatCode>
                <c:ptCount val="1"/>
                <c:pt idx="0">
                  <c:v>4.4660000000000002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Gender'!$L$27</c15:f>
                <c15:dlblRangeCache>
                  <c:ptCount val="1"/>
                  <c:pt idx="0">
                    <c:v>p=0.351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BFAC-4269-80FD-2D214BEDC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5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('Graph Data'!$B$7,'Graph Data'!$B$18)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('Graph Data'!$B$8,'Graph Data'!$B$19)</c:f>
              <c:numCache>
                <c:formatCode>0</c:formatCode>
                <c:ptCount val="2"/>
                <c:pt idx="0">
                  <c:v>102.69</c:v>
                </c:pt>
                <c:pt idx="1">
                  <c:v>266.04399999999998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90.608999999999995</c:v>
                </c:pt>
                <c:pt idx="1">
                  <c:v>93.141999999999996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Data'!$B$9,'Graph Data'!$B$20)</c:f>
              <c:numCache>
                <c:formatCode>0</c:formatCode>
                <c:ptCount val="2"/>
                <c:pt idx="0">
                  <c:v>83.191999999999993</c:v>
                </c:pt>
                <c:pt idx="1">
                  <c:v>311.18400000000003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88.459000000000003</c:v>
                </c:pt>
                <c:pt idx="1">
                  <c:v>97.628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('Graph Data'!$B$10,'Graph Data'!$B$21)</c:f>
              <c:numCache>
                <c:formatCode>0</c:formatCode>
                <c:ptCount val="2"/>
                <c:pt idx="0">
                  <c:v>82.438000000000002</c:v>
                </c:pt>
                <c:pt idx="1">
                  <c:v>309.47500000000002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90.840999999999994</c:v>
                </c:pt>
                <c:pt idx="1">
                  <c:v>97.584000000000003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('Graph Data'!$B$3,'Graph Data'!$B$14)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Data'!$B$4,'Graph Data'!$B$15)</c:f>
              <c:numCache>
                <c:formatCode>0</c:formatCode>
                <c:ptCount val="2"/>
                <c:pt idx="0">
                  <c:v>94.77</c:v>
                </c:pt>
                <c:pt idx="1">
                  <c:v>317.52300000000002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86.936000000000007</c:v>
                </c:pt>
                <c:pt idx="1">
                  <c:v>92.944999999999993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38100"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('Graph Data'!$B$5,'Graph Data'!$B$16)</c:f>
              <c:numCache>
                <c:formatCode>0</c:formatCode>
                <c:ptCount val="2"/>
                <c:pt idx="0">
                  <c:v>96.585999999999999</c:v>
                </c:pt>
                <c:pt idx="1">
                  <c:v>317.72000000000003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87.975999999999999</c:v>
                </c:pt>
                <c:pt idx="1">
                  <c:v>93.634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B-4C93-A067-1456C06C53AF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38100">
              <a:solidFill>
                <a:srgbClr val="E7298A"/>
              </a:solidFill>
            </a:ln>
          </c:spPr>
          <c:marker>
            <c:symbol val="none"/>
          </c:marker>
          <c:xVal>
            <c:numRef>
              <c:f>('Graph Data'!$B$6,'Graph Data'!$B$17)</c:f>
              <c:numCache>
                <c:formatCode>0</c:formatCode>
                <c:ptCount val="2"/>
                <c:pt idx="0">
                  <c:v>79.626999999999995</c:v>
                </c:pt>
                <c:pt idx="1">
                  <c:v>303.755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87.183000000000007</c:v>
                </c:pt>
                <c:pt idx="1">
                  <c:v>94.043000000000006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5730375439286615"/>
          <c:y val="0.52522304072404857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Data'!$Z$3:$Z$6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0.92499999999999982</c:v>
                  </c:pt>
                  <c:pt idx="2">
                    <c:v>0.93100000000000005</c:v>
                  </c:pt>
                  <c:pt idx="3">
                    <c:v>0.98799999999999955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Data'!$Z$3:$Z$6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0.92499999999999982</c:v>
                  </c:pt>
                  <c:pt idx="2">
                    <c:v>0.93100000000000005</c:v>
                  </c:pt>
                  <c:pt idx="3">
                    <c:v>0.98799999999999955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Data'!$S$3:$S$10</c15:sqref>
                  </c15:fullRef>
                </c:ext>
              </c:extLst>
              <c:f>'Graph Data'!$S$3:$S$6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Data'!$T$3:$T$10</c15:sqref>
                  </c15:fullRef>
                </c:ext>
              </c:extLst>
              <c:f>'Graph Data'!$T$3:$T$6</c:f>
              <c:numCache>
                <c:formatCode>0.0</c:formatCode>
                <c:ptCount val="4"/>
                <c:pt idx="0">
                  <c:v>5.7069999999999999</c:v>
                </c:pt>
                <c:pt idx="1">
                  <c:v>5.8890000000000002</c:v>
                </c:pt>
                <c:pt idx="2">
                  <c:v>5.6070000000000002</c:v>
                </c:pt>
                <c:pt idx="3">
                  <c:v>6.6859999999999999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Data'!$T$7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Data'!$T$8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Data'!$T$9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Data'!$T$10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Data'!$Q$3:$Q$6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2.4760000000000133</c:v>
                  </c:pt>
                  <c:pt idx="2">
                    <c:v>2.4779999999999944</c:v>
                  </c:pt>
                  <c:pt idx="3">
                    <c:v>2.4980000000000047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Data'!$Q$3:$Q$6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2.4760000000000133</c:v>
                  </c:pt>
                  <c:pt idx="2">
                    <c:v>2.4779999999999944</c:v>
                  </c:pt>
                  <c:pt idx="3">
                    <c:v>2.4980000000000047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Data'!$J$14:$J$17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Data'!$K$3:$K$10</c15:sqref>
                  </c15:fullRef>
                </c:ext>
              </c:extLst>
              <c:f>'Graph Data'!$K$3:$K$6</c:f>
              <c:numCache>
                <c:formatCode>0.0</c:formatCode>
                <c:ptCount val="4"/>
                <c:pt idx="0">
                  <c:v>86.834999999999994</c:v>
                </c:pt>
                <c:pt idx="1">
                  <c:v>86.936000000000007</c:v>
                </c:pt>
                <c:pt idx="2">
                  <c:v>87.975999999999999</c:v>
                </c:pt>
                <c:pt idx="3">
                  <c:v>87.183000000000007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Data'!$Q$15:$Q$21</c15:sqref>
                    </c15:fullRef>
                  </c:ext>
                </c:extLst>
                <c:f>'Graph Data'!$Q$15:$Q$18</c:f>
                <c:numCache>
                  <c:formatCode>General</c:formatCode>
                  <c:ptCount val="4"/>
                  <c:pt idx="0">
                    <c:v>2.6489999999999867</c:v>
                  </c:pt>
                  <c:pt idx="1">
                    <c:v>2.6530000000000058</c:v>
                  </c:pt>
                  <c:pt idx="2">
                    <c:v>2.6870000000000118</c:v>
                  </c:pt>
                  <c:pt idx="3">
                    <c:v>2.6490000000000009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Data'!$Q$14:$Q$21</c15:sqref>
                    </c15:fullRef>
                  </c:ext>
                </c:extLst>
                <c:f>'Graph Data'!$Q$14:$Q$17</c:f>
                <c:numCache>
                  <c:formatCode>General</c:formatCode>
                  <c:ptCount val="4"/>
                  <c:pt idx="0">
                    <c:v>2.6490000000000009</c:v>
                  </c:pt>
                  <c:pt idx="1">
                    <c:v>2.6489999999999867</c:v>
                  </c:pt>
                  <c:pt idx="2">
                    <c:v>2.6530000000000058</c:v>
                  </c:pt>
                  <c:pt idx="3">
                    <c:v>2.6870000000000118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Data'!$J$14:$J$17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Data'!$K$14:$K$21</c15:sqref>
                  </c15:fullRef>
                </c:ext>
              </c:extLst>
              <c:f>'Graph Data'!$K$14:$K$17</c:f>
              <c:numCache>
                <c:formatCode>0.0</c:formatCode>
                <c:ptCount val="4"/>
                <c:pt idx="0">
                  <c:v>92.555000000000007</c:v>
                </c:pt>
                <c:pt idx="1">
                  <c:v>92.944999999999993</c:v>
                </c:pt>
                <c:pt idx="2">
                  <c:v>93.634</c:v>
                </c:pt>
                <c:pt idx="3">
                  <c:v>94.043000000000006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Data'!$Z$14:$Z$17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10.440000000000005</c:v>
                  </c:pt>
                  <c:pt idx="2">
                    <c:v>10.46</c:v>
                  </c:pt>
                  <c:pt idx="3">
                    <c:v>10.649000000000001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Data'!$Z$14:$Z$17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10.440000000000005</c:v>
                  </c:pt>
                  <c:pt idx="2">
                    <c:v>10.46</c:v>
                  </c:pt>
                  <c:pt idx="3">
                    <c:v>10.649000000000001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Data'!$S$14:$S$21</c15:sqref>
                  </c15:fullRef>
                </c:ext>
              </c:extLst>
              <c:f>'Graph Data'!$S$14:$S$17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Data'!$T$14:$T$21</c15:sqref>
                  </c15:fullRef>
                </c:ext>
              </c:extLst>
              <c:f>'Graph Data'!$T$14:$T$17</c:f>
              <c:numCache>
                <c:formatCode>0.0</c:formatCode>
                <c:ptCount val="4"/>
                <c:pt idx="0">
                  <c:v>31.050999999999998</c:v>
                </c:pt>
                <c:pt idx="1">
                  <c:v>32.901000000000003</c:v>
                </c:pt>
                <c:pt idx="2">
                  <c:v>31.687000000000001</c:v>
                </c:pt>
                <c:pt idx="3">
                  <c:v>37.637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Data'!$H$3,'Graph Data'!$H$14)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plus>
            <c:minus>
              <c:numRef>
                <c:f>('Graph Data'!$H$3,'Graph Data'!$H$14)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Data'!$Q$3,'Graph Data'!$Q$14)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plus>
            <c:minus>
              <c:numRef>
                <c:f>('Graph Data'!$Q$3,'Graph Data'!$Q$14)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9-4937-B19E-432A22D1036B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Data'!$H$4,'Graph Data'!$H$15)</c:f>
                <c:numCache>
                  <c:formatCode>General</c:formatCode>
                  <c:ptCount val="2"/>
                  <c:pt idx="0">
                    <c:v>11.936999999999998</c:v>
                  </c:pt>
                  <c:pt idx="1">
                    <c:v>51.254000000000019</c:v>
                  </c:pt>
                </c:numCache>
              </c:numRef>
            </c:plus>
            <c:minus>
              <c:numRef>
                <c:f>('Graph Data'!$H$4,'Graph Data'!$H$15)</c:f>
                <c:numCache>
                  <c:formatCode>General</c:formatCode>
                  <c:ptCount val="2"/>
                  <c:pt idx="0">
                    <c:v>11.936999999999998</c:v>
                  </c:pt>
                  <c:pt idx="1">
                    <c:v>51.254000000000019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Data'!$Q$4,'Graph Data'!$Q$15)</c:f>
                <c:numCache>
                  <c:formatCode>General</c:formatCode>
                  <c:ptCount val="2"/>
                  <c:pt idx="0">
                    <c:v>2.4760000000000133</c:v>
                  </c:pt>
                  <c:pt idx="1">
                    <c:v>2.6489999999999867</c:v>
                  </c:pt>
                </c:numCache>
              </c:numRef>
            </c:plus>
            <c:minus>
              <c:numRef>
                <c:f>('Graph Data'!$Q$4,'Graph Data'!$Q$15)</c:f>
                <c:numCache>
                  <c:formatCode>General</c:formatCode>
                  <c:ptCount val="2"/>
                  <c:pt idx="0">
                    <c:v>2.4760000000000133</c:v>
                  </c:pt>
                  <c:pt idx="1">
                    <c:v>2.6489999999999867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94.77</c:v>
                </c:pt>
                <c:pt idx="1">
                  <c:v>317.52300000000002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86.936000000000007</c:v>
                </c:pt>
                <c:pt idx="1">
                  <c:v>92.944999999999993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9-4937-B19E-432A22D1036B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Data'!$H$5,'Graph Data'!$H$16)</c:f>
                <c:numCache>
                  <c:formatCode>General</c:formatCode>
                  <c:ptCount val="2"/>
                  <c:pt idx="0">
                    <c:v>12.030999999999992</c:v>
                  </c:pt>
                  <c:pt idx="1">
                    <c:v>51.303000000000054</c:v>
                  </c:pt>
                </c:numCache>
              </c:numRef>
            </c:plus>
            <c:minus>
              <c:numRef>
                <c:f>('Graph Data'!$H$5,'Graph Data'!$H$16)</c:f>
                <c:numCache>
                  <c:formatCode>General</c:formatCode>
                  <c:ptCount val="2"/>
                  <c:pt idx="0">
                    <c:v>12.030999999999992</c:v>
                  </c:pt>
                  <c:pt idx="1">
                    <c:v>51.303000000000054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Data'!$Q$5,'Graph Data'!$Q$16)</c:f>
                <c:numCache>
                  <c:formatCode>General</c:formatCode>
                  <c:ptCount val="2"/>
                  <c:pt idx="0">
                    <c:v>2.4779999999999944</c:v>
                  </c:pt>
                  <c:pt idx="1">
                    <c:v>2.6530000000000058</c:v>
                  </c:pt>
                </c:numCache>
              </c:numRef>
            </c:plus>
            <c:minus>
              <c:numRef>
                <c:f>('Graph Data'!$Q$5,'Graph Data'!$Q$16)</c:f>
                <c:numCache>
                  <c:formatCode>General</c:formatCode>
                  <c:ptCount val="2"/>
                  <c:pt idx="0">
                    <c:v>2.4779999999999944</c:v>
                  </c:pt>
                  <c:pt idx="1">
                    <c:v>2.6530000000000058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96.585999999999999</c:v>
                </c:pt>
                <c:pt idx="1">
                  <c:v>317.72000000000003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87.975999999999999</c:v>
                </c:pt>
                <c:pt idx="1">
                  <c:v>93.634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9-4937-B19E-432A22D1036B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Data'!$H$6,'Graph Data'!$H$17)</c:f>
                <c:numCache>
                  <c:formatCode>General</c:formatCode>
                  <c:ptCount val="2"/>
                  <c:pt idx="0">
                    <c:v>12.828999999999994</c:v>
                  </c:pt>
                  <c:pt idx="1">
                    <c:v>51.734999999999985</c:v>
                  </c:pt>
                </c:numCache>
              </c:numRef>
            </c:plus>
            <c:minus>
              <c:numRef>
                <c:f>('Graph Data'!$H$6,'Graph Data'!$H$17)</c:f>
                <c:numCache>
                  <c:formatCode>General</c:formatCode>
                  <c:ptCount val="2"/>
                  <c:pt idx="0">
                    <c:v>12.828999999999994</c:v>
                  </c:pt>
                  <c:pt idx="1">
                    <c:v>51.734999999999985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Data'!$Q$6,'Graph Data'!$Q$17)</c:f>
                <c:numCache>
                  <c:formatCode>General</c:formatCode>
                  <c:ptCount val="2"/>
                  <c:pt idx="0">
                    <c:v>2.4980000000000047</c:v>
                  </c:pt>
                  <c:pt idx="1">
                    <c:v>2.6870000000000118</c:v>
                  </c:pt>
                </c:numCache>
              </c:numRef>
            </c:plus>
            <c:minus>
              <c:numRef>
                <c:f>('Graph Data'!$Q$6,'Graph Data'!$Q$17)</c:f>
                <c:numCache>
                  <c:formatCode>General</c:formatCode>
                  <c:ptCount val="2"/>
                  <c:pt idx="0">
                    <c:v>2.4980000000000047</c:v>
                  </c:pt>
                  <c:pt idx="1">
                    <c:v>2.6870000000000118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79.626999999999995</c:v>
                </c:pt>
                <c:pt idx="1">
                  <c:v>303.755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87.183000000000007</c:v>
                </c:pt>
                <c:pt idx="1">
                  <c:v>94.043000000000006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9-4937-B19E-432A22D1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0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44446834271856"/>
          <c:y val="0.21123329267438817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Data'!$H$7:$H$10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24.994</c:v>
                  </c:pt>
                  <c:pt idx="2">
                    <c:v>14.957999999999998</c:v>
                  </c:pt>
                  <c:pt idx="3">
                    <c:v>13.944000000000003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Data'!$H$7:$H$10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24.994</c:v>
                  </c:pt>
                  <c:pt idx="2">
                    <c:v>14.957999999999998</c:v>
                  </c:pt>
                  <c:pt idx="3">
                    <c:v>13.944000000000003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Data'!$A$7:$A$10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Data'!$B$3:$B$10</c15:sqref>
                  </c15:fullRef>
                </c:ext>
              </c:extLst>
              <c:f>'Graph Data'!$B$7:$B$10</c:f>
              <c:numCache>
                <c:formatCode>0</c:formatCode>
                <c:ptCount val="4"/>
                <c:pt idx="0">
                  <c:v>94.498000000000005</c:v>
                </c:pt>
                <c:pt idx="1">
                  <c:v>102.69</c:v>
                </c:pt>
                <c:pt idx="2">
                  <c:v>83.191999999999993</c:v>
                </c:pt>
                <c:pt idx="3">
                  <c:v>82.438000000000002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Data'!$H$18:$H$21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60.884999999999991</c:v>
                  </c:pt>
                  <c:pt idx="2">
                    <c:v>52.998000000000047</c:v>
                  </c:pt>
                  <c:pt idx="3">
                    <c:v>52.378000000000043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Data'!$H$18:$H$21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60.884999999999991</c:v>
                  </c:pt>
                  <c:pt idx="2">
                    <c:v>52.998000000000047</c:v>
                  </c:pt>
                  <c:pt idx="3">
                    <c:v>52.378000000000043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Data'!$A$7:$A$10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Data'!$B$14:$B$21</c15:sqref>
                  </c15:fullRef>
                </c:ext>
              </c:extLst>
              <c:f>'Graph Data'!$B$18:$B$21</c:f>
              <c:numCache>
                <c:formatCode>0</c:formatCode>
                <c:ptCount val="4"/>
                <c:pt idx="0">
                  <c:v>318.06299999999999</c:v>
                </c:pt>
                <c:pt idx="1">
                  <c:v>266.04399999999998</c:v>
                </c:pt>
                <c:pt idx="2">
                  <c:v>311.18400000000003</c:v>
                </c:pt>
                <c:pt idx="3">
                  <c:v>309.47500000000002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86-453D-9BE0-0341CFFF2771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86-453D-9BE0-0341CFFF2771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86-453D-9BE0-0341CFFF2771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86-453D-9BE0-0341CFFF2771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Data'!$Z$7:$Z$10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1.875</c:v>
                  </c:pt>
                  <c:pt idx="2">
                    <c:v>1.1409999999999982</c:v>
                  </c:pt>
                  <c:pt idx="3">
                    <c:v>1.0680000000000005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Data'!$Z$7:$Z$10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1.875</c:v>
                  </c:pt>
                  <c:pt idx="2">
                    <c:v>1.1409999999999982</c:v>
                  </c:pt>
                  <c:pt idx="3">
                    <c:v>1.0680000000000005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Data'!$S$3:$S$10</c15:sqref>
                  </c15:fullRef>
                </c:ext>
              </c:extLst>
              <c:f>'Graph Data'!$S$7:$S$10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Data'!$T$3:$T$10</c15:sqref>
                  </c15:fullRef>
                </c:ext>
              </c:extLst>
              <c:f>'Graph Data'!$T$7:$T$10</c:f>
              <c:numCache>
                <c:formatCode>0.0</c:formatCode>
                <c:ptCount val="4"/>
                <c:pt idx="0">
                  <c:v>5.7069999999999999</c:v>
                </c:pt>
                <c:pt idx="1">
                  <c:v>2.86</c:v>
                </c:pt>
                <c:pt idx="2">
                  <c:v>9.3829999999999991</c:v>
                </c:pt>
                <c:pt idx="3">
                  <c:v>6.7030000000000003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Data'!$T$3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Data'!$T$4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Data'!$T$5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Data'!$T$6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86-453D-9BE0-0341CFFF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Data'!$Q$7:$Q$10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2.9050000000000011</c:v>
                  </c:pt>
                  <c:pt idx="2">
                    <c:v>2.554000000000002</c:v>
                  </c:pt>
                  <c:pt idx="3">
                    <c:v>2.5279999999999916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Data'!$Q$7:$Q$10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2.9050000000000011</c:v>
                  </c:pt>
                  <c:pt idx="2">
                    <c:v>2.554000000000002</c:v>
                  </c:pt>
                  <c:pt idx="3">
                    <c:v>2.5279999999999916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Data'!$J$18:$J$21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Data'!$K$3:$K$10</c15:sqref>
                  </c15:fullRef>
                </c:ext>
              </c:extLst>
              <c:f>'Graph Data'!$K$7:$K$10</c:f>
              <c:numCache>
                <c:formatCode>0.0</c:formatCode>
                <c:ptCount val="4"/>
                <c:pt idx="0">
                  <c:v>86.834999999999994</c:v>
                </c:pt>
                <c:pt idx="1">
                  <c:v>90.608999999999995</c:v>
                </c:pt>
                <c:pt idx="2">
                  <c:v>88.459000000000003</c:v>
                </c:pt>
                <c:pt idx="3">
                  <c:v>90.840999999999994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Data'!$Q$15:$Q$21</c15:sqref>
                    </c15:fullRef>
                  </c:ext>
                </c:extLst>
                <c:f>'Graph Data'!$Q$19:$Q$21</c:f>
                <c:numCache>
                  <c:formatCode>General</c:formatCode>
                  <c:ptCount val="3"/>
                  <c:pt idx="0">
                    <c:v>3.3840000000000003</c:v>
                  </c:pt>
                  <c:pt idx="1">
                    <c:v>2.7870000000000061</c:v>
                  </c:pt>
                  <c:pt idx="2">
                    <c:v>2.737000000000009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Data'!$Q$14:$Q$21</c15:sqref>
                    </c15:fullRef>
                  </c:ext>
                </c:extLst>
                <c:f>'Graph Data'!$Q$18:$Q$21</c:f>
                <c:numCache>
                  <c:formatCode>General</c:formatCode>
                  <c:ptCount val="4"/>
                  <c:pt idx="0">
                    <c:v>2.6490000000000009</c:v>
                  </c:pt>
                  <c:pt idx="1">
                    <c:v>3.3840000000000003</c:v>
                  </c:pt>
                  <c:pt idx="2">
                    <c:v>2.7870000000000061</c:v>
                  </c:pt>
                  <c:pt idx="3">
                    <c:v>2.737000000000009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Data'!$J$18:$J$21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Data'!$K$14:$K$21</c15:sqref>
                  </c15:fullRef>
                </c:ext>
              </c:extLst>
              <c:f>'Graph Data'!$K$18:$K$21</c:f>
              <c:numCache>
                <c:formatCode>0.0</c:formatCode>
                <c:ptCount val="4"/>
                <c:pt idx="0">
                  <c:v>92.555000000000007</c:v>
                </c:pt>
                <c:pt idx="1">
                  <c:v>93.141999999999996</c:v>
                </c:pt>
                <c:pt idx="2">
                  <c:v>97.628</c:v>
                </c:pt>
                <c:pt idx="3">
                  <c:v>97.584000000000003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81-41C9-8717-381752C232C5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81-41C9-8717-381752C232C5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81-41C9-8717-381752C232C5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81-41C9-8717-381752C232C5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Data'!$Z$18:$Z$21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14.216999999999999</c:v>
                  </c:pt>
                  <c:pt idx="2">
                    <c:v>11.167999999999999</c:v>
                  </c:pt>
                  <c:pt idx="3">
                    <c:v>10.913999999999998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Data'!$Z$18:$Z$21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14.216999999999999</c:v>
                  </c:pt>
                  <c:pt idx="2">
                    <c:v>11.167999999999999</c:v>
                  </c:pt>
                  <c:pt idx="3">
                    <c:v>10.913999999999998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Data'!$S$14:$S$21</c15:sqref>
                  </c15:fullRef>
                </c:ext>
              </c:extLst>
              <c:f>'Graph Data'!$S$18:$S$21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Data'!$T$14:$T$21</c15:sqref>
                  </c15:fullRef>
                </c:ext>
              </c:extLst>
              <c:f>'Graph Data'!$T$18:$T$21</c:f>
              <c:numCache>
                <c:formatCode>0.0</c:formatCode>
                <c:ptCount val="4"/>
                <c:pt idx="0">
                  <c:v>31.050999999999998</c:v>
                </c:pt>
                <c:pt idx="1">
                  <c:v>15.997999999999999</c:v>
                </c:pt>
                <c:pt idx="2">
                  <c:v>48.765000000000001</c:v>
                </c:pt>
                <c:pt idx="3">
                  <c:v>33.951999999999998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7481-41C9-8717-381752C23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60958</xdr:colOff>
      <xdr:row>0</xdr:row>
      <xdr:rowOff>55475</xdr:rowOff>
    </xdr:from>
    <xdr:to>
      <xdr:col>8</xdr:col>
      <xdr:colOff>166318</xdr:colOff>
      <xdr:row>12</xdr:row>
      <xdr:rowOff>13295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53339</xdr:rowOff>
    </xdr:from>
    <xdr:to>
      <xdr:col>8</xdr:col>
      <xdr:colOff>166320</xdr:colOff>
      <xdr:row>25</xdr:row>
      <xdr:rowOff>18779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53339</xdr:rowOff>
    </xdr:from>
    <xdr:to>
      <xdr:col>17</xdr:col>
      <xdr:colOff>569894</xdr:colOff>
      <xdr:row>12</xdr:row>
      <xdr:rowOff>11159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53339</xdr:rowOff>
    </xdr:from>
    <xdr:to>
      <xdr:col>17</xdr:col>
      <xdr:colOff>569894</xdr:colOff>
      <xdr:row>25</xdr:row>
      <xdr:rowOff>18779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258215</xdr:colOff>
      <xdr:row>15</xdr:row>
      <xdr:rowOff>145690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E78F12-FDA7-44B3-A0B9-FF3BD3016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8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8</xdr:col>
      <xdr:colOff>166320</xdr:colOff>
      <xdr:row>24</xdr:row>
      <xdr:rowOff>177711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089A2-16CC-4741-A4B8-79ED216C9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17</xdr:col>
      <xdr:colOff>569894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17</xdr:col>
      <xdr:colOff>569894</xdr:colOff>
      <xdr:row>24</xdr:row>
      <xdr:rowOff>177711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73DBA-ABFC-466C-89BD-E35BE8C35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356765</xdr:colOff>
      <xdr:row>0</xdr:row>
      <xdr:rowOff>58782</xdr:rowOff>
    </xdr:from>
    <xdr:to>
      <xdr:col>24</xdr:col>
      <xdr:colOff>179</xdr:colOff>
      <xdr:row>15</xdr:row>
      <xdr:rowOff>10706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5A94C7-DB30-4460-8A7F-785A16D29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247650</xdr:colOff>
      <xdr:row>3</xdr:row>
      <xdr:rowOff>0</xdr:rowOff>
    </xdr:from>
    <xdr:to>
      <xdr:col>25</xdr:col>
      <xdr:colOff>79650</xdr:colOff>
      <xdr:row>8</xdr:row>
      <xdr:rowOff>204091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26412FA-D788-4EE5-9787-0509C0915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20</xdr:col>
      <xdr:colOff>52800</xdr:colOff>
      <xdr:row>8</xdr:row>
      <xdr:rowOff>204091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6EF1363-C654-47DF-B1EE-CB65C0C60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3</xdr:row>
      <xdr:rowOff>0</xdr:rowOff>
    </xdr:from>
    <xdr:to>
      <xdr:col>28</xdr:col>
      <xdr:colOff>578850</xdr:colOff>
      <xdr:row>8</xdr:row>
      <xdr:rowOff>204091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9F1DF2C-8288-4F10-8E99-7CB779763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52800</xdr:colOff>
      <xdr:row>21</xdr:row>
      <xdr:rowOff>204091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B2D6CAB-21E1-4993-AD49-B0F8666DA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247650</xdr:colOff>
      <xdr:row>16</xdr:row>
      <xdr:rowOff>0</xdr:rowOff>
    </xdr:from>
    <xdr:to>
      <xdr:col>25</xdr:col>
      <xdr:colOff>79650</xdr:colOff>
      <xdr:row>21</xdr:row>
      <xdr:rowOff>204091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6DAA3DF-82BF-4A17-B368-D7D11E02C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247650</xdr:colOff>
      <xdr:row>16</xdr:row>
      <xdr:rowOff>0</xdr:rowOff>
    </xdr:from>
    <xdr:to>
      <xdr:col>28</xdr:col>
      <xdr:colOff>578850</xdr:colOff>
      <xdr:row>21</xdr:row>
      <xdr:rowOff>204091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CCF56E0-BF0B-42E1-B36C-DDED3C335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256310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1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I1" t="str">
            <v>p.adj (BH)</v>
          </cell>
        </row>
        <row r="2">
          <cell r="A2" t="str">
            <v>modeMDC</v>
          </cell>
          <cell r="B2">
            <v>86.834999999999994</v>
          </cell>
          <cell r="C2">
            <v>1.2629999999999999</v>
          </cell>
          <cell r="D2">
            <v>84.358999999999995</v>
          </cell>
          <cell r="E2">
            <v>89.311000000000007</v>
          </cell>
          <cell r="F2">
            <v>68.742000000000004</v>
          </cell>
          <cell r="G2">
            <v>9.08</v>
          </cell>
          <cell r="H2">
            <v>1.18E-13</v>
          </cell>
          <cell r="I2">
            <v>4.8800000000000004E-13</v>
          </cell>
          <cell r="J2" t="str">
            <v>p&lt;0.0001</v>
          </cell>
        </row>
        <row r="3">
          <cell r="A3" t="str">
            <v>modeMWH</v>
          </cell>
          <cell r="B3">
            <v>86.936000000000007</v>
          </cell>
          <cell r="C3">
            <v>1.2629999999999999</v>
          </cell>
          <cell r="D3">
            <v>84.46</v>
          </cell>
          <cell r="E3">
            <v>89.412000000000006</v>
          </cell>
          <cell r="F3">
            <v>68.816999999999993</v>
          </cell>
          <cell r="G3">
            <v>9.09</v>
          </cell>
          <cell r="H3">
            <v>1.1600000000000001E-13</v>
          </cell>
          <cell r="I3">
            <v>4.8800000000000004E-13</v>
          </cell>
          <cell r="J3" t="str">
            <v>p&lt;0.0001</v>
          </cell>
        </row>
        <row r="4">
          <cell r="A4" t="str">
            <v>modeMYN</v>
          </cell>
          <cell r="B4">
            <v>87.975999999999999</v>
          </cell>
          <cell r="C4">
            <v>1.264</v>
          </cell>
          <cell r="D4">
            <v>85.498000000000005</v>
          </cell>
          <cell r="E4">
            <v>90.453999999999994</v>
          </cell>
          <cell r="F4">
            <v>69.581999999999994</v>
          </cell>
          <cell r="G4">
            <v>9.1199999999999992</v>
          </cell>
          <cell r="H4">
            <v>9.66E-14</v>
          </cell>
          <cell r="I4">
            <v>4.6700000000000003E-13</v>
          </cell>
          <cell r="J4" t="str">
            <v>p&lt;0.0001</v>
          </cell>
        </row>
        <row r="5">
          <cell r="A5" t="str">
            <v>modeMDQ</v>
          </cell>
          <cell r="B5">
            <v>87.183000000000007</v>
          </cell>
          <cell r="C5">
            <v>1.274</v>
          </cell>
          <cell r="D5">
            <v>84.685000000000002</v>
          </cell>
          <cell r="E5">
            <v>89.680999999999997</v>
          </cell>
          <cell r="F5">
            <v>68.409000000000006</v>
          </cell>
          <cell r="G5">
            <v>9.41</v>
          </cell>
          <cell r="H5">
            <v>5.1500000000000001E-14</v>
          </cell>
          <cell r="I5">
            <v>3.3599999999999998E-13</v>
          </cell>
          <cell r="J5" t="str">
            <v>p&lt;0.0001</v>
          </cell>
        </row>
        <row r="6">
          <cell r="B6">
            <v>86.834999999999994</v>
          </cell>
          <cell r="C6">
            <v>1.2629999999999999</v>
          </cell>
          <cell r="D6">
            <v>84.358999999999995</v>
          </cell>
          <cell r="E6">
            <v>89.311000000000007</v>
          </cell>
          <cell r="F6">
            <v>68.742000000000004</v>
          </cell>
          <cell r="G6">
            <v>9.08</v>
          </cell>
          <cell r="H6">
            <v>1.18E-13</v>
          </cell>
          <cell r="I6">
            <v>4.8800000000000004E-13</v>
          </cell>
          <cell r="J6" t="str">
            <v>p&lt;0.0001</v>
          </cell>
        </row>
        <row r="7">
          <cell r="B7">
            <v>90.608999999999995</v>
          </cell>
          <cell r="C7">
            <v>1.482</v>
          </cell>
          <cell r="D7">
            <v>87.703999999999994</v>
          </cell>
          <cell r="E7">
            <v>93.513999999999996</v>
          </cell>
          <cell r="F7">
            <v>61.134</v>
          </cell>
          <cell r="G7">
            <v>17.170000000000002</v>
          </cell>
          <cell r="H7">
            <v>1.54E-21</v>
          </cell>
          <cell r="I7">
            <v>2.1600000000000001E-20</v>
          </cell>
          <cell r="J7" t="str">
            <v>p&lt;0.0001</v>
          </cell>
        </row>
        <row r="8">
          <cell r="B8">
            <v>88.459000000000003</v>
          </cell>
          <cell r="C8">
            <v>1.3029999999999999</v>
          </cell>
          <cell r="D8">
            <v>85.905000000000001</v>
          </cell>
          <cell r="E8">
            <v>91.013000000000005</v>
          </cell>
          <cell r="F8">
            <v>67.888000000000005</v>
          </cell>
          <cell r="G8">
            <v>10.28</v>
          </cell>
          <cell r="H8">
            <v>5.61E-15</v>
          </cell>
          <cell r="I8">
            <v>4.9499999999999997E-14</v>
          </cell>
          <cell r="J8" t="str">
            <v>p&lt;0.0001</v>
          </cell>
        </row>
        <row r="9">
          <cell r="B9">
            <v>90.840999999999994</v>
          </cell>
          <cell r="C9">
            <v>1.2889999999999999</v>
          </cell>
          <cell r="D9">
            <v>88.313000000000002</v>
          </cell>
          <cell r="E9">
            <v>93.367999999999995</v>
          </cell>
          <cell r="F9">
            <v>70.45</v>
          </cell>
          <cell r="G9">
            <v>9.86</v>
          </cell>
          <cell r="H9">
            <v>1.17E-14</v>
          </cell>
          <cell r="I9">
            <v>9.2800000000000006E-14</v>
          </cell>
          <cell r="J9" t="str">
            <v>p&lt;0.0001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0.76291843576596996</v>
          </cell>
        </row>
        <row r="3">
          <cell r="B3">
            <v>0.60824347830506298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A2" t="str">
            <v>modeMDC</v>
          </cell>
          <cell r="B2">
            <v>318.06299999999999</v>
          </cell>
          <cell r="C2">
            <v>26.149000000000001</v>
          </cell>
          <cell r="D2">
            <v>266.81099999999998</v>
          </cell>
          <cell r="E2">
            <v>369.315</v>
          </cell>
          <cell r="F2">
            <v>12.163</v>
          </cell>
          <cell r="G2">
            <v>2.93</v>
          </cell>
          <cell r="H2">
            <v>1.2999999999999999E-3</v>
          </cell>
          <cell r="I2">
            <v>2.2000000000000001E-3</v>
          </cell>
          <cell r="J2" t="str">
            <v>p&lt;0.01</v>
          </cell>
        </row>
        <row r="3">
          <cell r="A3" t="str">
            <v>modeMWH</v>
          </cell>
          <cell r="B3">
            <v>317.52300000000002</v>
          </cell>
          <cell r="C3">
            <v>26.15</v>
          </cell>
          <cell r="D3">
            <v>266.26900000000001</v>
          </cell>
          <cell r="E3">
            <v>368.77699999999999</v>
          </cell>
          <cell r="F3">
            <v>12.141999999999999</v>
          </cell>
          <cell r="G3">
            <v>2.93</v>
          </cell>
          <cell r="H3">
            <v>1.2999999999999999E-3</v>
          </cell>
          <cell r="I3">
            <v>2.2000000000000001E-3</v>
          </cell>
          <cell r="J3" t="str">
            <v>p&lt;0.01</v>
          </cell>
        </row>
        <row r="4">
          <cell r="A4" t="str">
            <v>modeMYN</v>
          </cell>
          <cell r="B4">
            <v>317.72000000000003</v>
          </cell>
          <cell r="C4">
            <v>26.175000000000001</v>
          </cell>
          <cell r="D4">
            <v>266.41699999999997</v>
          </cell>
          <cell r="E4">
            <v>369.02199999999999</v>
          </cell>
          <cell r="F4">
            <v>12.138</v>
          </cell>
          <cell r="G4">
            <v>2.94</v>
          </cell>
          <cell r="H4">
            <v>1.2999999999999999E-3</v>
          </cell>
          <cell r="I4">
            <v>2.2000000000000001E-3</v>
          </cell>
          <cell r="J4" t="str">
            <v>p&lt;0.01</v>
          </cell>
        </row>
        <row r="5">
          <cell r="A5" t="str">
            <v>modeMDQ</v>
          </cell>
          <cell r="B5">
            <v>303.755</v>
          </cell>
          <cell r="C5">
            <v>26.396000000000001</v>
          </cell>
          <cell r="D5">
            <v>252.02</v>
          </cell>
          <cell r="E5">
            <v>355.49</v>
          </cell>
          <cell r="F5">
            <v>11.507999999999999</v>
          </cell>
          <cell r="G5">
            <v>3.04</v>
          </cell>
          <cell r="H5">
            <v>1.2999999999999999E-3</v>
          </cell>
          <cell r="I5">
            <v>2.2000000000000001E-3</v>
          </cell>
          <cell r="J5" t="str">
            <v>p&lt;0.01</v>
          </cell>
        </row>
        <row r="6">
          <cell r="A6" t="str">
            <v>acc_phonL*H</v>
          </cell>
          <cell r="B6">
            <v>318.06299999999999</v>
          </cell>
          <cell r="C6">
            <v>26.149000000000001</v>
          </cell>
          <cell r="D6">
            <v>266.81099999999998</v>
          </cell>
          <cell r="E6">
            <v>369.315</v>
          </cell>
          <cell r="F6">
            <v>12.163</v>
          </cell>
          <cell r="G6">
            <v>2.93</v>
          </cell>
          <cell r="H6">
            <v>1.2999999999999999E-3</v>
          </cell>
          <cell r="I6">
            <v>2.2000000000000001E-3</v>
          </cell>
          <cell r="J6" t="str">
            <v>p&lt;0.01</v>
          </cell>
        </row>
        <row r="7">
          <cell r="A7" t="str">
            <v>acc_phon^[L*]H</v>
          </cell>
          <cell r="B7">
            <v>266.04399999999998</v>
          </cell>
          <cell r="C7">
            <v>31.065000000000001</v>
          </cell>
          <cell r="D7">
            <v>205.15899999999999</v>
          </cell>
          <cell r="E7">
            <v>326.93</v>
          </cell>
          <cell r="F7">
            <v>8.5640000000000001</v>
          </cell>
          <cell r="G7">
            <v>5.83</v>
          </cell>
          <cell r="H7">
            <v>1.6200000000000001E-4</v>
          </cell>
          <cell r="I7">
            <v>3.4400000000000001E-4</v>
          </cell>
          <cell r="J7" t="str">
            <v>p&lt;0.001</v>
          </cell>
        </row>
        <row r="8">
          <cell r="A8" t="str">
            <v>acc_phonL*^[H]</v>
          </cell>
          <cell r="B8">
            <v>311.18400000000003</v>
          </cell>
          <cell r="C8">
            <v>27.04</v>
          </cell>
          <cell r="D8">
            <v>258.18599999999998</v>
          </cell>
          <cell r="E8">
            <v>364.18299999999999</v>
          </cell>
          <cell r="F8">
            <v>11.507999999999999</v>
          </cell>
          <cell r="G8">
            <v>3.35</v>
          </cell>
          <cell r="H8">
            <v>8.2399999999999997E-4</v>
          </cell>
          <cell r="I8">
            <v>1.5E-3</v>
          </cell>
          <cell r="J8" t="str">
            <v>p&lt;0.01</v>
          </cell>
        </row>
        <row r="9">
          <cell r="A9" t="str">
            <v>acc_phon^[L*H]</v>
          </cell>
          <cell r="B9">
            <v>309.47500000000002</v>
          </cell>
          <cell r="C9">
            <v>26.724</v>
          </cell>
          <cell r="D9">
            <v>257.09699999999998</v>
          </cell>
          <cell r="E9">
            <v>361.85300000000001</v>
          </cell>
          <cell r="F9">
            <v>11.58</v>
          </cell>
          <cell r="G9">
            <v>3.2</v>
          </cell>
          <cell r="H9">
            <v>1E-3</v>
          </cell>
          <cell r="I9">
            <v>1.8E-3</v>
          </cell>
          <cell r="J9" t="str">
            <v>p&lt;0.01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0.84325397328502405</v>
          </cell>
        </row>
        <row r="3">
          <cell r="B3">
            <v>0.30525191166333399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0"/>
    </sheetNames>
    <sheetDataSet>
      <sheetData sheetId="0">
        <row r="2">
          <cell r="A2" t="str">
            <v>modeMDC</v>
          </cell>
          <cell r="B2">
            <v>31.050999999999998</v>
          </cell>
          <cell r="C2">
            <v>5.327</v>
          </cell>
          <cell r="D2">
            <v>20.611000000000001</v>
          </cell>
          <cell r="E2">
            <v>41.491999999999997</v>
          </cell>
          <cell r="F2">
            <v>5.8289999999999997</v>
          </cell>
          <cell r="G2">
            <v>3.81</v>
          </cell>
          <cell r="H2">
            <v>5.0000000000000001E-3</v>
          </cell>
          <cell r="I2">
            <v>7.1000000000000004E-3</v>
          </cell>
          <cell r="J2" t="str">
            <v>p&lt;0.01</v>
          </cell>
        </row>
        <row r="3">
          <cell r="A3" t="str">
            <v>modeMWH</v>
          </cell>
          <cell r="B3">
            <v>32.901000000000003</v>
          </cell>
          <cell r="C3">
            <v>5.327</v>
          </cell>
          <cell r="D3">
            <v>22.460999999999999</v>
          </cell>
          <cell r="E3">
            <v>43.341000000000001</v>
          </cell>
          <cell r="F3">
            <v>6.1769999999999996</v>
          </cell>
          <cell r="G3">
            <v>3.81</v>
          </cell>
          <cell r="H3">
            <v>4.1000000000000003E-3</v>
          </cell>
          <cell r="I3">
            <v>6.0000000000000001E-3</v>
          </cell>
          <cell r="J3" t="str">
            <v>p&lt;0.01</v>
          </cell>
        </row>
        <row r="4">
          <cell r="A4" t="str">
            <v>modeMYN</v>
          </cell>
          <cell r="B4">
            <v>31.687000000000001</v>
          </cell>
          <cell r="C4">
            <v>5.3369999999999997</v>
          </cell>
          <cell r="D4">
            <v>21.227</v>
          </cell>
          <cell r="E4">
            <v>42.146999999999998</v>
          </cell>
          <cell r="F4">
            <v>5.9370000000000003</v>
          </cell>
          <cell r="G4">
            <v>3.84</v>
          </cell>
          <cell r="H4">
            <v>4.5999999999999999E-3</v>
          </cell>
          <cell r="I4">
            <v>6.6E-3</v>
          </cell>
          <cell r="J4" t="str">
            <v>p&lt;0.01</v>
          </cell>
        </row>
        <row r="5">
          <cell r="A5" t="str">
            <v>modeMDQ</v>
          </cell>
          <cell r="B5">
            <v>37.637</v>
          </cell>
          <cell r="C5">
            <v>5.4329999999999998</v>
          </cell>
          <cell r="D5">
            <v>26.988</v>
          </cell>
          <cell r="E5">
            <v>48.284999999999997</v>
          </cell>
          <cell r="F5">
            <v>6.9279999999999999</v>
          </cell>
          <cell r="G5">
            <v>4.12</v>
          </cell>
          <cell r="H5">
            <v>2E-3</v>
          </cell>
          <cell r="I5">
            <v>3.2000000000000002E-3</v>
          </cell>
          <cell r="J5" t="str">
            <v>p&lt;0.01</v>
          </cell>
        </row>
        <row r="6">
          <cell r="B6">
            <v>31.050999999999998</v>
          </cell>
          <cell r="C6">
            <v>5.327</v>
          </cell>
          <cell r="D6">
            <v>20.611000000000001</v>
          </cell>
          <cell r="E6">
            <v>41.491999999999997</v>
          </cell>
          <cell r="F6">
            <v>5.8289999999999997</v>
          </cell>
          <cell r="G6">
            <v>3.81</v>
          </cell>
          <cell r="H6">
            <v>5.0000000000000001E-3</v>
          </cell>
          <cell r="I6">
            <v>7.1000000000000004E-3</v>
          </cell>
          <cell r="J6" t="str">
            <v>p&lt;0.01</v>
          </cell>
        </row>
        <row r="7">
          <cell r="B7">
            <v>15.997999999999999</v>
          </cell>
          <cell r="C7">
            <v>7.2530000000000001</v>
          </cell>
          <cell r="D7">
            <v>1.7809999999999999</v>
          </cell>
          <cell r="E7">
            <v>30.213999999999999</v>
          </cell>
          <cell r="F7">
            <v>2.206</v>
          </cell>
          <cell r="G7">
            <v>13.03</v>
          </cell>
          <cell r="H7">
            <v>4.5999999999999999E-2</v>
          </cell>
          <cell r="I7">
            <v>6.0199999999999997E-2</v>
          </cell>
          <cell r="J7" t="str">
            <v>(p&lt;0.1)</v>
          </cell>
        </row>
        <row r="8">
          <cell r="B8">
            <v>48.765000000000001</v>
          </cell>
          <cell r="C8">
            <v>5.6980000000000004</v>
          </cell>
          <cell r="D8">
            <v>37.597000000000001</v>
          </cell>
          <cell r="E8">
            <v>59.933999999999997</v>
          </cell>
          <cell r="F8">
            <v>8.5579999999999998</v>
          </cell>
          <cell r="G8">
            <v>4.99</v>
          </cell>
          <cell r="H8">
            <v>3.6400000000000001E-4</v>
          </cell>
          <cell r="I8">
            <v>7.3399999999999995E-4</v>
          </cell>
          <cell r="J8" t="str">
            <v>p&lt;0.001</v>
          </cell>
        </row>
        <row r="9">
          <cell r="B9">
            <v>33.951999999999998</v>
          </cell>
          <cell r="C9">
            <v>5.569</v>
          </cell>
          <cell r="D9">
            <v>23.038</v>
          </cell>
          <cell r="E9">
            <v>44.866999999999997</v>
          </cell>
          <cell r="F9">
            <v>6.0970000000000004</v>
          </cell>
          <cell r="G9">
            <v>4.55</v>
          </cell>
          <cell r="H9">
            <v>2.3999999999999998E-3</v>
          </cell>
          <cell r="I9">
            <v>3.8E-3</v>
          </cell>
          <cell r="J9" t="str">
            <v>p&lt;0.01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1">
          <cell r="C1" t="str">
            <v>estimate</v>
          </cell>
          <cell r="D1" t="str">
            <v>std.error</v>
          </cell>
          <cell r="E1" t="str">
            <v>2.5% CI</v>
          </cell>
          <cell r="F1" t="str">
            <v>97.5% CI</v>
          </cell>
          <cell r="G1" t="str">
            <v>z.value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0.10100000000000001</v>
          </cell>
          <cell r="D2">
            <v>0.13700000000000001</v>
          </cell>
          <cell r="E2">
            <v>-0.16600000000000001</v>
          </cell>
          <cell r="F2">
            <v>0.36899999999999999</v>
          </cell>
          <cell r="G2">
            <v>0.74099999999999999</v>
          </cell>
          <cell r="H2">
            <v>605.01</v>
          </cell>
          <cell r="I2">
            <v>0.45900000000000002</v>
          </cell>
          <cell r="J2">
            <v>0.50639999999999996</v>
          </cell>
        </row>
        <row r="3">
          <cell r="C3">
            <v>1.141</v>
          </cell>
          <cell r="D3">
            <v>0.151</v>
          </cell>
          <cell r="E3">
            <v>0.84499999999999997</v>
          </cell>
          <cell r="F3">
            <v>1.4379999999999999</v>
          </cell>
          <cell r="G3">
            <v>7.5519999999999996</v>
          </cell>
          <cell r="H3">
            <v>605.04999999999995</v>
          </cell>
          <cell r="I3">
            <v>1.59E-13</v>
          </cell>
          <cell r="J3">
            <v>6.3100000000000004E-13</v>
          </cell>
          <cell r="K3" t="str">
            <v>p&lt;0.0001</v>
          </cell>
        </row>
        <row r="4">
          <cell r="C4">
            <v>0.34799999999999998</v>
          </cell>
          <cell r="D4">
            <v>0.221</v>
          </cell>
          <cell r="E4">
            <v>-8.5999999999999993E-2</v>
          </cell>
          <cell r="F4">
            <v>0.78200000000000003</v>
          </cell>
          <cell r="G4">
            <v>1.573</v>
          </cell>
          <cell r="H4">
            <v>605.30999999999995</v>
          </cell>
          <cell r="I4">
            <v>0.1164</v>
          </cell>
          <cell r="J4">
            <v>0.14499999999999999</v>
          </cell>
        </row>
        <row r="5">
          <cell r="C5">
            <v>1.04</v>
          </cell>
          <cell r="D5">
            <v>0.152</v>
          </cell>
          <cell r="E5">
            <v>0.74299999999999999</v>
          </cell>
          <cell r="F5">
            <v>1.3380000000000001</v>
          </cell>
          <cell r="G5">
            <v>6.8529999999999998</v>
          </cell>
          <cell r="H5">
            <v>605.07000000000005</v>
          </cell>
          <cell r="I5">
            <v>1.7900000000000001E-11</v>
          </cell>
          <cell r="J5">
            <v>6.7600000000000004E-11</v>
          </cell>
          <cell r="K5" t="str">
            <v>p&lt;0.0001</v>
          </cell>
        </row>
        <row r="6">
          <cell r="C6">
            <v>0.247</v>
          </cell>
          <cell r="D6">
            <v>0.222</v>
          </cell>
          <cell r="E6">
            <v>-0.188</v>
          </cell>
          <cell r="F6">
            <v>0.68200000000000005</v>
          </cell>
          <cell r="G6">
            <v>1.1120000000000001</v>
          </cell>
          <cell r="H6">
            <v>605.32000000000005</v>
          </cell>
          <cell r="I6">
            <v>0.26650000000000001</v>
          </cell>
          <cell r="J6">
            <v>0.31240000000000001</v>
          </cell>
        </row>
        <row r="7">
          <cell r="C7">
            <v>-0.79300000000000004</v>
          </cell>
          <cell r="D7">
            <v>0.22700000000000001</v>
          </cell>
          <cell r="E7">
            <v>-1.238</v>
          </cell>
          <cell r="F7">
            <v>-0.34799999999999998</v>
          </cell>
          <cell r="G7">
            <v>-3.4910000000000001</v>
          </cell>
          <cell r="H7">
            <v>605.26</v>
          </cell>
          <cell r="I7">
            <v>5.1599999999999997E-4</v>
          </cell>
          <cell r="J7">
            <v>1E-3</v>
          </cell>
          <cell r="K7" t="str">
            <v>p&lt;0.01</v>
          </cell>
        </row>
        <row r="8">
          <cell r="C8">
            <v>3.774</v>
          </cell>
          <cell r="D8">
            <v>0.76500000000000001</v>
          </cell>
          <cell r="E8">
            <v>2.274</v>
          </cell>
          <cell r="F8">
            <v>5.274</v>
          </cell>
          <cell r="G8">
            <v>4.93</v>
          </cell>
          <cell r="H8">
            <v>605.22</v>
          </cell>
          <cell r="I8">
            <v>1.06E-6</v>
          </cell>
          <cell r="J8">
            <v>2.6800000000000002E-6</v>
          </cell>
          <cell r="K8" t="str">
            <v>p&lt;0.0001</v>
          </cell>
        </row>
        <row r="9">
          <cell r="C9">
            <v>1.6240000000000001</v>
          </cell>
          <cell r="D9">
            <v>0.32100000000000001</v>
          </cell>
          <cell r="E9">
            <v>0.995</v>
          </cell>
          <cell r="F9">
            <v>2.254</v>
          </cell>
          <cell r="G9">
            <v>5.056</v>
          </cell>
          <cell r="H9">
            <v>605.33000000000004</v>
          </cell>
          <cell r="I9">
            <v>5.68E-7</v>
          </cell>
          <cell r="J9">
            <v>1.5E-6</v>
          </cell>
          <cell r="K9" t="str">
            <v>p&lt;0.0001</v>
          </cell>
        </row>
        <row r="10">
          <cell r="C10">
            <v>4.0060000000000002</v>
          </cell>
          <cell r="D10">
            <v>0.251</v>
          </cell>
          <cell r="E10">
            <v>3.5150000000000001</v>
          </cell>
          <cell r="F10">
            <v>4.4969999999999999</v>
          </cell>
          <cell r="G10">
            <v>15.984</v>
          </cell>
          <cell r="H10">
            <v>605.4</v>
          </cell>
          <cell r="I10">
            <v>3.0700000000000003E-48</v>
          </cell>
          <cell r="J10">
            <v>1.8300000000000002E-46</v>
          </cell>
          <cell r="K10" t="str">
            <v>p&lt;0.0001</v>
          </cell>
        </row>
        <row r="11">
          <cell r="C11">
            <v>-2.15</v>
          </cell>
          <cell r="D11">
            <v>0.78600000000000003</v>
          </cell>
          <cell r="E11">
            <v>-3.6909999999999998</v>
          </cell>
          <cell r="F11">
            <v>-0.60799999999999998</v>
          </cell>
          <cell r="G11">
            <v>-2.734</v>
          </cell>
          <cell r="H11">
            <v>605.25</v>
          </cell>
          <cell r="I11">
            <v>6.4000000000000003E-3</v>
          </cell>
          <cell r="J11">
            <v>8.8999999999999999E-3</v>
          </cell>
          <cell r="K11" t="str">
            <v>p&lt;0.01</v>
          </cell>
        </row>
        <row r="12">
          <cell r="C12">
            <v>0.23200000000000001</v>
          </cell>
          <cell r="D12">
            <v>0.75</v>
          </cell>
          <cell r="E12">
            <v>-1.2370000000000001</v>
          </cell>
          <cell r="F12">
            <v>1.7010000000000001</v>
          </cell>
          <cell r="G12">
            <v>0.309</v>
          </cell>
          <cell r="H12">
            <v>605.25</v>
          </cell>
          <cell r="I12">
            <v>0.7571</v>
          </cell>
          <cell r="J12">
            <v>0.79379999999999995</v>
          </cell>
        </row>
        <row r="13">
          <cell r="C13">
            <v>2.3820000000000001</v>
          </cell>
          <cell r="D13">
            <v>0.29299999999999998</v>
          </cell>
          <cell r="E13">
            <v>1.8069999999999999</v>
          </cell>
          <cell r="F13">
            <v>2.956</v>
          </cell>
          <cell r="G13">
            <v>8.1229999999999993</v>
          </cell>
          <cell r="H13">
            <v>605.22</v>
          </cell>
          <cell r="I13">
            <v>2.5600000000000002E-15</v>
          </cell>
          <cell r="J13">
            <v>2.5400000000000001E-14</v>
          </cell>
          <cell r="K13" t="str">
            <v>p&lt;0.0001</v>
          </cell>
        </row>
        <row r="14">
          <cell r="C14">
            <v>0.27400000000000002</v>
          </cell>
          <cell r="D14">
            <v>0.17499999999999999</v>
          </cell>
          <cell r="E14">
            <v>-7.0000000000000007E-2</v>
          </cell>
          <cell r="F14">
            <v>0.61799999999999999</v>
          </cell>
          <cell r="G14">
            <v>1.5620000000000001</v>
          </cell>
          <cell r="H14">
            <v>606.32618675635297</v>
          </cell>
          <cell r="I14">
            <v>0.11890000000000001</v>
          </cell>
          <cell r="J14">
            <v>0.14660000000000001</v>
          </cell>
        </row>
        <row r="15">
          <cell r="C15">
            <v>-7.9550000000000001</v>
          </cell>
          <cell r="D15">
            <v>1.87</v>
          </cell>
          <cell r="E15">
            <v>-11.619</v>
          </cell>
          <cell r="F15">
            <v>-4.2910000000000004</v>
          </cell>
          <cell r="G15">
            <v>-4.2549999999999999</v>
          </cell>
          <cell r="H15">
            <v>9.0050742924053093</v>
          </cell>
          <cell r="I15">
            <v>2.0999999999999999E-3</v>
          </cell>
          <cell r="J15">
            <v>3.3999999999999998E-3</v>
          </cell>
          <cell r="K15" t="str">
            <v>p&lt;0.01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0.39</v>
          </cell>
          <cell r="D2">
            <v>0.19</v>
          </cell>
          <cell r="E2">
            <v>1.9E-2</v>
          </cell>
          <cell r="F2">
            <v>0.76200000000000001</v>
          </cell>
          <cell r="G2">
            <v>2.0590000000000002</v>
          </cell>
          <cell r="H2">
            <v>610.01</v>
          </cell>
          <cell r="I2">
            <v>3.9899999999999998E-2</v>
          </cell>
          <cell r="J2">
            <v>5.28E-2</v>
          </cell>
          <cell r="K2" t="str">
            <v>(p&lt;0.1)</v>
          </cell>
        </row>
        <row r="3">
          <cell r="C3">
            <v>1.079</v>
          </cell>
          <cell r="D3">
            <v>0.21</v>
          </cell>
          <cell r="E3">
            <v>0.66700000000000004</v>
          </cell>
          <cell r="F3">
            <v>1.4910000000000001</v>
          </cell>
          <cell r="G3">
            <v>5.1360000000000001</v>
          </cell>
          <cell r="H3">
            <v>610.09</v>
          </cell>
          <cell r="I3">
            <v>3.7899999999999999E-7</v>
          </cell>
          <cell r="J3">
            <v>1.0100000000000001E-6</v>
          </cell>
          <cell r="K3" t="str">
            <v>p&lt;0.0001</v>
          </cell>
        </row>
        <row r="4">
          <cell r="C4">
            <v>1.488</v>
          </cell>
          <cell r="D4">
            <v>0.30399999999999999</v>
          </cell>
          <cell r="E4">
            <v>0.89200000000000002</v>
          </cell>
          <cell r="F4">
            <v>2.0840000000000001</v>
          </cell>
          <cell r="G4">
            <v>4.8929999999999998</v>
          </cell>
          <cell r="H4">
            <v>610.49</v>
          </cell>
          <cell r="I4">
            <v>1.2699999999999999E-6</v>
          </cell>
          <cell r="J4">
            <v>3.18E-6</v>
          </cell>
          <cell r="K4" t="str">
            <v>p&lt;0.0001</v>
          </cell>
        </row>
        <row r="5">
          <cell r="C5">
            <v>0.68899999999999995</v>
          </cell>
          <cell r="D5">
            <v>0.21099999999999999</v>
          </cell>
          <cell r="E5">
            <v>0.27600000000000002</v>
          </cell>
          <cell r="F5">
            <v>1.1020000000000001</v>
          </cell>
          <cell r="G5">
            <v>3.2679999999999998</v>
          </cell>
          <cell r="H5">
            <v>610.12</v>
          </cell>
          <cell r="I5">
            <v>1.1000000000000001E-3</v>
          </cell>
          <cell r="J5">
            <v>2E-3</v>
          </cell>
          <cell r="K5" t="str">
            <v>p&lt;0.01</v>
          </cell>
        </row>
        <row r="6">
          <cell r="C6">
            <v>1.0980000000000001</v>
          </cell>
          <cell r="D6">
            <v>0.30499999999999999</v>
          </cell>
          <cell r="E6">
            <v>0.501</v>
          </cell>
          <cell r="F6">
            <v>1.6950000000000001</v>
          </cell>
          <cell r="G6">
            <v>3.6040000000000001</v>
          </cell>
          <cell r="H6">
            <v>610.51</v>
          </cell>
          <cell r="I6">
            <v>3.3799999999999998E-4</v>
          </cell>
          <cell r="J6">
            <v>6.8800000000000003E-4</v>
          </cell>
          <cell r="K6" t="str">
            <v>p&lt;0.001</v>
          </cell>
        </row>
        <row r="7">
          <cell r="C7">
            <v>0.40899999999999997</v>
          </cell>
          <cell r="D7">
            <v>0.313</v>
          </cell>
          <cell r="E7">
            <v>-0.20399999999999999</v>
          </cell>
          <cell r="F7">
            <v>1.022</v>
          </cell>
          <cell r="G7">
            <v>1.3080000000000001</v>
          </cell>
          <cell r="H7">
            <v>610.42999999999995</v>
          </cell>
          <cell r="I7">
            <v>0.1913</v>
          </cell>
          <cell r="J7">
            <v>0.22989999999999999</v>
          </cell>
        </row>
        <row r="8">
          <cell r="C8">
            <v>0.58699999999999997</v>
          </cell>
          <cell r="D8">
            <v>1.0609999999999999</v>
          </cell>
          <cell r="E8">
            <v>-1.492</v>
          </cell>
          <cell r="F8">
            <v>2.6669999999999998</v>
          </cell>
          <cell r="G8">
            <v>0.55400000000000005</v>
          </cell>
          <cell r="H8">
            <v>610.35</v>
          </cell>
          <cell r="I8">
            <v>0.58009999999999995</v>
          </cell>
          <cell r="J8">
            <v>0.61909999999999998</v>
          </cell>
        </row>
        <row r="9">
          <cell r="C9">
            <v>5.0730000000000004</v>
          </cell>
          <cell r="D9">
            <v>0.44400000000000001</v>
          </cell>
          <cell r="E9">
            <v>4.2030000000000003</v>
          </cell>
          <cell r="F9">
            <v>5.9429999999999996</v>
          </cell>
          <cell r="G9">
            <v>11.43</v>
          </cell>
          <cell r="H9">
            <v>610.51</v>
          </cell>
          <cell r="I9">
            <v>1.5000000000000001E-27</v>
          </cell>
          <cell r="J9">
            <v>3.25E-26</v>
          </cell>
          <cell r="K9" t="str">
            <v>p&lt;0.0001</v>
          </cell>
        </row>
        <row r="10">
          <cell r="C10">
            <v>5.03</v>
          </cell>
          <cell r="D10">
            <v>0.34300000000000003</v>
          </cell>
          <cell r="E10">
            <v>4.359</v>
          </cell>
          <cell r="F10">
            <v>5.7009999999999996</v>
          </cell>
          <cell r="G10">
            <v>14.686</v>
          </cell>
          <cell r="H10">
            <v>610.66999999999996</v>
          </cell>
          <cell r="I10">
            <v>4.9199999999999998E-42</v>
          </cell>
          <cell r="J10">
            <v>1.67E-40</v>
          </cell>
          <cell r="K10" t="str">
            <v>p&lt;0.0001</v>
          </cell>
        </row>
        <row r="11">
          <cell r="C11">
            <v>4.4859999999999998</v>
          </cell>
          <cell r="D11">
            <v>1.0920000000000001</v>
          </cell>
          <cell r="E11">
            <v>2.3460000000000001</v>
          </cell>
          <cell r="F11">
            <v>6.6260000000000003</v>
          </cell>
          <cell r="G11">
            <v>4.1079999999999997</v>
          </cell>
          <cell r="H11">
            <v>610.41</v>
          </cell>
          <cell r="I11">
            <v>4.5300000000000003E-5</v>
          </cell>
          <cell r="J11">
            <v>9.8900000000000005E-5</v>
          </cell>
          <cell r="K11" t="str">
            <v>p&lt;0.0001</v>
          </cell>
        </row>
        <row r="12">
          <cell r="C12">
            <v>4.4420000000000002</v>
          </cell>
          <cell r="D12">
            <v>1.042</v>
          </cell>
          <cell r="E12">
            <v>2.4009999999999998</v>
          </cell>
          <cell r="F12">
            <v>6.484</v>
          </cell>
          <cell r="G12">
            <v>4.2649999999999997</v>
          </cell>
          <cell r="H12">
            <v>610.41999999999996</v>
          </cell>
          <cell r="I12">
            <v>2.3099999999999999E-5</v>
          </cell>
          <cell r="J12">
            <v>5.3399999999999997E-5</v>
          </cell>
          <cell r="K12" t="str">
            <v>p&lt;0.0001</v>
          </cell>
        </row>
        <row r="13">
          <cell r="C13">
            <v>-4.2999999999999997E-2</v>
          </cell>
          <cell r="D13">
            <v>0.40300000000000002</v>
          </cell>
          <cell r="E13">
            <v>-0.83299999999999996</v>
          </cell>
          <cell r="F13">
            <v>0.747</v>
          </cell>
          <cell r="G13">
            <v>-0.107</v>
          </cell>
          <cell r="H13">
            <v>610.29999999999995</v>
          </cell>
          <cell r="I13">
            <v>0.91459999999999997</v>
          </cell>
          <cell r="J13">
            <v>0.92430000000000001</v>
          </cell>
        </row>
        <row r="14">
          <cell r="C14">
            <v>-0.47199999999999998</v>
          </cell>
          <cell r="D14">
            <v>0.24299999999999999</v>
          </cell>
          <cell r="E14">
            <v>-0.94799999999999995</v>
          </cell>
          <cell r="F14">
            <v>5.0000000000000001E-3</v>
          </cell>
          <cell r="G14">
            <v>-1.9390000000000001</v>
          </cell>
          <cell r="H14">
            <v>612.176856382854</v>
          </cell>
          <cell r="I14">
            <v>5.2999999999999999E-2</v>
          </cell>
          <cell r="J14">
            <v>6.8900000000000003E-2</v>
          </cell>
          <cell r="K14" t="str">
            <v>(p&lt;0.1)</v>
          </cell>
        </row>
        <row r="15">
          <cell r="C15">
            <v>-7.1820000000000004</v>
          </cell>
          <cell r="D15">
            <v>1.9970000000000001</v>
          </cell>
          <cell r="E15">
            <v>-11.097</v>
          </cell>
          <cell r="F15">
            <v>-3.2679999999999998</v>
          </cell>
          <cell r="G15">
            <v>-3.5960000000000001</v>
          </cell>
          <cell r="H15">
            <v>9.0070589875536999</v>
          </cell>
          <cell r="I15">
            <v>5.7999999999999996E-3</v>
          </cell>
          <cell r="J15">
            <v>8.2000000000000007E-3</v>
          </cell>
          <cell r="K15" t="str">
            <v>p&lt;0.01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1"/>
    </sheetNames>
    <sheetDataSet>
      <sheetData sheetId="0">
        <row r="2">
          <cell r="C2">
            <v>0.182</v>
          </cell>
          <cell r="D2">
            <v>0.14699999999999999</v>
          </cell>
          <cell r="E2">
            <v>-0.107</v>
          </cell>
          <cell r="F2">
            <v>0.47099999999999997</v>
          </cell>
          <cell r="G2">
            <v>1.2330000000000001</v>
          </cell>
          <cell r="H2">
            <v>607.03</v>
          </cell>
          <cell r="I2">
            <v>0.218</v>
          </cell>
          <cell r="J2">
            <v>0.2586</v>
          </cell>
        </row>
        <row r="3">
          <cell r="C3">
            <v>-0.1</v>
          </cell>
          <cell r="D3">
            <v>0.16300000000000001</v>
          </cell>
          <cell r="E3">
            <v>-0.41899999999999998</v>
          </cell>
          <cell r="F3">
            <v>0.219</v>
          </cell>
          <cell r="G3">
            <v>-0.61299999999999999</v>
          </cell>
          <cell r="H3">
            <v>607.47</v>
          </cell>
          <cell r="I3">
            <v>0.54020000000000001</v>
          </cell>
          <cell r="J3">
            <v>0.58440000000000003</v>
          </cell>
        </row>
        <row r="4">
          <cell r="C4">
            <v>0.97899999999999998</v>
          </cell>
          <cell r="D4">
            <v>0.23499999999999999</v>
          </cell>
          <cell r="E4">
            <v>0.51800000000000002</v>
          </cell>
          <cell r="F4">
            <v>1.44</v>
          </cell>
          <cell r="G4">
            <v>4.1589999999999998</v>
          </cell>
          <cell r="H4">
            <v>609.34</v>
          </cell>
          <cell r="I4">
            <v>3.65E-5</v>
          </cell>
          <cell r="J4">
            <v>8.2700000000000004E-5</v>
          </cell>
          <cell r="K4" t="str">
            <v>p&lt;0.0001</v>
          </cell>
        </row>
        <row r="5">
          <cell r="C5">
            <v>-0.28199999999999997</v>
          </cell>
          <cell r="D5">
            <v>0.16300000000000001</v>
          </cell>
          <cell r="E5">
            <v>-0.60199999999999998</v>
          </cell>
          <cell r="F5">
            <v>3.9E-2</v>
          </cell>
          <cell r="G5">
            <v>-1.722</v>
          </cell>
          <cell r="H5">
            <v>607.51</v>
          </cell>
          <cell r="I5">
            <v>8.5500000000000007E-2</v>
          </cell>
          <cell r="J5">
            <v>0.10879999999999999</v>
          </cell>
        </row>
        <row r="6">
          <cell r="C6">
            <v>0.79700000000000004</v>
          </cell>
          <cell r="D6">
            <v>0.23599999999999999</v>
          </cell>
          <cell r="E6">
            <v>0.33500000000000002</v>
          </cell>
          <cell r="F6">
            <v>1.26</v>
          </cell>
          <cell r="G6">
            <v>3.3780000000000001</v>
          </cell>
          <cell r="H6">
            <v>609.38</v>
          </cell>
          <cell r="I6">
            <v>7.76E-4</v>
          </cell>
          <cell r="J6">
            <v>1.5E-3</v>
          </cell>
          <cell r="K6" t="str">
            <v>p&lt;0.01</v>
          </cell>
        </row>
        <row r="7">
          <cell r="C7">
            <v>1.079</v>
          </cell>
          <cell r="D7">
            <v>0.24199999999999999</v>
          </cell>
          <cell r="E7">
            <v>0.60399999999999998</v>
          </cell>
          <cell r="F7">
            <v>1.5529999999999999</v>
          </cell>
          <cell r="G7">
            <v>4.4560000000000004</v>
          </cell>
          <cell r="H7">
            <v>609.05999999999995</v>
          </cell>
          <cell r="I7">
            <v>9.9599999999999995E-6</v>
          </cell>
          <cell r="J7">
            <v>2.3200000000000001E-5</v>
          </cell>
          <cell r="K7" t="str">
            <v>p&lt;0.0001</v>
          </cell>
        </row>
        <row r="8">
          <cell r="C8">
            <v>-2.847</v>
          </cell>
          <cell r="D8">
            <v>0.82199999999999995</v>
          </cell>
          <cell r="E8">
            <v>-4.4589999999999996</v>
          </cell>
          <cell r="F8">
            <v>-1.2350000000000001</v>
          </cell>
          <cell r="G8">
            <v>-3.4609999999999999</v>
          </cell>
          <cell r="H8">
            <v>608.84</v>
          </cell>
          <cell r="I8">
            <v>5.7499999999999999E-4</v>
          </cell>
          <cell r="J8">
            <v>1.1000000000000001E-3</v>
          </cell>
          <cell r="K8" t="str">
            <v>p&lt;0.01</v>
          </cell>
        </row>
        <row r="9">
          <cell r="C9">
            <v>3.6760000000000002</v>
          </cell>
          <cell r="D9">
            <v>0.34300000000000003</v>
          </cell>
          <cell r="E9">
            <v>3.0030000000000001</v>
          </cell>
          <cell r="F9">
            <v>4.3490000000000002</v>
          </cell>
          <cell r="G9">
            <v>10.704000000000001</v>
          </cell>
          <cell r="H9">
            <v>609.45000000000005</v>
          </cell>
          <cell r="I9">
            <v>1.28E-24</v>
          </cell>
          <cell r="J9">
            <v>2.34E-23</v>
          </cell>
          <cell r="K9" t="str">
            <v>p&lt;0.0001</v>
          </cell>
        </row>
        <row r="10">
          <cell r="C10">
            <v>0.996</v>
          </cell>
          <cell r="D10">
            <v>0.26500000000000001</v>
          </cell>
          <cell r="E10">
            <v>0.47699999999999998</v>
          </cell>
          <cell r="F10">
            <v>1.5149999999999999</v>
          </cell>
          <cell r="G10">
            <v>3.758</v>
          </cell>
          <cell r="H10">
            <v>610.14</v>
          </cell>
          <cell r="I10">
            <v>1.8699999999999999E-4</v>
          </cell>
          <cell r="J10">
            <v>3.9199999999999999E-4</v>
          </cell>
          <cell r="K10" t="str">
            <v>p&lt;0.001</v>
          </cell>
        </row>
        <row r="11">
          <cell r="C11">
            <v>6.5229999999999997</v>
          </cell>
          <cell r="D11">
            <v>0.84599999999999997</v>
          </cell>
          <cell r="E11">
            <v>4.8639999999999999</v>
          </cell>
          <cell r="F11">
            <v>8.1809999999999992</v>
          </cell>
          <cell r="G11">
            <v>7.7080000000000002</v>
          </cell>
          <cell r="H11">
            <v>609.12</v>
          </cell>
          <cell r="I11">
            <v>5.2300000000000002E-14</v>
          </cell>
          <cell r="J11">
            <v>3.3599999999999998E-13</v>
          </cell>
          <cell r="K11" t="str">
            <v>p&lt;0.0001</v>
          </cell>
        </row>
        <row r="12">
          <cell r="C12">
            <v>3.843</v>
          </cell>
          <cell r="D12">
            <v>0.80700000000000005</v>
          </cell>
          <cell r="E12">
            <v>2.2610000000000001</v>
          </cell>
          <cell r="F12">
            <v>5.4240000000000004</v>
          </cell>
          <cell r="G12">
            <v>4.7619999999999996</v>
          </cell>
          <cell r="H12">
            <v>609.16</v>
          </cell>
          <cell r="I12">
            <v>2.3999999999999999E-6</v>
          </cell>
          <cell r="J12">
            <v>5.8900000000000004E-6</v>
          </cell>
          <cell r="K12" t="str">
            <v>p&lt;0.0001</v>
          </cell>
        </row>
        <row r="13">
          <cell r="C13">
            <v>-2.68</v>
          </cell>
          <cell r="D13">
            <v>0.312</v>
          </cell>
          <cell r="E13">
            <v>-3.2919999999999998</v>
          </cell>
          <cell r="F13">
            <v>-2.0680000000000001</v>
          </cell>
          <cell r="G13">
            <v>-8.5890000000000004</v>
          </cell>
          <cell r="H13">
            <v>608.48</v>
          </cell>
          <cell r="I13">
            <v>7.3499999999999999E-17</v>
          </cell>
          <cell r="J13">
            <v>9.2099999999999998E-16</v>
          </cell>
          <cell r="K13" t="str">
            <v>p&lt;0.0001</v>
          </cell>
        </row>
        <row r="14">
          <cell r="C14">
            <v>-0.60499999999999998</v>
          </cell>
          <cell r="D14">
            <v>0.188</v>
          </cell>
          <cell r="E14">
            <v>-0.97299999999999998</v>
          </cell>
          <cell r="F14">
            <v>-0.23699999999999999</v>
          </cell>
          <cell r="G14">
            <v>-3.2250000000000001</v>
          </cell>
          <cell r="H14">
            <v>614.94046867923305</v>
          </cell>
          <cell r="I14">
            <v>1.2999999999999999E-3</v>
          </cell>
          <cell r="J14">
            <v>2.2000000000000001E-3</v>
          </cell>
          <cell r="K14" t="str">
            <v>p&lt;0.01</v>
          </cell>
        </row>
        <row r="15">
          <cell r="C15">
            <v>0.75600000000000001</v>
          </cell>
          <cell r="D15">
            <v>0.68700000000000006</v>
          </cell>
          <cell r="E15">
            <v>-0.59</v>
          </cell>
          <cell r="F15">
            <v>2.1019999999999999</v>
          </cell>
          <cell r="G15">
            <v>1.1000000000000001</v>
          </cell>
          <cell r="H15">
            <v>9.0332370229006305</v>
          </cell>
          <cell r="I15">
            <v>0.29959999999999998</v>
          </cell>
          <cell r="J15">
            <v>0.34949999999999998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1"/>
    </sheetNames>
    <sheetDataSet>
      <sheetData sheetId="0">
        <row r="2">
          <cell r="C2">
            <v>0.28100000000000003</v>
          </cell>
          <cell r="D2">
            <v>0.155</v>
          </cell>
          <cell r="E2">
            <v>-2.3E-2</v>
          </cell>
          <cell r="F2">
            <v>0.58399999999999996</v>
          </cell>
          <cell r="G2">
            <v>1.8109999999999999</v>
          </cell>
          <cell r="H2">
            <v>608.01</v>
          </cell>
          <cell r="I2">
            <v>7.0599999999999996E-2</v>
          </cell>
          <cell r="J2">
            <v>9.0300000000000005E-2</v>
          </cell>
          <cell r="K2" t="str">
            <v>(p&lt;0.1)</v>
          </cell>
        </row>
        <row r="3">
          <cell r="C3">
            <v>1.276</v>
          </cell>
          <cell r="D3">
            <v>0.17199999999999999</v>
          </cell>
          <cell r="E3">
            <v>0.93899999999999995</v>
          </cell>
          <cell r="F3">
            <v>1.6120000000000001</v>
          </cell>
          <cell r="G3">
            <v>7.4260000000000002</v>
          </cell>
          <cell r="H3">
            <v>608.04</v>
          </cell>
          <cell r="I3">
            <v>3.8099999999999999E-13</v>
          </cell>
          <cell r="J3">
            <v>1.4899999999999999E-12</v>
          </cell>
          <cell r="K3" t="str">
            <v>p&lt;0.0001</v>
          </cell>
        </row>
        <row r="4">
          <cell r="C4">
            <v>1.1339999999999999</v>
          </cell>
          <cell r="D4">
            <v>0.249</v>
          </cell>
          <cell r="E4">
            <v>0.64600000000000002</v>
          </cell>
          <cell r="F4">
            <v>1.621</v>
          </cell>
          <cell r="G4">
            <v>4.556</v>
          </cell>
          <cell r="H4">
            <v>608.86</v>
          </cell>
          <cell r="I4">
            <v>6.2899999999999999E-6</v>
          </cell>
          <cell r="J4">
            <v>1.4800000000000001E-5</v>
          </cell>
          <cell r="K4" t="str">
            <v>p&lt;0.0001</v>
          </cell>
        </row>
        <row r="5">
          <cell r="C5">
            <v>0.995</v>
          </cell>
          <cell r="D5">
            <v>0.17199999999999999</v>
          </cell>
          <cell r="E5">
            <v>0.65700000000000003</v>
          </cell>
          <cell r="F5">
            <v>1.3320000000000001</v>
          </cell>
          <cell r="G5">
            <v>5.774</v>
          </cell>
          <cell r="H5">
            <v>608.08000000000004</v>
          </cell>
          <cell r="I5">
            <v>1.2299999999999999E-8</v>
          </cell>
          <cell r="J5">
            <v>3.8500000000000001E-8</v>
          </cell>
          <cell r="K5" t="str">
            <v>p&lt;0.0001</v>
          </cell>
        </row>
        <row r="6">
          <cell r="C6">
            <v>0.85299999999999998</v>
          </cell>
          <cell r="D6">
            <v>0.249</v>
          </cell>
          <cell r="E6">
            <v>0.36499999999999999</v>
          </cell>
          <cell r="F6">
            <v>1.3420000000000001</v>
          </cell>
          <cell r="G6">
            <v>3.423</v>
          </cell>
          <cell r="H6">
            <v>609.01</v>
          </cell>
          <cell r="I6">
            <v>6.6200000000000005E-4</v>
          </cell>
          <cell r="J6">
            <v>1.2999999999999999E-3</v>
          </cell>
          <cell r="K6" t="str">
            <v>p&lt;0.01</v>
          </cell>
        </row>
        <row r="7">
          <cell r="C7">
            <v>-0.14199999999999999</v>
          </cell>
          <cell r="D7">
            <v>0.25600000000000001</v>
          </cell>
          <cell r="E7">
            <v>-0.64300000000000002</v>
          </cell>
          <cell r="F7">
            <v>0.36</v>
          </cell>
          <cell r="G7">
            <v>-0.55400000000000005</v>
          </cell>
          <cell r="H7">
            <v>608.80999999999995</v>
          </cell>
          <cell r="I7">
            <v>0.57989999999999997</v>
          </cell>
          <cell r="J7">
            <v>0.61909999999999998</v>
          </cell>
        </row>
        <row r="8">
          <cell r="C8">
            <v>1.78</v>
          </cell>
          <cell r="D8">
            <v>0.86899999999999999</v>
          </cell>
          <cell r="E8">
            <v>7.8E-2</v>
          </cell>
          <cell r="F8">
            <v>3.4830000000000001</v>
          </cell>
          <cell r="G8">
            <v>2.0489999999999999</v>
          </cell>
          <cell r="H8">
            <v>609.23</v>
          </cell>
          <cell r="I8">
            <v>4.0899999999999999E-2</v>
          </cell>
          <cell r="J8">
            <v>5.3800000000000001E-2</v>
          </cell>
          <cell r="K8" t="str">
            <v>(p&lt;0.1)</v>
          </cell>
        </row>
        <row r="9">
          <cell r="C9">
            <v>3.073</v>
          </cell>
          <cell r="D9">
            <v>0.36299999999999999</v>
          </cell>
          <cell r="E9">
            <v>2.3610000000000002</v>
          </cell>
          <cell r="F9">
            <v>3.7850000000000001</v>
          </cell>
          <cell r="G9">
            <v>8.4610000000000003</v>
          </cell>
          <cell r="H9">
            <v>609.05999999999995</v>
          </cell>
          <cell r="I9">
            <v>1.9799999999999999E-16</v>
          </cell>
          <cell r="J9">
            <v>2.2400000000000001E-15</v>
          </cell>
          <cell r="K9" t="str">
            <v>p&lt;0.0001</v>
          </cell>
        </row>
        <row r="10">
          <cell r="C10">
            <v>4.4470000000000001</v>
          </cell>
          <cell r="D10">
            <v>0.28100000000000003</v>
          </cell>
          <cell r="E10">
            <v>3.8969999999999998</v>
          </cell>
          <cell r="F10">
            <v>4.9980000000000002</v>
          </cell>
          <cell r="G10">
            <v>15.837999999999999</v>
          </cell>
          <cell r="H10">
            <v>610.16999999999996</v>
          </cell>
          <cell r="I10">
            <v>1.4E-47</v>
          </cell>
          <cell r="J10">
            <v>6.6599999999999999E-46</v>
          </cell>
          <cell r="K10" t="str">
            <v>p&lt;0.0001</v>
          </cell>
        </row>
        <row r="11">
          <cell r="C11">
            <v>1.2929999999999999</v>
          </cell>
          <cell r="D11">
            <v>0.89300000000000002</v>
          </cell>
          <cell r="E11">
            <v>-0.45800000000000002</v>
          </cell>
          <cell r="F11">
            <v>3.0430000000000001</v>
          </cell>
          <cell r="G11">
            <v>1.4470000000000001</v>
          </cell>
          <cell r="H11">
            <v>608.74</v>
          </cell>
          <cell r="I11">
            <v>0.1484</v>
          </cell>
          <cell r="J11">
            <v>0.18110000000000001</v>
          </cell>
        </row>
        <row r="12">
          <cell r="C12">
            <v>2.6669999999999998</v>
          </cell>
          <cell r="D12">
            <v>0.85399999999999998</v>
          </cell>
          <cell r="E12">
            <v>0.99399999999999999</v>
          </cell>
          <cell r="F12">
            <v>4.34</v>
          </cell>
          <cell r="G12">
            <v>3.1240000000000001</v>
          </cell>
          <cell r="H12">
            <v>609.89</v>
          </cell>
          <cell r="I12">
            <v>1.9E-3</v>
          </cell>
          <cell r="J12">
            <v>3.0999999999999999E-3</v>
          </cell>
          <cell r="K12" t="str">
            <v>p&lt;0.01</v>
          </cell>
        </row>
        <row r="13">
          <cell r="C13">
            <v>1.3740000000000001</v>
          </cell>
          <cell r="D13">
            <v>0.33100000000000002</v>
          </cell>
          <cell r="E13">
            <v>0.72599999999999998</v>
          </cell>
          <cell r="F13">
            <v>2.0230000000000001</v>
          </cell>
          <cell r="G13">
            <v>4.1529999999999996</v>
          </cell>
          <cell r="H13">
            <v>610.22</v>
          </cell>
          <cell r="I13">
            <v>3.7499999999999997E-5</v>
          </cell>
          <cell r="J13">
            <v>8.42E-5</v>
          </cell>
          <cell r="K13" t="str">
            <v>p&lt;0.0001</v>
          </cell>
        </row>
        <row r="14">
          <cell r="C14">
            <v>-0.16300000000000001</v>
          </cell>
          <cell r="D14">
            <v>0.20300000000000001</v>
          </cell>
          <cell r="E14">
            <v>-0.56100000000000005</v>
          </cell>
          <cell r="F14">
            <v>0.23499999999999999</v>
          </cell>
          <cell r="G14">
            <v>-0.80400000000000005</v>
          </cell>
          <cell r="H14">
            <v>589.34494337747503</v>
          </cell>
          <cell r="I14">
            <v>0.4214</v>
          </cell>
          <cell r="J14">
            <v>0.47089999999999999</v>
          </cell>
        </row>
        <row r="15">
          <cell r="C15">
            <v>-7.5279999999999996</v>
          </cell>
          <cell r="D15">
            <v>1.893</v>
          </cell>
          <cell r="E15">
            <v>-11.238</v>
          </cell>
          <cell r="F15">
            <v>-3.819</v>
          </cell>
          <cell r="G15">
            <v>-3.9780000000000002</v>
          </cell>
          <cell r="H15">
            <v>9.0054624260173206</v>
          </cell>
          <cell r="I15">
            <v>3.2000000000000002E-3</v>
          </cell>
          <cell r="J15">
            <v>4.7999999999999996E-3</v>
          </cell>
          <cell r="K15" t="str">
            <v>p&lt;0.01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0.27200000000000002</v>
          </cell>
          <cell r="D2">
            <v>1.9790000000000001</v>
          </cell>
          <cell r="E2">
            <v>-3.6070000000000002</v>
          </cell>
          <cell r="F2">
            <v>4.1509999999999998</v>
          </cell>
          <cell r="G2">
            <v>0.13700000000000001</v>
          </cell>
          <cell r="H2">
            <v>607.04</v>
          </cell>
          <cell r="I2">
            <v>0.89080000000000004</v>
          </cell>
          <cell r="J2">
            <v>0.90990000000000004</v>
          </cell>
        </row>
        <row r="3">
          <cell r="C3">
            <v>2.0880000000000001</v>
          </cell>
          <cell r="D3">
            <v>2.1920000000000002</v>
          </cell>
          <cell r="E3">
            <v>-2.2090000000000001</v>
          </cell>
          <cell r="F3">
            <v>6.3840000000000003</v>
          </cell>
          <cell r="G3">
            <v>0.95199999999999996</v>
          </cell>
          <cell r="H3">
            <v>607.45000000000005</v>
          </cell>
          <cell r="I3">
            <v>0.34129999999999999</v>
          </cell>
          <cell r="J3">
            <v>0.39429999999999998</v>
          </cell>
        </row>
        <row r="4">
          <cell r="C4">
            <v>-14.871</v>
          </cell>
          <cell r="D4">
            <v>3.1709999999999998</v>
          </cell>
          <cell r="E4">
            <v>-21.085000000000001</v>
          </cell>
          <cell r="F4">
            <v>-8.6560000000000006</v>
          </cell>
          <cell r="G4">
            <v>-4.6900000000000004</v>
          </cell>
          <cell r="H4">
            <v>610.11</v>
          </cell>
          <cell r="I4">
            <v>3.3799999999999998E-6</v>
          </cell>
          <cell r="J4">
            <v>8.0399999999999993E-6</v>
          </cell>
          <cell r="K4" t="str">
            <v>p&lt;0.0001</v>
          </cell>
        </row>
        <row r="5">
          <cell r="C5">
            <v>1.8160000000000001</v>
          </cell>
          <cell r="D5">
            <v>2.1960000000000002</v>
          </cell>
          <cell r="E5">
            <v>-2.4889999999999999</v>
          </cell>
          <cell r="F5">
            <v>6.1210000000000004</v>
          </cell>
          <cell r="G5">
            <v>0.82699999999999996</v>
          </cell>
          <cell r="H5">
            <v>607.64</v>
          </cell>
          <cell r="I5">
            <v>0.40870000000000001</v>
          </cell>
          <cell r="J5">
            <v>0.46100000000000002</v>
          </cell>
        </row>
        <row r="6">
          <cell r="C6">
            <v>-15.143000000000001</v>
          </cell>
          <cell r="D6">
            <v>3.1749999999999998</v>
          </cell>
          <cell r="E6">
            <v>-21.366</v>
          </cell>
          <cell r="F6">
            <v>-8.9190000000000005</v>
          </cell>
          <cell r="G6">
            <v>-4.7690000000000001</v>
          </cell>
          <cell r="H6">
            <v>610.33000000000004</v>
          </cell>
          <cell r="I6">
            <v>2.3199999999999998E-6</v>
          </cell>
          <cell r="J6">
            <v>5.75E-6</v>
          </cell>
          <cell r="K6" t="str">
            <v>p&lt;0.0001</v>
          </cell>
        </row>
        <row r="7">
          <cell r="C7">
            <v>-16.957999999999998</v>
          </cell>
          <cell r="D7">
            <v>3.2610000000000001</v>
          </cell>
          <cell r="E7">
            <v>-23.349</v>
          </cell>
          <cell r="F7">
            <v>-10.567</v>
          </cell>
          <cell r="G7">
            <v>-5.2009999999999996</v>
          </cell>
          <cell r="H7">
            <v>609.79999999999995</v>
          </cell>
          <cell r="I7">
            <v>2.7099999999999998E-7</v>
          </cell>
          <cell r="J7">
            <v>7.5899999999999995E-7</v>
          </cell>
          <cell r="K7" t="str">
            <v>p&lt;0.0001</v>
          </cell>
        </row>
        <row r="8">
          <cell r="C8">
            <v>8.1920000000000002</v>
          </cell>
          <cell r="D8">
            <v>11.07</v>
          </cell>
          <cell r="E8">
            <v>-13.505000000000001</v>
          </cell>
          <cell r="F8">
            <v>29.888999999999999</v>
          </cell>
          <cell r="G8">
            <v>0.74</v>
          </cell>
          <cell r="H8">
            <v>609.84</v>
          </cell>
          <cell r="I8">
            <v>0.45960000000000001</v>
          </cell>
          <cell r="J8">
            <v>0.50639999999999996</v>
          </cell>
        </row>
        <row r="9">
          <cell r="C9">
            <v>-11.305999999999999</v>
          </cell>
          <cell r="D9">
            <v>4.6269999999999998</v>
          </cell>
          <cell r="E9">
            <v>-20.373999999999999</v>
          </cell>
          <cell r="F9">
            <v>-2.238</v>
          </cell>
          <cell r="G9">
            <v>-2.444</v>
          </cell>
          <cell r="H9">
            <v>610.41999999999996</v>
          </cell>
          <cell r="I9">
            <v>1.4800000000000001E-2</v>
          </cell>
          <cell r="J9">
            <v>1.9800000000000002E-2</v>
          </cell>
          <cell r="K9" t="str">
            <v>p&lt;0.05</v>
          </cell>
        </row>
        <row r="10">
          <cell r="C10">
            <v>-12.06</v>
          </cell>
          <cell r="D10">
            <v>3.5760000000000001</v>
          </cell>
          <cell r="E10">
            <v>-19.07</v>
          </cell>
          <cell r="F10">
            <v>-5.0510000000000002</v>
          </cell>
          <cell r="G10">
            <v>-3.3719999999999999</v>
          </cell>
          <cell r="H10">
            <v>612.16</v>
          </cell>
          <cell r="I10">
            <v>7.9199999999999995E-4</v>
          </cell>
          <cell r="J10">
            <v>1.5E-3</v>
          </cell>
          <cell r="K10" t="str">
            <v>p&lt;0.01</v>
          </cell>
        </row>
        <row r="11">
          <cell r="C11">
            <v>-19.498000000000001</v>
          </cell>
          <cell r="D11">
            <v>11.381</v>
          </cell>
          <cell r="E11">
            <v>-41.805</v>
          </cell>
          <cell r="F11">
            <v>2.8090000000000002</v>
          </cell>
          <cell r="G11">
            <v>-1.7130000000000001</v>
          </cell>
          <cell r="H11">
            <v>609.63</v>
          </cell>
          <cell r="I11">
            <v>8.72E-2</v>
          </cell>
          <cell r="J11">
            <v>0.1104</v>
          </cell>
        </row>
        <row r="12">
          <cell r="C12">
            <v>-20.251999999999999</v>
          </cell>
          <cell r="D12">
            <v>10.877000000000001</v>
          </cell>
          <cell r="E12">
            <v>-41.570999999999998</v>
          </cell>
          <cell r="F12">
            <v>1.0660000000000001</v>
          </cell>
          <cell r="G12">
            <v>-1.8620000000000001</v>
          </cell>
          <cell r="H12">
            <v>610.80999999999995</v>
          </cell>
          <cell r="I12">
            <v>6.3100000000000003E-2</v>
          </cell>
          <cell r="J12">
            <v>8.1600000000000006E-2</v>
          </cell>
          <cell r="K12" t="str">
            <v>(p&lt;0.1)</v>
          </cell>
        </row>
        <row r="13">
          <cell r="C13">
            <v>-0.754</v>
          </cell>
          <cell r="D13">
            <v>4.218</v>
          </cell>
          <cell r="E13">
            <v>-9.0220000000000002</v>
          </cell>
          <cell r="F13">
            <v>7.5129999999999999</v>
          </cell>
          <cell r="G13">
            <v>-0.17899999999999999</v>
          </cell>
          <cell r="H13">
            <v>610.64</v>
          </cell>
          <cell r="I13">
            <v>0.85809999999999997</v>
          </cell>
          <cell r="J13">
            <v>0.88029999999999997</v>
          </cell>
        </row>
        <row r="14">
          <cell r="C14">
            <v>-2.278</v>
          </cell>
          <cell r="D14">
            <v>2.5760000000000001</v>
          </cell>
          <cell r="E14">
            <v>-7.327</v>
          </cell>
          <cell r="F14">
            <v>2.77</v>
          </cell>
          <cell r="G14">
            <v>-0.88500000000000001</v>
          </cell>
          <cell r="H14">
            <v>596.71787555645199</v>
          </cell>
          <cell r="I14">
            <v>0.37669999999999998</v>
          </cell>
          <cell r="J14">
            <v>0.43099999999999999</v>
          </cell>
        </row>
        <row r="15">
          <cell r="C15">
            <v>-50.715000000000003</v>
          </cell>
          <cell r="D15">
            <v>8.6620000000000008</v>
          </cell>
          <cell r="E15">
            <v>-67.691999999999993</v>
          </cell>
          <cell r="F15">
            <v>-33.738999999999997</v>
          </cell>
          <cell r="G15">
            <v>-5.8550000000000004</v>
          </cell>
          <cell r="H15">
            <v>9.0122502381749001</v>
          </cell>
          <cell r="I15">
            <v>2.41E-4</v>
          </cell>
          <cell r="J15">
            <v>4.9399999999999997E-4</v>
          </cell>
          <cell r="K15" t="str">
            <v>p&lt;0.001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1">
          <cell r="J1" t="str">
            <v>p.adj (BH)</v>
          </cell>
        </row>
        <row r="2">
          <cell r="C2">
            <v>-0.54</v>
          </cell>
          <cell r="D2">
            <v>2.9550000000000001</v>
          </cell>
          <cell r="E2">
            <v>-6.3330000000000002</v>
          </cell>
          <cell r="F2">
            <v>5.2519999999999998</v>
          </cell>
          <cell r="G2">
            <v>-0.183</v>
          </cell>
          <cell r="H2">
            <v>608.04</v>
          </cell>
          <cell r="I2">
            <v>0.85509999999999997</v>
          </cell>
          <cell r="J2">
            <v>0.88029999999999997</v>
          </cell>
        </row>
        <row r="3">
          <cell r="C3">
            <v>-0.34399999999999997</v>
          </cell>
          <cell r="D3">
            <v>3.2759999999999998</v>
          </cell>
          <cell r="E3">
            <v>-6.7640000000000002</v>
          </cell>
          <cell r="F3">
            <v>6.077</v>
          </cell>
          <cell r="G3">
            <v>-0.105</v>
          </cell>
          <cell r="H3">
            <v>608.32000000000005</v>
          </cell>
          <cell r="I3">
            <v>0.91649999999999998</v>
          </cell>
          <cell r="J3">
            <v>0.92430000000000001</v>
          </cell>
        </row>
        <row r="4">
          <cell r="C4">
            <v>-14.308</v>
          </cell>
          <cell r="D4">
            <v>4.7439999999999998</v>
          </cell>
          <cell r="E4">
            <v>-23.606000000000002</v>
          </cell>
          <cell r="F4">
            <v>-5.01</v>
          </cell>
          <cell r="G4">
            <v>-3.016</v>
          </cell>
          <cell r="H4">
            <v>609.77</v>
          </cell>
          <cell r="I4">
            <v>2.7000000000000001E-3</v>
          </cell>
          <cell r="J4">
            <v>4.1999999999999997E-3</v>
          </cell>
          <cell r="K4" t="str">
            <v>p&lt;0.01</v>
          </cell>
        </row>
        <row r="5">
          <cell r="C5">
            <v>0.19700000000000001</v>
          </cell>
          <cell r="D5">
            <v>3.2850000000000001</v>
          </cell>
          <cell r="E5">
            <v>-6.2430000000000003</v>
          </cell>
          <cell r="F5">
            <v>6.6360000000000001</v>
          </cell>
          <cell r="G5">
            <v>0.06</v>
          </cell>
          <cell r="H5">
            <v>608.42999999999995</v>
          </cell>
          <cell r="I5">
            <v>0.95230000000000004</v>
          </cell>
          <cell r="J5">
            <v>0.95230000000000004</v>
          </cell>
        </row>
        <row r="6">
          <cell r="C6">
            <v>-13.768000000000001</v>
          </cell>
          <cell r="D6">
            <v>4.7519999999999998</v>
          </cell>
          <cell r="E6">
            <v>-23.081</v>
          </cell>
          <cell r="F6">
            <v>-4.4539999999999997</v>
          </cell>
          <cell r="G6">
            <v>-2.8969999999999998</v>
          </cell>
          <cell r="H6">
            <v>609.82000000000005</v>
          </cell>
          <cell r="I6">
            <v>3.8999999999999998E-3</v>
          </cell>
          <cell r="J6">
            <v>5.7999999999999996E-3</v>
          </cell>
          <cell r="K6" t="str">
            <v>p&lt;0.01</v>
          </cell>
        </row>
        <row r="7">
          <cell r="C7">
            <v>-13.964</v>
          </cell>
          <cell r="D7">
            <v>4.88</v>
          </cell>
          <cell r="E7">
            <v>-23.527999999999999</v>
          </cell>
          <cell r="F7">
            <v>-4.4009999999999998</v>
          </cell>
          <cell r="G7">
            <v>-2.8620000000000001</v>
          </cell>
          <cell r="H7">
            <v>609.54999999999995</v>
          </cell>
          <cell r="I7">
            <v>4.4000000000000003E-3</v>
          </cell>
          <cell r="J7">
            <v>6.4000000000000003E-3</v>
          </cell>
          <cell r="K7" t="str">
            <v>p&lt;0.01</v>
          </cell>
        </row>
        <row r="8">
          <cell r="C8">
            <v>-52.018999999999998</v>
          </cell>
          <cell r="D8">
            <v>16.568999999999999</v>
          </cell>
          <cell r="E8">
            <v>-84.494</v>
          </cell>
          <cell r="F8">
            <v>-19.544</v>
          </cell>
          <cell r="G8">
            <v>-3.1389999999999998</v>
          </cell>
          <cell r="H8">
            <v>609.25</v>
          </cell>
          <cell r="I8">
            <v>1.8E-3</v>
          </cell>
          <cell r="J8">
            <v>3.0000000000000001E-3</v>
          </cell>
          <cell r="K8" t="str">
            <v>p&lt;0.01</v>
          </cell>
        </row>
        <row r="9">
          <cell r="C9">
            <v>-6.8789999999999996</v>
          </cell>
          <cell r="D9">
            <v>6.9249999999999998</v>
          </cell>
          <cell r="E9">
            <v>-20.451000000000001</v>
          </cell>
          <cell r="F9">
            <v>6.6929999999999996</v>
          </cell>
          <cell r="G9">
            <v>-0.99299999999999999</v>
          </cell>
          <cell r="H9">
            <v>609.84</v>
          </cell>
          <cell r="I9">
            <v>0.32090000000000002</v>
          </cell>
          <cell r="J9">
            <v>0.37259999999999999</v>
          </cell>
        </row>
        <row r="10">
          <cell r="C10">
            <v>-8.5879999999999992</v>
          </cell>
          <cell r="D10">
            <v>5.3559999999999999</v>
          </cell>
          <cell r="E10">
            <v>-19.085999999999999</v>
          </cell>
          <cell r="F10">
            <v>1.91</v>
          </cell>
          <cell r="G10">
            <v>-1.603</v>
          </cell>
          <cell r="H10">
            <v>610.38</v>
          </cell>
          <cell r="I10">
            <v>0.1094</v>
          </cell>
          <cell r="J10">
            <v>0.13700000000000001</v>
          </cell>
        </row>
        <row r="11">
          <cell r="C11">
            <v>45.14</v>
          </cell>
          <cell r="D11">
            <v>17.030999999999999</v>
          </cell>
          <cell r="E11">
            <v>11.76</v>
          </cell>
          <cell r="F11">
            <v>78.52</v>
          </cell>
          <cell r="G11">
            <v>2.65</v>
          </cell>
          <cell r="H11">
            <v>609.45000000000005</v>
          </cell>
          <cell r="I11">
            <v>8.2000000000000007E-3</v>
          </cell>
          <cell r="J11">
            <v>1.1299999999999999E-2</v>
          </cell>
          <cell r="K11" t="str">
            <v>p&lt;0.05</v>
          </cell>
        </row>
        <row r="12">
          <cell r="C12">
            <v>43.430999999999997</v>
          </cell>
          <cell r="D12">
            <v>16.288</v>
          </cell>
          <cell r="E12">
            <v>11.507999999999999</v>
          </cell>
          <cell r="F12">
            <v>75.353999999999999</v>
          </cell>
          <cell r="G12">
            <v>2.6659999999999999</v>
          </cell>
          <cell r="H12">
            <v>609.5</v>
          </cell>
          <cell r="I12">
            <v>7.9000000000000008E-3</v>
          </cell>
          <cell r="J12">
            <v>1.09E-2</v>
          </cell>
          <cell r="K12" t="str">
            <v>p&lt;0.05</v>
          </cell>
        </row>
        <row r="13">
          <cell r="C13">
            <v>-1.71</v>
          </cell>
          <cell r="D13">
            <v>6.319</v>
          </cell>
          <cell r="E13">
            <v>-14.095000000000001</v>
          </cell>
          <cell r="F13">
            <v>10.676</v>
          </cell>
          <cell r="G13">
            <v>-0.27100000000000002</v>
          </cell>
          <cell r="H13">
            <v>609.11</v>
          </cell>
          <cell r="I13">
            <v>0.78690000000000004</v>
          </cell>
          <cell r="J13">
            <v>0.81779999999999997</v>
          </cell>
        </row>
        <row r="14">
          <cell r="C14">
            <v>-50.295000000000002</v>
          </cell>
          <cell r="D14">
            <v>3.887</v>
          </cell>
          <cell r="E14">
            <v>-57.912999999999997</v>
          </cell>
          <cell r="F14">
            <v>-42.677</v>
          </cell>
          <cell r="G14">
            <v>-12.94</v>
          </cell>
          <cell r="H14">
            <v>614.91330479009696</v>
          </cell>
          <cell r="I14">
            <v>4.7999999999999998E-34</v>
          </cell>
          <cell r="J14">
            <v>1.1400000000000001E-32</v>
          </cell>
          <cell r="K14" t="str">
            <v>p&lt;0.0001</v>
          </cell>
        </row>
        <row r="15">
          <cell r="C15">
            <v>-57.381</v>
          </cell>
          <cell r="D15">
            <v>16.231999999999999</v>
          </cell>
          <cell r="E15">
            <v>-89.194999999999993</v>
          </cell>
          <cell r="F15">
            <v>-25.567</v>
          </cell>
          <cell r="G15">
            <v>-3.5350000000000001</v>
          </cell>
          <cell r="H15">
            <v>9.0234519904354507</v>
          </cell>
          <cell r="I15">
            <v>6.3E-3</v>
          </cell>
          <cell r="J15">
            <v>8.8000000000000005E-3</v>
          </cell>
          <cell r="K15" t="str">
            <v>p&lt;0.01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0.940391519413731</v>
          </cell>
        </row>
        <row r="3">
          <cell r="B3">
            <v>0.59228487962007204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1"/>
    </sheetNames>
    <sheetDataSet>
      <sheetData sheetId="0">
        <row r="2">
          <cell r="C2">
            <v>1.85</v>
          </cell>
          <cell r="D2">
            <v>0.872</v>
          </cell>
          <cell r="E2">
            <v>0.14099999999999999</v>
          </cell>
          <cell r="F2">
            <v>3.5590000000000002</v>
          </cell>
          <cell r="G2">
            <v>2.1219999999999999</v>
          </cell>
          <cell r="H2">
            <v>603.04</v>
          </cell>
          <cell r="I2">
            <v>3.4200000000000001E-2</v>
          </cell>
          <cell r="J2">
            <v>4.5499999999999999E-2</v>
          </cell>
          <cell r="K2" t="str">
            <v>p&lt;0.05</v>
          </cell>
        </row>
        <row r="3">
          <cell r="C3">
            <v>0.63600000000000001</v>
          </cell>
          <cell r="D3">
            <v>0.96299999999999997</v>
          </cell>
          <cell r="E3">
            <v>-1.2509999999999999</v>
          </cell>
          <cell r="F3">
            <v>2.5230000000000001</v>
          </cell>
          <cell r="G3">
            <v>0.66</v>
          </cell>
          <cell r="H3">
            <v>603.4</v>
          </cell>
          <cell r="I3">
            <v>0.50919999999999999</v>
          </cell>
          <cell r="J3">
            <v>0.5534</v>
          </cell>
        </row>
        <row r="4">
          <cell r="C4">
            <v>6.585</v>
          </cell>
          <cell r="D4">
            <v>1.403</v>
          </cell>
          <cell r="E4">
            <v>3.8359999999999999</v>
          </cell>
          <cell r="F4">
            <v>9.3350000000000009</v>
          </cell>
          <cell r="G4">
            <v>4.694</v>
          </cell>
          <cell r="H4">
            <v>605.16</v>
          </cell>
          <cell r="I4">
            <v>3.3100000000000001E-6</v>
          </cell>
          <cell r="J4">
            <v>7.96E-6</v>
          </cell>
          <cell r="K4" t="str">
            <v>p&lt;0.0001</v>
          </cell>
        </row>
        <row r="5">
          <cell r="C5">
            <v>-1.214</v>
          </cell>
          <cell r="D5">
            <v>0.96399999999999997</v>
          </cell>
          <cell r="E5">
            <v>-3.1040000000000001</v>
          </cell>
          <cell r="F5">
            <v>0.67500000000000004</v>
          </cell>
          <cell r="G5">
            <v>-1.2589999999999999</v>
          </cell>
          <cell r="H5">
            <v>603.5</v>
          </cell>
          <cell r="I5">
            <v>0.2084</v>
          </cell>
          <cell r="J5">
            <v>0.2492</v>
          </cell>
        </row>
        <row r="6">
          <cell r="C6">
            <v>4.7350000000000003</v>
          </cell>
          <cell r="D6">
            <v>1.4059999999999999</v>
          </cell>
          <cell r="E6">
            <v>1.9790000000000001</v>
          </cell>
          <cell r="F6">
            <v>7.492</v>
          </cell>
          <cell r="G6">
            <v>3.367</v>
          </cell>
          <cell r="H6">
            <v>605.29</v>
          </cell>
          <cell r="I6">
            <v>8.0699999999999999E-4</v>
          </cell>
          <cell r="J6">
            <v>1.5E-3</v>
          </cell>
          <cell r="K6" t="str">
            <v>p&lt;0.01</v>
          </cell>
        </row>
        <row r="7">
          <cell r="C7">
            <v>5.95</v>
          </cell>
          <cell r="D7">
            <v>1.4419999999999999</v>
          </cell>
          <cell r="E7">
            <v>3.1240000000000001</v>
          </cell>
          <cell r="F7">
            <v>8.7750000000000004</v>
          </cell>
          <cell r="G7">
            <v>4.1269999999999998</v>
          </cell>
          <cell r="H7">
            <v>604.94000000000005</v>
          </cell>
          <cell r="I7">
            <v>4.1900000000000002E-5</v>
          </cell>
          <cell r="J7">
            <v>9.2299999999999994E-5</v>
          </cell>
          <cell r="K7" t="str">
            <v>p&lt;0.0001</v>
          </cell>
        </row>
        <row r="8">
          <cell r="C8">
            <v>-15.053000000000001</v>
          </cell>
          <cell r="D8">
            <v>4.8630000000000004</v>
          </cell>
          <cell r="E8">
            <v>-24.584</v>
          </cell>
          <cell r="F8">
            <v>-5.5229999999999997</v>
          </cell>
          <cell r="G8">
            <v>-3.0960000000000001</v>
          </cell>
          <cell r="H8">
            <v>604.67999999999995</v>
          </cell>
          <cell r="I8">
            <v>2.0999999999999999E-3</v>
          </cell>
          <cell r="J8">
            <v>3.3999999999999998E-3</v>
          </cell>
          <cell r="K8" t="str">
            <v>p&lt;0.01</v>
          </cell>
        </row>
        <row r="9">
          <cell r="C9">
            <v>17.713999999999999</v>
          </cell>
          <cell r="D9">
            <v>2.04</v>
          </cell>
          <cell r="E9">
            <v>13.717000000000001</v>
          </cell>
          <cell r="F9">
            <v>21.712</v>
          </cell>
          <cell r="G9">
            <v>8.6850000000000005</v>
          </cell>
          <cell r="H9">
            <v>605.4</v>
          </cell>
          <cell r="I9">
            <v>3.5199999999999998E-17</v>
          </cell>
          <cell r="J9">
            <v>4.6499999999999996E-16</v>
          </cell>
          <cell r="K9" t="str">
            <v>p&lt;0.0001</v>
          </cell>
        </row>
        <row r="10">
          <cell r="C10">
            <v>2.9009999999999998</v>
          </cell>
          <cell r="D10">
            <v>1.58</v>
          </cell>
          <cell r="E10">
            <v>-0.19700000000000001</v>
          </cell>
          <cell r="F10">
            <v>5.9980000000000002</v>
          </cell>
          <cell r="G10">
            <v>1.8360000000000001</v>
          </cell>
          <cell r="H10">
            <v>605.98</v>
          </cell>
          <cell r="I10">
            <v>6.6900000000000001E-2</v>
          </cell>
          <cell r="J10">
            <v>8.6099999999999996E-2</v>
          </cell>
          <cell r="K10" t="str">
            <v>(p&lt;0.1)</v>
          </cell>
        </row>
        <row r="11">
          <cell r="C11">
            <v>32.768000000000001</v>
          </cell>
          <cell r="D11">
            <v>4.9980000000000002</v>
          </cell>
          <cell r="E11">
            <v>22.972000000000001</v>
          </cell>
          <cell r="F11">
            <v>42.563000000000002</v>
          </cell>
          <cell r="G11">
            <v>6.5570000000000004</v>
          </cell>
          <cell r="H11">
            <v>604.95000000000005</v>
          </cell>
          <cell r="I11">
            <v>1.1800000000000001E-10</v>
          </cell>
          <cell r="J11">
            <v>4.19E-10</v>
          </cell>
          <cell r="K11" t="str">
            <v>p&lt;0.0001</v>
          </cell>
        </row>
        <row r="12">
          <cell r="C12">
            <v>17.954000000000001</v>
          </cell>
          <cell r="D12">
            <v>4.7779999999999996</v>
          </cell>
          <cell r="E12">
            <v>8.59</v>
          </cell>
          <cell r="F12">
            <v>27.318000000000001</v>
          </cell>
          <cell r="G12">
            <v>3.758</v>
          </cell>
          <cell r="H12">
            <v>605.01</v>
          </cell>
          <cell r="I12">
            <v>1.8799999999999999E-4</v>
          </cell>
          <cell r="J12">
            <v>3.9199999999999999E-4</v>
          </cell>
          <cell r="K12" t="str">
            <v>p&lt;0.001</v>
          </cell>
        </row>
        <row r="13">
          <cell r="C13">
            <v>-14.813000000000001</v>
          </cell>
          <cell r="D13">
            <v>1.853</v>
          </cell>
          <cell r="E13">
            <v>-18.445</v>
          </cell>
          <cell r="F13">
            <v>-11.182</v>
          </cell>
          <cell r="G13">
            <v>-7.9939999999999998</v>
          </cell>
          <cell r="H13">
            <v>604.47</v>
          </cell>
          <cell r="I13">
            <v>6.6399999999999998E-15</v>
          </cell>
          <cell r="J13">
            <v>5.6399999999999998E-14</v>
          </cell>
          <cell r="K13" t="str">
            <v>p&lt;0.0001</v>
          </cell>
        </row>
        <row r="14">
          <cell r="C14">
            <v>4.4660000000000002</v>
          </cell>
          <cell r="D14">
            <v>1.139</v>
          </cell>
          <cell r="E14">
            <v>2.2330000000000001</v>
          </cell>
          <cell r="F14">
            <v>6.6989999999999998</v>
          </cell>
          <cell r="G14">
            <v>3.92</v>
          </cell>
          <cell r="H14">
            <v>611.20185412463104</v>
          </cell>
          <cell r="I14">
            <v>9.8599999999999998E-5</v>
          </cell>
          <cell r="J14">
            <v>2.1100000000000001E-4</v>
          </cell>
          <cell r="K14" t="str">
            <v>p&lt;0.001</v>
          </cell>
        </row>
        <row r="15">
          <cell r="C15">
            <v>4.1219999999999999</v>
          </cell>
          <cell r="D15">
            <v>4.1870000000000003</v>
          </cell>
          <cell r="E15">
            <v>-4.0839999999999996</v>
          </cell>
          <cell r="F15">
            <v>12.329000000000001</v>
          </cell>
          <cell r="G15">
            <v>0.98499999999999999</v>
          </cell>
          <cell r="H15">
            <v>9.0240822042053299</v>
          </cell>
          <cell r="I15">
            <v>0.35049999999999998</v>
          </cell>
          <cell r="J15">
            <v>0.40300000000000002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A2" t="str">
            <v>modeMDC</v>
          </cell>
          <cell r="B2">
            <v>92.555000000000007</v>
          </cell>
          <cell r="C2">
            <v>1.351</v>
          </cell>
          <cell r="D2">
            <v>89.906000000000006</v>
          </cell>
          <cell r="E2">
            <v>95.203000000000003</v>
          </cell>
          <cell r="F2">
            <v>68.488</v>
          </cell>
          <cell r="G2">
            <v>9.14</v>
          </cell>
          <cell r="H2">
            <v>1.0499999999999999E-13</v>
          </cell>
          <cell r="I2">
            <v>4.7200000000000001E-13</v>
          </cell>
          <cell r="J2" t="str">
            <v>p&lt;0.0001</v>
          </cell>
        </row>
        <row r="3">
          <cell r="A3" t="str">
            <v>modeMWH</v>
          </cell>
          <cell r="B3">
            <v>92.944999999999993</v>
          </cell>
          <cell r="C3">
            <v>1.351</v>
          </cell>
          <cell r="D3">
            <v>90.296000000000006</v>
          </cell>
          <cell r="E3">
            <v>95.593999999999994</v>
          </cell>
          <cell r="F3">
            <v>68.772999999999996</v>
          </cell>
          <cell r="G3">
            <v>9.14</v>
          </cell>
          <cell r="H3">
            <v>1E-13</v>
          </cell>
          <cell r="I3">
            <v>4.6700000000000003E-13</v>
          </cell>
          <cell r="J3" t="str">
            <v>p&lt;0.0001</v>
          </cell>
        </row>
        <row r="4">
          <cell r="A4" t="str">
            <v>modeMYN</v>
          </cell>
          <cell r="B4">
            <v>93.634</v>
          </cell>
          <cell r="C4">
            <v>1.353</v>
          </cell>
          <cell r="D4">
            <v>90.980999999999995</v>
          </cell>
          <cell r="E4">
            <v>96.286000000000001</v>
          </cell>
          <cell r="F4">
            <v>69.180999999999997</v>
          </cell>
          <cell r="G4">
            <v>9.1999999999999993</v>
          </cell>
          <cell r="H4">
            <v>8.2099999999999999E-14</v>
          </cell>
          <cell r="I4">
            <v>4.2500000000000001E-13</v>
          </cell>
          <cell r="J4" t="str">
            <v>p&lt;0.0001</v>
          </cell>
        </row>
        <row r="5">
          <cell r="A5" t="str">
            <v>modeMDQ</v>
          </cell>
          <cell r="B5">
            <v>94.043000000000006</v>
          </cell>
          <cell r="C5">
            <v>1.371</v>
          </cell>
          <cell r="D5">
            <v>91.355999999999995</v>
          </cell>
          <cell r="E5">
            <v>96.73</v>
          </cell>
          <cell r="F5">
            <v>68.599000000000004</v>
          </cell>
          <cell r="G5">
            <v>9.68</v>
          </cell>
          <cell r="H5">
            <v>2.4600000000000001E-14</v>
          </cell>
          <cell r="I5">
            <v>1.77E-13</v>
          </cell>
          <cell r="J5" t="str">
            <v>p&lt;0.0001</v>
          </cell>
        </row>
        <row r="6">
          <cell r="B6">
            <v>92.555000000000007</v>
          </cell>
          <cell r="C6">
            <v>1.351</v>
          </cell>
          <cell r="D6">
            <v>89.906000000000006</v>
          </cell>
          <cell r="E6">
            <v>95.203000000000003</v>
          </cell>
          <cell r="F6">
            <v>68.488</v>
          </cell>
          <cell r="G6">
            <v>9.14</v>
          </cell>
          <cell r="H6">
            <v>1.0499999999999999E-13</v>
          </cell>
          <cell r="I6">
            <v>4.7200000000000001E-13</v>
          </cell>
          <cell r="J6" t="str">
            <v>p&lt;0.0001</v>
          </cell>
        </row>
        <row r="7">
          <cell r="B7">
            <v>93.141999999999996</v>
          </cell>
          <cell r="C7">
            <v>1.726</v>
          </cell>
          <cell r="D7">
            <v>89.757999999999996</v>
          </cell>
          <cell r="E7">
            <v>96.525999999999996</v>
          </cell>
          <cell r="F7">
            <v>53.95</v>
          </cell>
          <cell r="G7">
            <v>24.19</v>
          </cell>
          <cell r="H7">
            <v>1E-26</v>
          </cell>
          <cell r="I7">
            <v>1.9799999999999999E-25</v>
          </cell>
          <cell r="J7" t="str">
            <v>p&lt;0.0001</v>
          </cell>
        </row>
        <row r="8">
          <cell r="B8">
            <v>97.628</v>
          </cell>
          <cell r="C8">
            <v>1.4219999999999999</v>
          </cell>
          <cell r="D8">
            <v>94.840999999999994</v>
          </cell>
          <cell r="E8">
            <v>100.414</v>
          </cell>
          <cell r="F8">
            <v>68.668999999999997</v>
          </cell>
          <cell r="G8">
            <v>11.19</v>
          </cell>
          <cell r="H8">
            <v>4.7099999999999996E-16</v>
          </cell>
          <cell r="I8">
            <v>5.1E-15</v>
          </cell>
          <cell r="J8" t="str">
            <v>p&lt;0.0001</v>
          </cell>
        </row>
        <row r="9">
          <cell r="B9">
            <v>97.584000000000003</v>
          </cell>
          <cell r="C9">
            <v>1.397</v>
          </cell>
          <cell r="D9">
            <v>94.846999999999994</v>
          </cell>
          <cell r="E9">
            <v>100.322</v>
          </cell>
          <cell r="F9">
            <v>69.872</v>
          </cell>
          <cell r="G9">
            <v>10.43</v>
          </cell>
          <cell r="H9">
            <v>2.8700000000000001E-15</v>
          </cell>
          <cell r="I9">
            <v>2.7300000000000001E-14</v>
          </cell>
          <cell r="J9" t="str">
            <v>p&lt;0.0001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0.906076147952944</v>
          </cell>
        </row>
        <row r="3">
          <cell r="B3">
            <v>0.55080717828975501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0"/>
    </sheetNames>
    <sheetDataSet>
      <sheetData sheetId="0">
        <row r="2">
          <cell r="A2" t="str">
            <v>modeMDC</v>
          </cell>
          <cell r="B2">
            <v>5.7069999999999999</v>
          </cell>
          <cell r="C2">
            <v>0.47199999999999998</v>
          </cell>
          <cell r="D2">
            <v>4.7830000000000004</v>
          </cell>
          <cell r="E2">
            <v>6.6310000000000002</v>
          </cell>
          <cell r="F2">
            <v>12.103</v>
          </cell>
          <cell r="G2">
            <v>9.7200000000000006</v>
          </cell>
          <cell r="H2">
            <v>3.53E-7</v>
          </cell>
          <cell r="I2">
            <v>9.5499999999999996E-7</v>
          </cell>
          <cell r="J2" t="str">
            <v>p&lt;0.0001</v>
          </cell>
        </row>
        <row r="3">
          <cell r="A3" t="str">
            <v>modeMWH</v>
          </cell>
          <cell r="B3">
            <v>5.8890000000000002</v>
          </cell>
          <cell r="C3">
            <v>0.47199999999999998</v>
          </cell>
          <cell r="D3">
            <v>4.9640000000000004</v>
          </cell>
          <cell r="E3">
            <v>6.8140000000000001</v>
          </cell>
          <cell r="F3">
            <v>12.481999999999999</v>
          </cell>
          <cell r="G3">
            <v>9.74</v>
          </cell>
          <cell r="H3">
            <v>2.6100000000000002E-7</v>
          </cell>
          <cell r="I3">
            <v>7.4799999999999997E-7</v>
          </cell>
          <cell r="J3" t="str">
            <v>p&lt;0.0001</v>
          </cell>
        </row>
        <row r="4">
          <cell r="A4" t="str">
            <v>modeMYN</v>
          </cell>
          <cell r="B4">
            <v>5.6070000000000002</v>
          </cell>
          <cell r="C4">
            <v>0.47499999999999998</v>
          </cell>
          <cell r="D4">
            <v>4.6760000000000002</v>
          </cell>
          <cell r="E4">
            <v>6.5389999999999997</v>
          </cell>
          <cell r="F4">
            <v>11.803000000000001</v>
          </cell>
          <cell r="G4">
            <v>10.01</v>
          </cell>
          <cell r="H4">
            <v>3.3799999999999998E-7</v>
          </cell>
          <cell r="I4">
            <v>9.3500000000000005E-7</v>
          </cell>
          <cell r="J4" t="str">
            <v>p&lt;0.0001</v>
          </cell>
        </row>
        <row r="5">
          <cell r="A5" t="str">
            <v>modeMDQ</v>
          </cell>
          <cell r="B5">
            <v>6.6859999999999999</v>
          </cell>
          <cell r="C5">
            <v>0.504</v>
          </cell>
          <cell r="D5">
            <v>5.6980000000000004</v>
          </cell>
          <cell r="E5">
            <v>7.6740000000000004</v>
          </cell>
          <cell r="F5">
            <v>13.263999999999999</v>
          </cell>
          <cell r="G5">
            <v>12.67</v>
          </cell>
          <cell r="H5">
            <v>8.4399999999999998E-9</v>
          </cell>
          <cell r="I5">
            <v>2.7100000000000001E-8</v>
          </cell>
          <cell r="J5" t="str">
            <v>p&lt;0.0001</v>
          </cell>
        </row>
        <row r="6">
          <cell r="B6">
            <v>5.7069999999999999</v>
          </cell>
          <cell r="C6">
            <v>0.47199999999999998</v>
          </cell>
          <cell r="D6">
            <v>4.7830000000000004</v>
          </cell>
          <cell r="E6">
            <v>6.6310000000000002</v>
          </cell>
          <cell r="F6">
            <v>12.103</v>
          </cell>
          <cell r="G6">
            <v>9.7200000000000006</v>
          </cell>
          <cell r="H6">
            <v>3.53E-7</v>
          </cell>
          <cell r="I6">
            <v>9.5499999999999996E-7</v>
          </cell>
          <cell r="J6" t="str">
            <v>p&lt;0.0001</v>
          </cell>
        </row>
        <row r="7">
          <cell r="B7">
            <v>2.86</v>
          </cell>
          <cell r="C7">
            <v>0.95699999999999996</v>
          </cell>
          <cell r="D7">
            <v>0.98499999999999999</v>
          </cell>
          <cell r="E7">
            <v>4.7359999999999998</v>
          </cell>
          <cell r="F7">
            <v>2.9889999999999999</v>
          </cell>
          <cell r="G7">
            <v>140.99</v>
          </cell>
          <cell r="H7">
            <v>3.3E-3</v>
          </cell>
          <cell r="I7">
            <v>4.8999999999999998E-3</v>
          </cell>
          <cell r="J7" t="str">
            <v>p&lt;0.01</v>
          </cell>
        </row>
        <row r="8">
          <cell r="B8">
            <v>9.3829999999999991</v>
          </cell>
          <cell r="C8">
            <v>0.58199999999999996</v>
          </cell>
          <cell r="D8">
            <v>8.2420000000000009</v>
          </cell>
          <cell r="E8">
            <v>10.523999999999999</v>
          </cell>
          <cell r="F8">
            <v>16.113</v>
          </cell>
          <cell r="G8">
            <v>22.44</v>
          </cell>
          <cell r="H8">
            <v>8.0200000000000002E-14</v>
          </cell>
          <cell r="I8">
            <v>4.2500000000000001E-13</v>
          </cell>
          <cell r="J8" t="str">
            <v>p&lt;0.0001</v>
          </cell>
        </row>
        <row r="9">
          <cell r="B9">
            <v>6.7030000000000003</v>
          </cell>
          <cell r="C9">
            <v>0.54500000000000004</v>
          </cell>
          <cell r="D9">
            <v>5.6349999999999998</v>
          </cell>
          <cell r="E9">
            <v>7.7709999999999999</v>
          </cell>
          <cell r="F9">
            <v>12.304</v>
          </cell>
          <cell r="G9">
            <v>17.25</v>
          </cell>
          <cell r="H9">
            <v>5.7299999999999999E-10</v>
          </cell>
          <cell r="I9">
            <v>1.9800000000000002E-9</v>
          </cell>
          <cell r="J9" t="str">
            <v>p&lt;0.0001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r2"/>
    </sheetNames>
    <sheetDataSet>
      <sheetData sheetId="0">
        <row r="2">
          <cell r="B2">
            <v>0.70425882793303196</v>
          </cell>
        </row>
        <row r="3">
          <cell r="B3">
            <v>0.17485777498914001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0"/>
    </sheetNames>
    <sheetDataSet>
      <sheetData sheetId="0">
        <row r="2">
          <cell r="B2">
            <v>89.364000000000004</v>
          </cell>
          <cell r="C2">
            <v>1.2829999999999999</v>
          </cell>
          <cell r="D2">
            <v>86.849000000000004</v>
          </cell>
          <cell r="E2">
            <v>91.879000000000005</v>
          </cell>
          <cell r="F2">
            <v>69.650999999999996</v>
          </cell>
          <cell r="G2">
            <v>9.1999999999999993</v>
          </cell>
          <cell r="H2">
            <v>7.6099999999999999E-14</v>
          </cell>
          <cell r="I2">
            <v>4.2100000000000002E-13</v>
          </cell>
          <cell r="J2" t="str">
            <v>p&lt;0.0001</v>
          </cell>
        </row>
        <row r="3">
          <cell r="B3">
            <v>89.644999999999996</v>
          </cell>
          <cell r="C3">
            <v>1.2829999999999999</v>
          </cell>
          <cell r="D3">
            <v>87.13</v>
          </cell>
          <cell r="E3">
            <v>92.159000000000006</v>
          </cell>
          <cell r="F3">
            <v>69.867000000000004</v>
          </cell>
          <cell r="G3">
            <v>9.1999999999999993</v>
          </cell>
          <cell r="H3">
            <v>7.3599999999999997E-14</v>
          </cell>
          <cell r="I3">
            <v>4.2100000000000002E-13</v>
          </cell>
          <cell r="J3" t="str">
            <v>p&lt;0.0001</v>
          </cell>
        </row>
        <row r="4">
          <cell r="B4">
            <v>90.638999999999996</v>
          </cell>
          <cell r="C4">
            <v>1.284</v>
          </cell>
          <cell r="D4">
            <v>88.122</v>
          </cell>
          <cell r="E4">
            <v>93.156999999999996</v>
          </cell>
          <cell r="F4">
            <v>70.564999999999998</v>
          </cell>
          <cell r="G4">
            <v>9.24</v>
          </cell>
          <cell r="H4">
            <v>6.0300000000000006E-14</v>
          </cell>
          <cell r="I4">
            <v>3.78E-13</v>
          </cell>
          <cell r="J4" t="str">
            <v>p&lt;0.0001</v>
          </cell>
        </row>
        <row r="5">
          <cell r="B5">
            <v>90.498000000000005</v>
          </cell>
          <cell r="C5">
            <v>1.2969999999999999</v>
          </cell>
          <cell r="D5">
            <v>87.956000000000003</v>
          </cell>
          <cell r="E5">
            <v>93.039000000000001</v>
          </cell>
          <cell r="F5">
            <v>69.783000000000001</v>
          </cell>
          <cell r="G5">
            <v>9.6</v>
          </cell>
          <cell r="H5">
            <v>2.5400000000000001E-14</v>
          </cell>
          <cell r="I5">
            <v>1.78E-13</v>
          </cell>
          <cell r="J5" t="str">
            <v>p&lt;0.0001</v>
          </cell>
        </row>
        <row r="6">
          <cell r="B6">
            <v>89.364000000000004</v>
          </cell>
          <cell r="C6">
            <v>1.2829999999999999</v>
          </cell>
          <cell r="D6">
            <v>86.849000000000004</v>
          </cell>
          <cell r="E6">
            <v>91.879000000000005</v>
          </cell>
          <cell r="F6">
            <v>69.650999999999996</v>
          </cell>
          <cell r="G6">
            <v>9.1999999999999993</v>
          </cell>
          <cell r="H6">
            <v>7.6099999999999999E-14</v>
          </cell>
          <cell r="I6">
            <v>4.2100000000000002E-13</v>
          </cell>
          <cell r="J6" t="str">
            <v>p&lt;0.0001</v>
          </cell>
        </row>
        <row r="7">
          <cell r="B7">
            <v>91.144000000000005</v>
          </cell>
          <cell r="C7">
            <v>1.5549999999999999</v>
          </cell>
          <cell r="D7">
            <v>88.096000000000004</v>
          </cell>
          <cell r="E7">
            <v>94.192999999999998</v>
          </cell>
          <cell r="F7">
            <v>58.597000000000001</v>
          </cell>
          <cell r="G7">
            <v>19.809999999999999</v>
          </cell>
          <cell r="H7">
            <v>1.13E-23</v>
          </cell>
          <cell r="I7">
            <v>1.79E-22</v>
          </cell>
          <cell r="J7" t="str">
            <v>p&lt;0.0001</v>
          </cell>
        </row>
        <row r="8">
          <cell r="B8">
            <v>92.436999999999998</v>
          </cell>
          <cell r="C8">
            <v>1.333</v>
          </cell>
          <cell r="D8">
            <v>89.823999999999998</v>
          </cell>
          <cell r="E8">
            <v>95.049000000000007</v>
          </cell>
          <cell r="F8">
            <v>69.350999999999999</v>
          </cell>
          <cell r="G8">
            <v>10.72</v>
          </cell>
          <cell r="H8">
            <v>1.4500000000000001E-15</v>
          </cell>
          <cell r="I8">
            <v>1.4999999999999999E-14</v>
          </cell>
          <cell r="J8" t="str">
            <v>p&lt;0.0001</v>
          </cell>
        </row>
        <row r="9">
          <cell r="B9">
            <v>93.811000000000007</v>
          </cell>
          <cell r="C9">
            <v>1.3149999999999999</v>
          </cell>
          <cell r="D9">
            <v>91.233999999999995</v>
          </cell>
          <cell r="E9">
            <v>96.388999999999996</v>
          </cell>
          <cell r="F9">
            <v>71.331000000000003</v>
          </cell>
          <cell r="G9">
            <v>10.16</v>
          </cell>
          <cell r="H9">
            <v>4.6999999999999999E-15</v>
          </cell>
          <cell r="I9">
            <v>4.3E-14</v>
          </cell>
          <cell r="J9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r2"/>
    </sheetNames>
    <sheetDataSet>
      <sheetData sheetId="0">
        <row r="2">
          <cell r="B2">
            <v>0.93087366978050301</v>
          </cell>
        </row>
        <row r="3">
          <cell r="B3">
            <v>0.57807371382251005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A2" t="str">
            <v>modeMDC</v>
          </cell>
          <cell r="B2">
            <v>94.498000000000005</v>
          </cell>
          <cell r="C2">
            <v>6.0890000000000004</v>
          </cell>
          <cell r="D2">
            <v>82.563999999999993</v>
          </cell>
          <cell r="E2">
            <v>106.432</v>
          </cell>
          <cell r="F2">
            <v>15.52</v>
          </cell>
          <cell r="G2">
            <v>10.48</v>
          </cell>
          <cell r="H2">
            <v>1.44E-8</v>
          </cell>
          <cell r="I2">
            <v>4.3399999999999998E-8</v>
          </cell>
          <cell r="J2" t="str">
            <v>p&lt;0.0001</v>
          </cell>
        </row>
        <row r="3">
          <cell r="A3" t="str">
            <v>modeMWH</v>
          </cell>
          <cell r="B3">
            <v>94.77</v>
          </cell>
          <cell r="C3">
            <v>6.0910000000000002</v>
          </cell>
          <cell r="D3">
            <v>82.832999999999998</v>
          </cell>
          <cell r="E3">
            <v>106.70699999999999</v>
          </cell>
          <cell r="F3">
            <v>15.56</v>
          </cell>
          <cell r="G3">
            <v>10.49</v>
          </cell>
          <cell r="H3">
            <v>1.3799999999999999E-8</v>
          </cell>
          <cell r="I3">
            <v>4.2699999999999999E-8</v>
          </cell>
          <cell r="J3" t="str">
            <v>p&lt;0.0001</v>
          </cell>
        </row>
        <row r="4">
          <cell r="A4" t="str">
            <v>modeMYN</v>
          </cell>
          <cell r="B4">
            <v>96.585999999999999</v>
          </cell>
          <cell r="C4">
            <v>6.1379999999999999</v>
          </cell>
          <cell r="D4">
            <v>84.555000000000007</v>
          </cell>
          <cell r="E4">
            <v>108.616</v>
          </cell>
          <cell r="F4">
            <v>15.734999999999999</v>
          </cell>
          <cell r="G4">
            <v>10.82</v>
          </cell>
          <cell r="H4">
            <v>8.43E-9</v>
          </cell>
          <cell r="I4">
            <v>2.7100000000000001E-8</v>
          </cell>
          <cell r="J4" t="str">
            <v>p&lt;0.0001</v>
          </cell>
        </row>
        <row r="5">
          <cell r="A5" t="str">
            <v>modeMDQ</v>
          </cell>
          <cell r="B5">
            <v>79.626999999999995</v>
          </cell>
          <cell r="C5">
            <v>6.5460000000000003</v>
          </cell>
          <cell r="D5">
            <v>66.798000000000002</v>
          </cell>
          <cell r="E5">
            <v>92.456000000000003</v>
          </cell>
          <cell r="F5">
            <v>12.164999999999999</v>
          </cell>
          <cell r="G5">
            <v>13.96</v>
          </cell>
          <cell r="H5">
            <v>8.0800000000000002E-9</v>
          </cell>
          <cell r="I5">
            <v>2.6700000000000001E-8</v>
          </cell>
          <cell r="J5" t="str">
            <v>p&lt;0.0001</v>
          </cell>
        </row>
        <row r="6">
          <cell r="B6">
            <v>94.498000000000005</v>
          </cell>
          <cell r="C6">
            <v>6.0890000000000004</v>
          </cell>
          <cell r="D6">
            <v>82.563999999999993</v>
          </cell>
          <cell r="E6">
            <v>106.432</v>
          </cell>
          <cell r="F6">
            <v>15.52</v>
          </cell>
          <cell r="G6">
            <v>10.48</v>
          </cell>
          <cell r="H6">
            <v>1.44E-8</v>
          </cell>
          <cell r="I6">
            <v>4.3399999999999998E-8</v>
          </cell>
          <cell r="J6" t="str">
            <v>p&lt;0.0001</v>
          </cell>
        </row>
        <row r="7">
          <cell r="B7">
            <v>102.69</v>
          </cell>
          <cell r="C7">
            <v>12.752000000000001</v>
          </cell>
          <cell r="D7">
            <v>77.695999999999998</v>
          </cell>
          <cell r="E7">
            <v>127.684</v>
          </cell>
          <cell r="F7">
            <v>8.0530000000000008</v>
          </cell>
          <cell r="G7">
            <v>166.13</v>
          </cell>
          <cell r="H7">
            <v>1.49E-13</v>
          </cell>
          <cell r="I7">
            <v>6.0099999999999996E-13</v>
          </cell>
          <cell r="J7" t="str">
            <v>p&lt;0.0001</v>
          </cell>
        </row>
        <row r="8">
          <cell r="B8">
            <v>83.191999999999993</v>
          </cell>
          <cell r="C8">
            <v>7.6319999999999997</v>
          </cell>
          <cell r="D8">
            <v>68.233999999999995</v>
          </cell>
          <cell r="E8">
            <v>98.15</v>
          </cell>
          <cell r="F8">
            <v>10.901</v>
          </cell>
          <cell r="G8">
            <v>25.63</v>
          </cell>
          <cell r="H8">
            <v>4.0500000000000002E-11</v>
          </cell>
          <cell r="I8">
            <v>1.51E-10</v>
          </cell>
          <cell r="J8" t="str">
            <v>p&lt;0.0001</v>
          </cell>
        </row>
        <row r="9">
          <cell r="B9">
            <v>82.438000000000002</v>
          </cell>
          <cell r="C9">
            <v>7.1139999999999999</v>
          </cell>
          <cell r="D9">
            <v>68.494</v>
          </cell>
          <cell r="E9">
            <v>96.381</v>
          </cell>
          <cell r="F9">
            <v>11.587999999999999</v>
          </cell>
          <cell r="G9">
            <v>19.440000000000001</v>
          </cell>
          <cell r="H9">
            <v>3.5600000000000001E-10</v>
          </cell>
          <cell r="I9">
            <v>1.25E-9</v>
          </cell>
          <cell r="J9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J2:Q10" totalsRowShown="0" headerRowDxfId="360" dataDxfId="358" headerRowBorderDxfId="359" tableBorderDxfId="357" totalsRowBorderDxfId="356">
  <autoFilter ref="J2:Q10" xr:uid="{D3980010-2201-43EF-9941-5D34E4A5CF0F}"/>
  <tableColumns count="8">
    <tableColumn id="1" xr3:uid="{48EA7560-AFDA-4976-872C-A62413C27C30}" name="Predictors" dataDxfId="355"/>
    <tableColumn id="2" xr3:uid="{B74BAF5A-A8B1-41AC-AA5C-9C7F4D3C00F5}" name="Estimates" dataDxfId="354"/>
    <tableColumn id="3" xr3:uid="{692BDF21-5E37-4774-A232-65FEAC4EF62A}" name="std.error" dataDxfId="353"/>
    <tableColumn id="6" xr3:uid="{25F0D2CD-4553-4F0F-A005-7B069A4DF146}" name="2.5% CI" dataDxfId="352"/>
    <tableColumn id="5" xr3:uid="{5C65DEBD-594B-4030-A893-0F5416AC8463}" name="97.5% CI" dataDxfId="351"/>
    <tableColumn id="7" xr3:uid="{1C749EC2-7DA5-4835-AAB4-29FE5E444F42}" name="p. val." dataDxfId="350"/>
    <tableColumn id="4" xr3:uid="{0603EEF6-D289-414E-9A6C-56120260E64A}" name="p. val. adj." dataDxfId="349"/>
    <tableColumn id="8" xr3:uid="{C1996589-8716-4257-9BC3-42E65902C402}" name="|CI-delta|" dataDxfId="348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J13:Q21" totalsRowShown="0" headerRowDxfId="347" dataDxfId="345" headerRowBorderDxfId="346" tableBorderDxfId="344" totalsRowBorderDxfId="343">
  <autoFilter ref="J13:Q21" xr:uid="{DE40A492-BBA9-4876-8724-BC64B3994271}"/>
  <tableColumns count="8">
    <tableColumn id="1" xr3:uid="{E34199D2-D5CB-45DC-96B2-AAECCF32344B}" name="Predictors" dataDxfId="342"/>
    <tableColumn id="2" xr3:uid="{BF536D58-8825-421A-A286-3483AB4A0DBA}" name="Estimates" dataDxfId="341"/>
    <tableColumn id="3" xr3:uid="{2B81C313-1E48-4C7B-A992-DEE392DF89F2}" name="std.error" dataDxfId="340"/>
    <tableColumn id="6" xr3:uid="{51E253F3-5545-4607-87E2-3713F0C79ED0}" name="2.5% CI" dataDxfId="339"/>
    <tableColumn id="5" xr3:uid="{39D9684C-88E4-42B1-822E-8BF560658BA3}" name="97.5% CI" dataDxfId="338"/>
    <tableColumn id="7" xr3:uid="{5CF7E86F-7A72-45EB-8BFA-3C614A5C05E4}" name="p. val." dataDxfId="337"/>
    <tableColumn id="4" xr3:uid="{2C1E6FA3-F11F-4631-B0BB-23F7331F52BE}" name="p. val. adj." dataDxfId="336"/>
    <tableColumn id="8" xr3:uid="{91174BE1-7871-4821-9200-FC6E6061BBAE}" name="|CI-delta|" dataDxfId="335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S2:Z10" totalsRowShown="0" headerRowDxfId="334" dataDxfId="332" headerRowBorderDxfId="333" tableBorderDxfId="331" totalsRowBorderDxfId="330">
  <autoFilter ref="S2:Z10" xr:uid="{6BDDC793-1E7A-4B5C-BD08-84F047AC5B6B}"/>
  <tableColumns count="8">
    <tableColumn id="1" xr3:uid="{82A813F0-7850-4939-B6AE-4F49D1DC217D}" name="Predictors" dataDxfId="329"/>
    <tableColumn id="2" xr3:uid="{352EAC9D-A02A-4CE8-AF89-3ED3FCB5A979}" name="Estimates" dataDxfId="328"/>
    <tableColumn id="3" xr3:uid="{75C28E4F-C80D-4ABC-8F6A-8DBD2F364D4A}" name="std.error" dataDxfId="327"/>
    <tableColumn id="6" xr3:uid="{5E6CA2DC-274F-42F5-A8A5-390EFB24C110}" name="2.5% CI" dataDxfId="326"/>
    <tableColumn id="5" xr3:uid="{EAC0DAFE-B91D-4C42-BDC9-4EF8ECE68B5F}" name="97.5% CI" dataDxfId="325"/>
    <tableColumn id="7" xr3:uid="{CE2FF777-20E0-4791-8E86-42CF06A807DA}" name="p. val." dataDxfId="324"/>
    <tableColumn id="4" xr3:uid="{2A298E49-C813-4E10-81DD-DFDD19936088}" name="p. val. adj." dataDxfId="323"/>
    <tableColumn id="8" xr3:uid="{43307C70-1753-4EDD-A9F4-88C5315A288A}" name="|CI-delta|" dataDxfId="322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321" dataDxfId="319" headerRowBorderDxfId="320" tableBorderDxfId="318" totalsRowBorderDxfId="317">
  <autoFilter ref="A2:H10" xr:uid="{31E79EDA-219D-4CFA-8AA6-6A991A81B772}"/>
  <tableColumns count="8">
    <tableColumn id="1" xr3:uid="{25702B6E-B402-46EF-BB07-89FAEF761F4F}" name="Predictors" dataDxfId="316"/>
    <tableColumn id="2" xr3:uid="{55B41C0A-72EC-4198-AA0E-BDC398F9A9B6}" name="Estimates" dataDxfId="315"/>
    <tableColumn id="3" xr3:uid="{855FA9D6-FEA4-4049-9614-3F82ACEBC173}" name="std.error" dataDxfId="314"/>
    <tableColumn id="6" xr3:uid="{6F9FB966-53EF-492A-8818-43E47D6A804A}" name="2.5% CI" dataDxfId="313"/>
    <tableColumn id="5" xr3:uid="{79B4821D-DF78-4C65-827E-002BD888F3B1}" name="97.5% CI" dataDxfId="312"/>
    <tableColumn id="7" xr3:uid="{DF172C73-86B3-4FBF-A011-9108431BAED4}" name="p. val." dataDxfId="311"/>
    <tableColumn id="4" xr3:uid="{F9DC3D7D-5D08-472E-90A6-84DEB2535DEF}" name="p. val. adj." dataDxfId="310"/>
    <tableColumn id="8" xr3:uid="{E2CC2F45-52B6-411C-8857-874E710E7E9B}" name="|CI-delta|" dataDxfId="309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H21" totalsRowShown="0" headerRowDxfId="308" dataDxfId="306" headerRowBorderDxfId="307" tableBorderDxfId="305" totalsRowBorderDxfId="304">
  <autoFilter ref="A13:H21" xr:uid="{873E651E-364D-4C9A-AC67-F669F1DC98F7}"/>
  <tableColumns count="8">
    <tableColumn id="1" xr3:uid="{13F39383-83C5-45EF-A3DC-AB048CB47D6B}" name="Predictors" dataDxfId="303"/>
    <tableColumn id="2" xr3:uid="{FC01EC59-6FE5-4984-BD8C-56885D9A31B8}" name="Estimates" dataDxfId="302"/>
    <tableColumn id="3" xr3:uid="{497C06E4-D3C0-44F8-972B-B4ED07164CFB}" name="std.error" dataDxfId="301"/>
    <tableColumn id="6" xr3:uid="{123C5CEC-9EE4-42F1-8816-CAF425B9D6D8}" name="2.5% CI" dataDxfId="300"/>
    <tableColumn id="5" xr3:uid="{92067161-C954-46A0-8425-5016FA39924E}" name="97.5% CI" dataDxfId="299"/>
    <tableColumn id="7" xr3:uid="{D21CE710-DBC3-426C-B448-4B137AF6E93C}" name="p. val." dataDxfId="298"/>
    <tableColumn id="4" xr3:uid="{BAA21037-258C-486A-8624-D86C33B3EAD6}" name="p. val. adj." dataDxfId="297"/>
    <tableColumn id="8" xr3:uid="{017AD943-F50D-4872-8482-F88D6E168424}" name="|CI-delta|" dataDxfId="296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S13:Z21" totalsRowShown="0" headerRowDxfId="295" dataDxfId="293" headerRowBorderDxfId="294" tableBorderDxfId="292" totalsRowBorderDxfId="291">
  <autoFilter ref="S13:Z21" xr:uid="{16906F7D-6662-46E4-84F3-9AAF62C61242}"/>
  <tableColumns count="8">
    <tableColumn id="1" xr3:uid="{89F96BA7-E1A0-43BA-9990-4183F8DC6997}" name="Predictors" dataDxfId="290"/>
    <tableColumn id="2" xr3:uid="{7CE57966-36A6-4A00-A33D-285D0817534A}" name="Estimates" dataDxfId="289"/>
    <tableColumn id="3" xr3:uid="{712F2884-D80C-48C5-9B09-F04127F4ADDE}" name="std.error" dataDxfId="288"/>
    <tableColumn id="6" xr3:uid="{FF4061DC-ECCB-4575-BFAB-736ED74106BB}" name="2.5% CI" dataDxfId="287"/>
    <tableColumn id="5" xr3:uid="{86574847-CC7E-41F3-9B86-76D99ED48F82}" name="97.5% CI" dataDxfId="286"/>
    <tableColumn id="7" xr3:uid="{04158CC7-A1BD-4789-8783-0A5E5594F3DE}" name="p. val." dataDxfId="285"/>
    <tableColumn id="4" xr3:uid="{FBA3233F-C3C7-4DA7-A8C9-62499D701BA6}" name="p. val. adj." dataDxfId="284"/>
    <tableColumn id="8" xr3:uid="{BDAF6820-92C5-4CC2-BE97-6CFF45D70993}" name="|CI-delta|" dataDxfId="283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1"/>
  <sheetViews>
    <sheetView showGridLines="0" zoomScale="85" zoomScaleNormal="85" zoomScaleSheetLayoutView="47" workbookViewId="0"/>
  </sheetViews>
  <sheetFormatPr defaultColWidth="13.88671875" defaultRowHeight="13.8" x14ac:dyDescent="0.3"/>
  <cols>
    <col min="1" max="1" width="10.6640625" style="124" bestFit="1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26" customFormat="1" ht="27" customHeight="1" thickBot="1" x14ac:dyDescent="0.35">
      <c r="A1" s="125" t="s">
        <v>50</v>
      </c>
      <c r="B1" s="195" t="s">
        <v>20</v>
      </c>
      <c r="C1" s="196"/>
      <c r="D1" s="196"/>
      <c r="E1" s="196"/>
      <c r="F1" s="196"/>
      <c r="G1" s="196"/>
      <c r="H1" s="196"/>
      <c r="I1" s="196"/>
      <c r="J1" s="197"/>
      <c r="K1" s="198" t="s">
        <v>21</v>
      </c>
      <c r="L1" s="196"/>
      <c r="M1" s="196"/>
      <c r="N1" s="196"/>
      <c r="O1" s="196"/>
      <c r="P1" s="196"/>
      <c r="Q1" s="196"/>
      <c r="R1" s="196"/>
      <c r="S1" s="199"/>
      <c r="T1" s="200" t="s">
        <v>22</v>
      </c>
      <c r="U1" s="201"/>
      <c r="V1" s="201"/>
      <c r="W1" s="201"/>
      <c r="X1" s="201"/>
      <c r="Y1" s="201"/>
      <c r="Z1" s="201"/>
      <c r="AA1" s="201"/>
      <c r="AB1" s="201"/>
      <c r="AC1" s="202" t="s">
        <v>23</v>
      </c>
      <c r="AD1" s="203"/>
      <c r="AE1" s="203"/>
      <c r="AF1" s="203"/>
      <c r="AG1" s="203"/>
      <c r="AH1" s="203"/>
      <c r="AI1" s="203"/>
      <c r="AJ1" s="203"/>
      <c r="AK1" s="203"/>
      <c r="AL1" s="193" t="s">
        <v>41</v>
      </c>
      <c r="AM1" s="194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 t="str">
        <f>[1]Mode_PA_l_f0_b0!I1</f>
        <v>p.adj (BH)</v>
      </c>
      <c r="J2" s="41" t="s">
        <v>36</v>
      </c>
      <c r="K2" s="52" t="str">
        <f t="shared" ref="K2:S2" si="0">B2</f>
        <v>β0</v>
      </c>
      <c r="L2" s="30" t="str">
        <f t="shared" si="0"/>
        <v xml:space="preserve">SE </v>
      </c>
      <c r="M2" s="30" t="str">
        <f t="shared" si="0"/>
        <v>2.5%  CI</v>
      </c>
      <c r="N2" s="30" t="str">
        <f t="shared" si="0"/>
        <v>97.5% CI</v>
      </c>
      <c r="O2" s="30" t="str">
        <f t="shared" si="0"/>
        <v>t</v>
      </c>
      <c r="P2" s="32" t="str">
        <f t="shared" si="0"/>
        <v>df</v>
      </c>
      <c r="Q2" s="31" t="str">
        <f t="shared" si="0"/>
        <v>p. val.</v>
      </c>
      <c r="R2" s="31" t="str">
        <f t="shared" si="0"/>
        <v>p.adj (BH)</v>
      </c>
      <c r="S2" s="53" t="str">
        <f t="shared" si="0"/>
        <v>sig.</v>
      </c>
      <c r="T2" s="62" t="str">
        <f>B2</f>
        <v>β0</v>
      </c>
      <c r="U2" s="30" t="str">
        <f t="shared" ref="U2" si="1">C2</f>
        <v xml:space="preserve">SE </v>
      </c>
      <c r="V2" s="30" t="str">
        <f>D2</f>
        <v>2.5%  CI</v>
      </c>
      <c r="W2" s="30" t="str">
        <f t="shared" ref="W2" si="2">E2</f>
        <v>97.5% CI</v>
      </c>
      <c r="X2" s="30" t="str">
        <f t="shared" ref="X2" si="3">F2</f>
        <v>t</v>
      </c>
      <c r="Y2" s="30" t="str">
        <f t="shared" ref="Y2" si="4">G2</f>
        <v>df</v>
      </c>
      <c r="Z2" s="31" t="str">
        <f t="shared" ref="Z2" si="5">H2</f>
        <v>p. val.</v>
      </c>
      <c r="AA2" s="31" t="str">
        <f t="shared" ref="AA2" si="6">I2</f>
        <v>p.adj (BH)</v>
      </c>
      <c r="AB2" s="53" t="str">
        <f>J2</f>
        <v>sig.</v>
      </c>
      <c r="AC2" s="62" t="str">
        <f>B2</f>
        <v>β0</v>
      </c>
      <c r="AD2" s="30" t="str">
        <f t="shared" ref="AD2:AK2" si="7">C2</f>
        <v xml:space="preserve">SE </v>
      </c>
      <c r="AE2" s="30" t="str">
        <f t="shared" si="7"/>
        <v>2.5%  CI</v>
      </c>
      <c r="AF2" s="30" t="str">
        <f t="shared" si="7"/>
        <v>97.5% CI</v>
      </c>
      <c r="AG2" s="30" t="str">
        <f t="shared" si="7"/>
        <v>t</v>
      </c>
      <c r="AH2" s="30" t="str">
        <f t="shared" si="7"/>
        <v>df</v>
      </c>
      <c r="AI2" s="31" t="str">
        <f t="shared" si="7"/>
        <v>p. val.</v>
      </c>
      <c r="AJ2" s="31" t="str">
        <f t="shared" si="7"/>
        <v>p.adj (BH)</v>
      </c>
      <c r="AK2" s="53" t="str">
        <f t="shared" si="7"/>
        <v>sig.</v>
      </c>
      <c r="AL2" s="62" t="s">
        <v>39</v>
      </c>
      <c r="AM2" s="30" t="s">
        <v>40</v>
      </c>
    </row>
    <row r="3" spans="1:39" s="1" customFormat="1" ht="33.6" customHeight="1" thickTop="1" thickBot="1" x14ac:dyDescent="0.35">
      <c r="A3" s="18" t="s">
        <v>26</v>
      </c>
      <c r="B3" s="42">
        <f>[1]Mode_PA_l_f0_b0!B2</f>
        <v>86.834999999999994</v>
      </c>
      <c r="C3" s="17">
        <f>[1]Mode_PA_l_f0_b0!C2</f>
        <v>1.2629999999999999</v>
      </c>
      <c r="D3" s="17">
        <f>[1]Mode_PA_l_f0_b0!D2</f>
        <v>84.358999999999995</v>
      </c>
      <c r="E3" s="17">
        <f>[1]Mode_PA_l_f0_b0!E2</f>
        <v>89.311000000000007</v>
      </c>
      <c r="F3" s="17">
        <f>[1]Mode_PA_l_f0_b0!F2</f>
        <v>68.742000000000004</v>
      </c>
      <c r="G3" s="17">
        <f>[1]Mode_PA_l_f0_b0!G2</f>
        <v>9.08</v>
      </c>
      <c r="H3" s="115">
        <f>[1]Mode_PA_l_f0_b0!H2</f>
        <v>1.18E-13</v>
      </c>
      <c r="I3" s="115">
        <f>[1]Mode_PA_l_f0_b0!I2</f>
        <v>4.8800000000000004E-13</v>
      </c>
      <c r="J3" s="100" t="str">
        <f>[1]Mode_PA_l_f0_b0!J2</f>
        <v>p&lt;0.0001</v>
      </c>
      <c r="K3" s="54">
        <f>[1]Mode_PA_l_f0_b0!B3</f>
        <v>86.936000000000007</v>
      </c>
      <c r="L3" s="17">
        <f>[1]Mode_PA_l_f0_b0!C3</f>
        <v>1.2629999999999999</v>
      </c>
      <c r="M3" s="17">
        <f>[1]Mode_PA_l_f0_b0!D3</f>
        <v>84.46</v>
      </c>
      <c r="N3" s="17">
        <f>[1]Mode_PA_l_f0_b0!E3</f>
        <v>89.412000000000006</v>
      </c>
      <c r="O3" s="17">
        <f>[1]Mode_PA_l_f0_b0!F3</f>
        <v>68.816999999999993</v>
      </c>
      <c r="P3" s="17">
        <f>[1]Mode_PA_l_f0_b0!G3</f>
        <v>9.09</v>
      </c>
      <c r="Q3" s="115">
        <f>[1]Mode_PA_l_f0_b0!H3</f>
        <v>1.1600000000000001E-13</v>
      </c>
      <c r="R3" s="115">
        <f>[1]Mode_PA_l_f0_b0!I3</f>
        <v>4.8800000000000004E-13</v>
      </c>
      <c r="S3" s="95" t="str">
        <f>[1]Mode_PA_l_f0_b0!J3</f>
        <v>p&lt;0.0001</v>
      </c>
      <c r="T3" s="63">
        <f>[1]Mode_PA_l_f0_b0!B4</f>
        <v>87.975999999999999</v>
      </c>
      <c r="U3" s="17">
        <f>[1]Mode_PA_l_f0_b0!C4</f>
        <v>1.264</v>
      </c>
      <c r="V3" s="17">
        <f>[1]Mode_PA_l_f0_b0!D4</f>
        <v>85.498000000000005</v>
      </c>
      <c r="W3" s="17">
        <f>[1]Mode_PA_l_f0_b0!E4</f>
        <v>90.453999999999994</v>
      </c>
      <c r="X3" s="17">
        <f>[1]Mode_PA_l_f0_b0!F4</f>
        <v>69.581999999999994</v>
      </c>
      <c r="Y3" s="17">
        <f>[1]Mode_PA_l_f0_b0!G4</f>
        <v>9.1199999999999992</v>
      </c>
      <c r="Z3" s="119">
        <f>[1]Mode_PA_l_f0_b0!H4</f>
        <v>9.66E-14</v>
      </c>
      <c r="AA3" s="119">
        <f>[1]Mode_PA_l_f0_b0!I4</f>
        <v>4.6700000000000003E-13</v>
      </c>
      <c r="AB3" s="95" t="str">
        <f>[1]Mode_PA_l_f0_b0!J4</f>
        <v>p&lt;0.0001</v>
      </c>
      <c r="AC3" s="70">
        <f>[1]Mode_PA_l_f0_b0!B5</f>
        <v>87.183000000000007</v>
      </c>
      <c r="AD3" s="17">
        <f>[1]Mode_PA_l_f0_b0!C5</f>
        <v>1.274</v>
      </c>
      <c r="AE3" s="17">
        <f>[1]Mode_PA_l_f0_b0!D5</f>
        <v>84.685000000000002</v>
      </c>
      <c r="AF3" s="17">
        <f>[1]Mode_PA_l_f0_b0!E5</f>
        <v>89.680999999999997</v>
      </c>
      <c r="AG3" s="17">
        <f>[1]Mode_PA_l_f0_b0!F5</f>
        <v>68.409000000000006</v>
      </c>
      <c r="AH3" s="17">
        <f>[1]Mode_PA_l_f0_b0!G5</f>
        <v>9.41</v>
      </c>
      <c r="AI3" s="119">
        <f>[1]Mode_PA_l_f0_b0!H5</f>
        <v>5.1500000000000001E-14</v>
      </c>
      <c r="AJ3" s="119">
        <f>[1]Mode_PA_l_f0_b0!I5</f>
        <v>3.3599999999999998E-13</v>
      </c>
      <c r="AK3" s="95" t="str">
        <f>[1]Mode_PA_l_f0_b0!J5</f>
        <v>p&lt;0.0001</v>
      </c>
      <c r="AL3" s="70">
        <f>[2]Mode_PA_l_f0_r2!B3</f>
        <v>0.59228487962007204</v>
      </c>
      <c r="AM3" s="17">
        <f>[2]Mode_PA_l_f0_r2!B2</f>
        <v>0.940391519413731</v>
      </c>
    </row>
    <row r="4" spans="1:39" s="1" customFormat="1" ht="33.6" customHeight="1" thickBot="1" x14ac:dyDescent="0.35">
      <c r="A4" s="20" t="s">
        <v>27</v>
      </c>
      <c r="B4" s="43">
        <f>[3]Mode_PA_h_f0_b0!B2</f>
        <v>92.555000000000007</v>
      </c>
      <c r="C4" s="19">
        <f>[3]Mode_PA_h_f0_b0!C2</f>
        <v>1.351</v>
      </c>
      <c r="D4" s="19">
        <f>[3]Mode_PA_h_f0_b0!D2</f>
        <v>89.906000000000006</v>
      </c>
      <c r="E4" s="19">
        <f>[3]Mode_PA_h_f0_b0!E2</f>
        <v>95.203000000000003</v>
      </c>
      <c r="F4" s="19">
        <f>[3]Mode_PA_h_f0_b0!F2</f>
        <v>68.488</v>
      </c>
      <c r="G4" s="19">
        <f>[3]Mode_PA_h_f0_b0!G2</f>
        <v>9.14</v>
      </c>
      <c r="H4" s="116">
        <f>[3]Mode_PA_h_f0_b0!H2</f>
        <v>1.0499999999999999E-13</v>
      </c>
      <c r="I4" s="116">
        <f>[3]Mode_PA_h_f0_b0!I2</f>
        <v>4.7200000000000001E-13</v>
      </c>
      <c r="J4" s="101" t="str">
        <f>[3]Mode_PA_h_f0_b0!J2</f>
        <v>p&lt;0.0001</v>
      </c>
      <c r="K4" s="55">
        <f>[3]Mode_PA_h_f0_b0!B3</f>
        <v>92.944999999999993</v>
      </c>
      <c r="L4" s="19">
        <f>[3]Mode_PA_h_f0_b0!C3</f>
        <v>1.351</v>
      </c>
      <c r="M4" s="19">
        <f>[3]Mode_PA_h_f0_b0!D3</f>
        <v>90.296000000000006</v>
      </c>
      <c r="N4" s="19">
        <f>[3]Mode_PA_h_f0_b0!E3</f>
        <v>95.593999999999994</v>
      </c>
      <c r="O4" s="19">
        <f>[3]Mode_PA_h_f0_b0!F3</f>
        <v>68.772999999999996</v>
      </c>
      <c r="P4" s="19">
        <f>[3]Mode_PA_h_f0_b0!G3</f>
        <v>9.14</v>
      </c>
      <c r="Q4" s="116">
        <f>[3]Mode_PA_h_f0_b0!H3</f>
        <v>1E-13</v>
      </c>
      <c r="R4" s="116">
        <f>[3]Mode_PA_h_f0_b0!I3</f>
        <v>4.6700000000000003E-13</v>
      </c>
      <c r="S4" s="96" t="str">
        <f>[3]Mode_PA_h_f0_b0!J3</f>
        <v>p&lt;0.0001</v>
      </c>
      <c r="T4" s="64">
        <f>[3]Mode_PA_h_f0_b0!B4</f>
        <v>93.634</v>
      </c>
      <c r="U4" s="19">
        <f>[3]Mode_PA_h_f0_b0!C4</f>
        <v>1.353</v>
      </c>
      <c r="V4" s="19">
        <f>[3]Mode_PA_h_f0_b0!D4</f>
        <v>90.980999999999995</v>
      </c>
      <c r="W4" s="19">
        <f>[3]Mode_PA_h_f0_b0!E4</f>
        <v>96.286000000000001</v>
      </c>
      <c r="X4" s="19">
        <f>[3]Mode_PA_h_f0_b0!F4</f>
        <v>69.180999999999997</v>
      </c>
      <c r="Y4" s="19">
        <f>[3]Mode_PA_h_f0_b0!G4</f>
        <v>9.1999999999999993</v>
      </c>
      <c r="Z4" s="120">
        <f>[3]Mode_PA_h_f0_b0!H4</f>
        <v>8.2099999999999999E-14</v>
      </c>
      <c r="AA4" s="120">
        <f>[3]Mode_PA_h_f0_b0!I4</f>
        <v>4.2500000000000001E-13</v>
      </c>
      <c r="AB4" s="96" t="str">
        <f>[3]Mode_PA_h_f0_b0!J4</f>
        <v>p&lt;0.0001</v>
      </c>
      <c r="AC4" s="71">
        <f>[3]Mode_PA_h_f0_b0!B5</f>
        <v>94.043000000000006</v>
      </c>
      <c r="AD4" s="19">
        <f>[3]Mode_PA_h_f0_b0!C5</f>
        <v>1.371</v>
      </c>
      <c r="AE4" s="19">
        <f>[3]Mode_PA_h_f0_b0!D5</f>
        <v>91.355999999999995</v>
      </c>
      <c r="AF4" s="19">
        <f>[3]Mode_PA_h_f0_b0!E5</f>
        <v>96.73</v>
      </c>
      <c r="AG4" s="19">
        <f>[3]Mode_PA_h_f0_b0!F5</f>
        <v>68.599000000000004</v>
      </c>
      <c r="AH4" s="19">
        <f>[3]Mode_PA_h_f0_b0!G5</f>
        <v>9.68</v>
      </c>
      <c r="AI4" s="120">
        <f>[3]Mode_PA_h_f0_b0!H5</f>
        <v>2.4600000000000001E-14</v>
      </c>
      <c r="AJ4" s="120">
        <f>[3]Mode_PA_h_f0_b0!I5</f>
        <v>1.77E-13</v>
      </c>
      <c r="AK4" s="96" t="str">
        <f>[3]Mode_PA_h_f0_b0!J5</f>
        <v>p&lt;0.0001</v>
      </c>
      <c r="AL4" s="71">
        <f>[4]Mode_PA_h_f0_r2!B3</f>
        <v>0.55080717828975501</v>
      </c>
      <c r="AM4" s="19">
        <f>[4]Mode_PA_h_f0_r2!B2</f>
        <v>0.906076147952944</v>
      </c>
    </row>
    <row r="5" spans="1:39" s="1" customFormat="1" ht="33.6" customHeight="1" thickBot="1" x14ac:dyDescent="0.35">
      <c r="A5" s="21" t="s">
        <v>5</v>
      </c>
      <c r="B5" s="44">
        <f>[5]Mode_PA_f0_exc_b0!B2</f>
        <v>5.7069999999999999</v>
      </c>
      <c r="C5" s="21">
        <f>[5]Mode_PA_f0_exc_b0!C2</f>
        <v>0.47199999999999998</v>
      </c>
      <c r="D5" s="22">
        <f>[5]Mode_PA_f0_exc_b0!D2</f>
        <v>4.7830000000000004</v>
      </c>
      <c r="E5" s="22">
        <f>[5]Mode_PA_f0_exc_b0!E2</f>
        <v>6.6310000000000002</v>
      </c>
      <c r="F5" s="22">
        <f>[5]Mode_PA_f0_exc_b0!F2</f>
        <v>12.103</v>
      </c>
      <c r="G5" s="22">
        <f>[5]Mode_PA_f0_exc_b0!G2</f>
        <v>9.7200000000000006</v>
      </c>
      <c r="H5" s="117">
        <f>[5]Mode_PA_f0_exc_b0!H2</f>
        <v>3.53E-7</v>
      </c>
      <c r="I5" s="117">
        <f>[5]Mode_PA_f0_exc_b0!I2</f>
        <v>9.5499999999999996E-7</v>
      </c>
      <c r="J5" s="102" t="str">
        <f>[5]Mode_PA_f0_exc_b0!J2</f>
        <v>p&lt;0.0001</v>
      </c>
      <c r="K5" s="56">
        <f>[5]Mode_PA_f0_exc_b0!B3</f>
        <v>5.8890000000000002</v>
      </c>
      <c r="L5" s="22">
        <f>[5]Mode_PA_f0_exc_b0!C3</f>
        <v>0.47199999999999998</v>
      </c>
      <c r="M5" s="22">
        <f>[5]Mode_PA_f0_exc_b0!D3</f>
        <v>4.9640000000000004</v>
      </c>
      <c r="N5" s="22">
        <f>[5]Mode_PA_f0_exc_b0!E3</f>
        <v>6.8140000000000001</v>
      </c>
      <c r="O5" s="22">
        <f>[5]Mode_PA_f0_exc_b0!F3</f>
        <v>12.481999999999999</v>
      </c>
      <c r="P5" s="22">
        <f>[5]Mode_PA_f0_exc_b0!G3</f>
        <v>9.74</v>
      </c>
      <c r="Q5" s="117">
        <f>[5]Mode_PA_f0_exc_b0!H3</f>
        <v>2.6100000000000002E-7</v>
      </c>
      <c r="R5" s="117">
        <f>[5]Mode_PA_f0_exc_b0!I3</f>
        <v>7.4799999999999997E-7</v>
      </c>
      <c r="S5" s="97" t="str">
        <f>[5]Mode_PA_f0_exc_b0!J3</f>
        <v>p&lt;0.0001</v>
      </c>
      <c r="T5" s="65">
        <f>[5]Mode_PA_f0_exc_b0!B4</f>
        <v>5.6070000000000002</v>
      </c>
      <c r="U5" s="22">
        <f>[5]Mode_PA_f0_exc_b0!C4</f>
        <v>0.47499999999999998</v>
      </c>
      <c r="V5" s="22">
        <f>[5]Mode_PA_f0_exc_b0!D4</f>
        <v>4.6760000000000002</v>
      </c>
      <c r="W5" s="22">
        <f>[5]Mode_PA_f0_exc_b0!E4</f>
        <v>6.5389999999999997</v>
      </c>
      <c r="X5" s="22">
        <f>[5]Mode_PA_f0_exc_b0!F4</f>
        <v>11.803000000000001</v>
      </c>
      <c r="Y5" s="22">
        <f>[5]Mode_PA_f0_exc_b0!G4</f>
        <v>10.01</v>
      </c>
      <c r="Z5" s="121">
        <f>[5]Mode_PA_f0_exc_b0!H4</f>
        <v>3.3799999999999998E-7</v>
      </c>
      <c r="AA5" s="121">
        <f>[5]Mode_PA_f0_exc_b0!I4</f>
        <v>9.3500000000000005E-7</v>
      </c>
      <c r="AB5" s="97" t="str">
        <f>[5]Mode_PA_f0_exc_b0!J4</f>
        <v>p&lt;0.0001</v>
      </c>
      <c r="AC5" s="72">
        <f>[5]Mode_PA_f0_exc_b0!B5</f>
        <v>6.6859999999999999</v>
      </c>
      <c r="AD5" s="22">
        <f>[5]Mode_PA_f0_exc_b0!C5</f>
        <v>0.504</v>
      </c>
      <c r="AE5" s="22">
        <f>[5]Mode_PA_f0_exc_b0!D5</f>
        <v>5.6980000000000004</v>
      </c>
      <c r="AF5" s="22">
        <f>[5]Mode_PA_f0_exc_b0!E5</f>
        <v>7.6740000000000004</v>
      </c>
      <c r="AG5" s="22">
        <f>[5]Mode_PA_f0_exc_b0!F5</f>
        <v>13.263999999999999</v>
      </c>
      <c r="AH5" s="22">
        <f>[5]Mode_PA_f0_exc_b0!G5</f>
        <v>12.67</v>
      </c>
      <c r="AI5" s="121">
        <f>[5]Mode_PA_f0_exc_b0!H5</f>
        <v>8.4399999999999998E-9</v>
      </c>
      <c r="AJ5" s="121">
        <f>[5]Mode_PA_f0_exc_b0!I5</f>
        <v>2.7100000000000001E-8</v>
      </c>
      <c r="AK5" s="97" t="str">
        <f>[5]Mode_PA_f0_exc_b0!J5</f>
        <v>p&lt;0.0001</v>
      </c>
      <c r="AL5" s="72">
        <f>[6]Mode_PA_lh_slope_r2!B3</f>
        <v>0.17485777498914001</v>
      </c>
      <c r="AM5" s="22">
        <f>[6]Mode_PA_lh_slope_r2!B2</f>
        <v>0.70425882793303196</v>
      </c>
    </row>
    <row r="6" spans="1:39" s="1" customFormat="1" ht="33.6" customHeight="1" thickBot="1" x14ac:dyDescent="0.35">
      <c r="A6" s="82" t="s">
        <v>67</v>
      </c>
      <c r="B6" s="44">
        <f>[7]Mode_PA_lh_mean_f0_b0!B2</f>
        <v>89.364000000000004</v>
      </c>
      <c r="C6" s="21">
        <f>[7]Mode_PA_lh_mean_f0_b0!C2</f>
        <v>1.2829999999999999</v>
      </c>
      <c r="D6" s="22">
        <f>[7]Mode_PA_lh_mean_f0_b0!D2</f>
        <v>86.849000000000004</v>
      </c>
      <c r="E6" s="22">
        <f>[7]Mode_PA_lh_mean_f0_b0!E2</f>
        <v>91.879000000000005</v>
      </c>
      <c r="F6" s="22">
        <f>[7]Mode_PA_lh_mean_f0_b0!F2</f>
        <v>69.650999999999996</v>
      </c>
      <c r="G6" s="22">
        <f>[7]Mode_PA_lh_mean_f0_b0!G2</f>
        <v>9.1999999999999993</v>
      </c>
      <c r="H6" s="117">
        <f>[7]Mode_PA_lh_mean_f0_b0!H2</f>
        <v>7.6099999999999999E-14</v>
      </c>
      <c r="I6" s="117">
        <f>[7]Mode_PA_lh_mean_f0_b0!I2</f>
        <v>4.2100000000000002E-13</v>
      </c>
      <c r="J6" s="102" t="str">
        <f>[7]Mode_PA_lh_mean_f0_b0!J2</f>
        <v>p&lt;0.0001</v>
      </c>
      <c r="K6" s="56">
        <f>[7]Mode_PA_lh_mean_f0_b0!B3</f>
        <v>89.644999999999996</v>
      </c>
      <c r="L6" s="22">
        <f>[7]Mode_PA_lh_mean_f0_b0!C3</f>
        <v>1.2829999999999999</v>
      </c>
      <c r="M6" s="22">
        <f>[7]Mode_PA_lh_mean_f0_b0!D3</f>
        <v>87.13</v>
      </c>
      <c r="N6" s="22">
        <f>[7]Mode_PA_lh_mean_f0_b0!E3</f>
        <v>92.159000000000006</v>
      </c>
      <c r="O6" s="22">
        <f>[7]Mode_PA_lh_mean_f0_b0!F3</f>
        <v>69.867000000000004</v>
      </c>
      <c r="P6" s="22">
        <f>[7]Mode_PA_lh_mean_f0_b0!G3</f>
        <v>9.1999999999999993</v>
      </c>
      <c r="Q6" s="117">
        <f>[7]Mode_PA_lh_mean_f0_b0!H3</f>
        <v>7.3599999999999997E-14</v>
      </c>
      <c r="R6" s="117">
        <f>[7]Mode_PA_lh_mean_f0_b0!I3</f>
        <v>4.2100000000000002E-13</v>
      </c>
      <c r="S6" s="97" t="str">
        <f>[7]Mode_PA_lh_mean_f0_b0!J3</f>
        <v>p&lt;0.0001</v>
      </c>
      <c r="T6" s="65">
        <f>[7]Mode_PA_lh_mean_f0_b0!B4</f>
        <v>90.638999999999996</v>
      </c>
      <c r="U6" s="22">
        <f>[7]Mode_PA_lh_mean_f0_b0!C4</f>
        <v>1.284</v>
      </c>
      <c r="V6" s="22">
        <f>[7]Mode_PA_lh_mean_f0_b0!D4</f>
        <v>88.122</v>
      </c>
      <c r="W6" s="22">
        <f>[7]Mode_PA_lh_mean_f0_b0!E4</f>
        <v>93.156999999999996</v>
      </c>
      <c r="X6" s="22">
        <f>[7]Mode_PA_lh_mean_f0_b0!F4</f>
        <v>70.564999999999998</v>
      </c>
      <c r="Y6" s="22">
        <f>[7]Mode_PA_lh_mean_f0_b0!G4</f>
        <v>9.24</v>
      </c>
      <c r="Z6" s="121">
        <f>[7]Mode_PA_lh_mean_f0_b0!H4</f>
        <v>6.0300000000000006E-14</v>
      </c>
      <c r="AA6" s="121">
        <f>[7]Mode_PA_lh_mean_f0_b0!I4</f>
        <v>3.78E-13</v>
      </c>
      <c r="AB6" s="97" t="str">
        <f>[7]Mode_PA_lh_mean_f0_b0!J4</f>
        <v>p&lt;0.0001</v>
      </c>
      <c r="AC6" s="72">
        <f>[7]Mode_PA_lh_mean_f0_b0!B5</f>
        <v>90.498000000000005</v>
      </c>
      <c r="AD6" s="22">
        <f>[7]Mode_PA_lh_mean_f0_b0!C5</f>
        <v>1.2969999999999999</v>
      </c>
      <c r="AE6" s="22">
        <f>[7]Mode_PA_lh_mean_f0_b0!D5</f>
        <v>87.956000000000003</v>
      </c>
      <c r="AF6" s="22">
        <f>[7]Mode_PA_lh_mean_f0_b0!E5</f>
        <v>93.039000000000001</v>
      </c>
      <c r="AG6" s="22">
        <f>[7]Mode_PA_lh_mean_f0_b0!F5</f>
        <v>69.783000000000001</v>
      </c>
      <c r="AH6" s="22">
        <f>[7]Mode_PA_lh_mean_f0_b0!G5</f>
        <v>9.6</v>
      </c>
      <c r="AI6" s="121">
        <f>[7]Mode_PA_lh_mean_f0_b0!H5</f>
        <v>2.5400000000000001E-14</v>
      </c>
      <c r="AJ6" s="121">
        <f>[7]Mode_PA_lh_mean_f0_b0!I5</f>
        <v>1.78E-13</v>
      </c>
      <c r="AK6" s="97" t="str">
        <f>[7]Mode_PA_lh_mean_f0_b0!J5</f>
        <v>p&lt;0.0001</v>
      </c>
      <c r="AL6" s="72">
        <f>[8]Mode_PA_lh_mean_f0_r2!$B$3</f>
        <v>0.57807371382251005</v>
      </c>
      <c r="AM6" s="22">
        <f>[8]Mode_PA_lh_mean_f0_r2!$B$2</f>
        <v>0.93087366978050301</v>
      </c>
    </row>
    <row r="7" spans="1:39" s="4" customFormat="1" ht="33.6" customHeight="1" thickTop="1" thickBot="1" x14ac:dyDescent="0.35">
      <c r="A7" s="33" t="s">
        <v>6</v>
      </c>
      <c r="B7" s="45" t="str">
        <f t="shared" ref="B7:AC7" si="8">B2</f>
        <v>β0</v>
      </c>
      <c r="C7" s="33" t="str">
        <f t="shared" si="8"/>
        <v xml:space="preserve">SE </v>
      </c>
      <c r="D7" s="33" t="str">
        <f t="shared" si="8"/>
        <v>2.5%  CI</v>
      </c>
      <c r="E7" s="33" t="str">
        <f t="shared" si="8"/>
        <v>97.5% CI</v>
      </c>
      <c r="F7" s="33" t="str">
        <f t="shared" si="8"/>
        <v>t</v>
      </c>
      <c r="G7" s="33" t="str">
        <f t="shared" si="8"/>
        <v>df</v>
      </c>
      <c r="H7" s="34" t="str">
        <f t="shared" si="8"/>
        <v>p. val.</v>
      </c>
      <c r="I7" s="34" t="str">
        <f t="shared" si="8"/>
        <v>p.adj (BH)</v>
      </c>
      <c r="J7" s="46" t="str">
        <f>J2</f>
        <v>sig.</v>
      </c>
      <c r="K7" s="57" t="str">
        <f t="shared" si="8"/>
        <v>β0</v>
      </c>
      <c r="L7" s="33" t="str">
        <f t="shared" si="8"/>
        <v xml:space="preserve">SE </v>
      </c>
      <c r="M7" s="33" t="str">
        <f t="shared" si="8"/>
        <v>2.5%  CI</v>
      </c>
      <c r="N7" s="33" t="str">
        <f t="shared" si="8"/>
        <v>97.5% CI</v>
      </c>
      <c r="O7" s="33" t="str">
        <f t="shared" si="8"/>
        <v>t</v>
      </c>
      <c r="P7" s="33" t="str">
        <f t="shared" si="8"/>
        <v>df</v>
      </c>
      <c r="Q7" s="34" t="str">
        <f t="shared" si="8"/>
        <v>p. val.</v>
      </c>
      <c r="R7" s="34" t="str">
        <f t="shared" si="8"/>
        <v>p.adj (BH)</v>
      </c>
      <c r="S7" s="58" t="str">
        <f>J2</f>
        <v>sig.</v>
      </c>
      <c r="T7" s="66" t="str">
        <f t="shared" si="8"/>
        <v>β0</v>
      </c>
      <c r="U7" s="33" t="str">
        <f t="shared" ref="U7:AA7" si="9">U2</f>
        <v xml:space="preserve">SE </v>
      </c>
      <c r="V7" s="33" t="str">
        <f t="shared" si="9"/>
        <v>2.5%  CI</v>
      </c>
      <c r="W7" s="33" t="str">
        <f t="shared" si="9"/>
        <v>97.5% CI</v>
      </c>
      <c r="X7" s="33" t="str">
        <f t="shared" si="9"/>
        <v>t</v>
      </c>
      <c r="Y7" s="33" t="str">
        <f t="shared" si="9"/>
        <v>df</v>
      </c>
      <c r="Z7" s="34" t="str">
        <f t="shared" si="9"/>
        <v>p. val.</v>
      </c>
      <c r="AA7" s="34" t="str">
        <f t="shared" si="9"/>
        <v>p.adj (BH)</v>
      </c>
      <c r="AB7" s="58" t="str">
        <f>J2</f>
        <v>sig.</v>
      </c>
      <c r="AC7" s="66" t="str">
        <f t="shared" si="8"/>
        <v>β0</v>
      </c>
      <c r="AD7" s="33" t="str">
        <f t="shared" ref="AD7:AK7" si="10">AD2</f>
        <v xml:space="preserve">SE </v>
      </c>
      <c r="AE7" s="33" t="str">
        <f t="shared" si="10"/>
        <v>2.5%  CI</v>
      </c>
      <c r="AF7" s="33" t="str">
        <f t="shared" si="10"/>
        <v>97.5% CI</v>
      </c>
      <c r="AG7" s="33" t="str">
        <f t="shared" si="10"/>
        <v>t</v>
      </c>
      <c r="AH7" s="33" t="str">
        <f t="shared" si="10"/>
        <v>df</v>
      </c>
      <c r="AI7" s="34" t="str">
        <f t="shared" si="10"/>
        <v>p. val.</v>
      </c>
      <c r="AJ7" s="34" t="str">
        <f t="shared" si="10"/>
        <v>p.adj (BH)</v>
      </c>
      <c r="AK7" s="58" t="str">
        <f t="shared" si="10"/>
        <v>sig.</v>
      </c>
      <c r="AL7" s="66" t="s">
        <v>39</v>
      </c>
      <c r="AM7" s="33" t="s">
        <v>40</v>
      </c>
    </row>
    <row r="8" spans="1:39" s="2" customFormat="1" ht="33.6" customHeight="1" thickTop="1" thickBot="1" x14ac:dyDescent="0.35">
      <c r="A8" s="23" t="s">
        <v>4</v>
      </c>
      <c r="B8" s="47">
        <f>[9]Mode_PA_l_t_b0!B2</f>
        <v>94.498000000000005</v>
      </c>
      <c r="C8" s="18">
        <f>[9]Mode_PA_l_t_b0!C2</f>
        <v>6.0890000000000004</v>
      </c>
      <c r="D8" s="18">
        <f>[9]Mode_PA_l_t_b0!D2</f>
        <v>82.563999999999993</v>
      </c>
      <c r="E8" s="18">
        <f>[9]Mode_PA_l_t_b0!E2</f>
        <v>106.432</v>
      </c>
      <c r="F8" s="17">
        <f>[9]Mode_PA_l_t_b0!F2</f>
        <v>15.52</v>
      </c>
      <c r="G8" s="17">
        <f>[9]Mode_PA_l_t_b0!G2</f>
        <v>10.48</v>
      </c>
      <c r="H8" s="115">
        <f>[9]Mode_PA_l_t_b0!H2</f>
        <v>1.44E-8</v>
      </c>
      <c r="I8" s="115">
        <f>[9]Mode_PA_l_t_b0!I2</f>
        <v>4.3399999999999998E-8</v>
      </c>
      <c r="J8" s="103" t="str">
        <f>[9]Mode_PA_l_t_b0!J2</f>
        <v>p&lt;0.0001</v>
      </c>
      <c r="K8" s="59">
        <f>[9]Mode_PA_l_t_b0!B3</f>
        <v>94.77</v>
      </c>
      <c r="L8" s="17">
        <f>[9]Mode_PA_l_t_b0!C3</f>
        <v>6.0910000000000002</v>
      </c>
      <c r="M8" s="17">
        <f>[9]Mode_PA_l_t_b0!D3</f>
        <v>82.832999999999998</v>
      </c>
      <c r="N8" s="17">
        <f>[9]Mode_PA_l_t_b0!E3</f>
        <v>106.70699999999999</v>
      </c>
      <c r="O8" s="17">
        <f>[9]Mode_PA_l_t_b0!F3</f>
        <v>15.56</v>
      </c>
      <c r="P8" s="17">
        <f>[9]Mode_PA_l_t_b0!G3</f>
        <v>10.49</v>
      </c>
      <c r="Q8" s="115">
        <f>[9]Mode_PA_l_t_b0!H3</f>
        <v>1.3799999999999999E-8</v>
      </c>
      <c r="R8" s="115">
        <f>[9]Mode_PA_l_t_b0!I3</f>
        <v>4.2699999999999999E-8</v>
      </c>
      <c r="S8" s="98" t="str">
        <f>[9]Mode_PA_l_t_b0!J3</f>
        <v>p&lt;0.0001</v>
      </c>
      <c r="T8" s="67">
        <f>[9]Mode_PA_l_t_b0!B4</f>
        <v>96.585999999999999</v>
      </c>
      <c r="U8" s="17">
        <f>[9]Mode_PA_l_t_b0!C4</f>
        <v>6.1379999999999999</v>
      </c>
      <c r="V8" s="17">
        <f>[9]Mode_PA_l_t_b0!D4</f>
        <v>84.555000000000007</v>
      </c>
      <c r="W8" s="17">
        <f>[9]Mode_PA_l_t_b0!E4</f>
        <v>108.616</v>
      </c>
      <c r="X8" s="17">
        <f>[9]Mode_PA_l_t_b0!F4</f>
        <v>15.734999999999999</v>
      </c>
      <c r="Y8" s="17">
        <f>[9]Mode_PA_l_t_b0!G4</f>
        <v>10.82</v>
      </c>
      <c r="Z8" s="119">
        <f>[9]Mode_PA_l_t_b0!H4</f>
        <v>8.43E-9</v>
      </c>
      <c r="AA8" s="119">
        <f>[9]Mode_PA_l_t_b0!I4</f>
        <v>2.7100000000000001E-8</v>
      </c>
      <c r="AB8" s="98" t="str">
        <f>[9]Mode_PA_l_t_b0!J4</f>
        <v>p&lt;0.0001</v>
      </c>
      <c r="AC8" s="70">
        <f>[9]Mode_PA_l_t_b0!B5</f>
        <v>79.626999999999995</v>
      </c>
      <c r="AD8" s="17">
        <f>[9]Mode_PA_l_t_b0!C5</f>
        <v>6.5460000000000003</v>
      </c>
      <c r="AE8" s="17">
        <f>[9]Mode_PA_l_t_b0!D5</f>
        <v>66.798000000000002</v>
      </c>
      <c r="AF8" s="17">
        <f>[9]Mode_PA_l_t_b0!E5</f>
        <v>92.456000000000003</v>
      </c>
      <c r="AG8" s="17">
        <f>[9]Mode_PA_l_t_b0!F5</f>
        <v>12.164999999999999</v>
      </c>
      <c r="AH8" s="17">
        <f>[9]Mode_PA_l_t_b0!G5</f>
        <v>13.96</v>
      </c>
      <c r="AI8" s="119">
        <f>[9]Mode_PA_l_t_b0!H5</f>
        <v>8.0800000000000002E-9</v>
      </c>
      <c r="AJ8" s="119">
        <f>[9]Mode_PA_l_t_b0!I5</f>
        <v>2.6700000000000001E-8</v>
      </c>
      <c r="AK8" s="98" t="str">
        <f>[9]Mode_PA_l_t_b0!J5</f>
        <v>p&lt;0.0001</v>
      </c>
      <c r="AL8" s="70">
        <f>[10]Mode_PA_l_t_r2!B3</f>
        <v>0.60824347830506298</v>
      </c>
      <c r="AM8" s="17">
        <f>[10]Mode_PA_l_t_r2!B2</f>
        <v>0.76291843576596996</v>
      </c>
    </row>
    <row r="9" spans="1:39" s="2" customFormat="1" ht="33.6" customHeight="1" thickBot="1" x14ac:dyDescent="0.35">
      <c r="A9" s="24" t="s">
        <v>3</v>
      </c>
      <c r="B9" s="48">
        <f>[11]Mode_PA_h_t_b0!B2</f>
        <v>318.06299999999999</v>
      </c>
      <c r="C9" s="21">
        <f>[11]Mode_PA_h_t_b0!C2</f>
        <v>26.149000000000001</v>
      </c>
      <c r="D9" s="21">
        <f>[11]Mode_PA_h_t_b0!D2</f>
        <v>266.81099999999998</v>
      </c>
      <c r="E9" s="21">
        <f>[11]Mode_PA_h_t_b0!E2</f>
        <v>369.315</v>
      </c>
      <c r="F9" s="22">
        <f>[11]Mode_PA_h_t_b0!F2</f>
        <v>12.163</v>
      </c>
      <c r="G9" s="22">
        <f>[11]Mode_PA_h_t_b0!G2</f>
        <v>2.93</v>
      </c>
      <c r="H9" s="117">
        <f>[11]Mode_PA_h_t_b0!H2</f>
        <v>1.2999999999999999E-3</v>
      </c>
      <c r="I9" s="117">
        <f>[11]Mode_PA_h_t_b0!I2</f>
        <v>2.2000000000000001E-3</v>
      </c>
      <c r="J9" s="102" t="str">
        <f>[11]Mode_PA_h_t_b0!J2</f>
        <v>p&lt;0.01</v>
      </c>
      <c r="K9" s="60">
        <f>[11]Mode_PA_h_t_b0!B3</f>
        <v>317.52300000000002</v>
      </c>
      <c r="L9" s="22">
        <f>[11]Mode_PA_h_t_b0!C3</f>
        <v>26.15</v>
      </c>
      <c r="M9" s="22">
        <f>[11]Mode_PA_h_t_b0!D3</f>
        <v>266.26900000000001</v>
      </c>
      <c r="N9" s="22">
        <f>[11]Mode_PA_h_t_b0!E3</f>
        <v>368.77699999999999</v>
      </c>
      <c r="O9" s="22">
        <f>[11]Mode_PA_h_t_b0!F3</f>
        <v>12.141999999999999</v>
      </c>
      <c r="P9" s="22">
        <f>[11]Mode_PA_h_t_b0!G3</f>
        <v>2.93</v>
      </c>
      <c r="Q9" s="117">
        <f>[11]Mode_PA_h_t_b0!H3</f>
        <v>1.2999999999999999E-3</v>
      </c>
      <c r="R9" s="115">
        <f>[11]Mode_PA_h_t_b0!I3</f>
        <v>2.2000000000000001E-3</v>
      </c>
      <c r="S9" s="97" t="str">
        <f>[11]Mode_PA_h_t_b0!J3</f>
        <v>p&lt;0.01</v>
      </c>
      <c r="T9" s="68">
        <f>[11]Mode_PA_h_t_b0!B4</f>
        <v>317.72000000000003</v>
      </c>
      <c r="U9" s="22">
        <f>[11]Mode_PA_h_t_b0!C4</f>
        <v>26.175000000000001</v>
      </c>
      <c r="V9" s="22">
        <f>[11]Mode_PA_h_t_b0!D4</f>
        <v>266.41699999999997</v>
      </c>
      <c r="W9" s="22">
        <f>[11]Mode_PA_h_t_b0!E4</f>
        <v>369.02199999999999</v>
      </c>
      <c r="X9" s="22">
        <f>[11]Mode_PA_h_t_b0!F4</f>
        <v>12.138</v>
      </c>
      <c r="Y9" s="22">
        <f>[11]Mode_PA_h_t_b0!G4</f>
        <v>2.94</v>
      </c>
      <c r="Z9" s="121">
        <f>[11]Mode_PA_h_t_b0!H4</f>
        <v>1.2999999999999999E-3</v>
      </c>
      <c r="AA9" s="121">
        <f>[11]Mode_PA_h_t_b0!I4</f>
        <v>2.2000000000000001E-3</v>
      </c>
      <c r="AB9" s="97" t="str">
        <f>[11]Mode_PA_h_t_b0!J4</f>
        <v>p&lt;0.01</v>
      </c>
      <c r="AC9" s="72">
        <f>[11]Mode_PA_h_t_b0!B5</f>
        <v>303.755</v>
      </c>
      <c r="AD9" s="22">
        <f>[11]Mode_PA_h_t_b0!C5</f>
        <v>26.396000000000001</v>
      </c>
      <c r="AE9" s="22">
        <f>[11]Mode_PA_h_t_b0!D5</f>
        <v>252.02</v>
      </c>
      <c r="AF9" s="22">
        <f>[11]Mode_PA_h_t_b0!E5</f>
        <v>355.49</v>
      </c>
      <c r="AG9" s="22">
        <f>[11]Mode_PA_h_t_b0!F5</f>
        <v>11.507999999999999</v>
      </c>
      <c r="AH9" s="22">
        <f>[11]Mode_PA_h_t_b0!G5</f>
        <v>3.04</v>
      </c>
      <c r="AI9" s="121">
        <f>[11]Mode_PA_h_t_b0!H5</f>
        <v>1.2999999999999999E-3</v>
      </c>
      <c r="AJ9" s="121">
        <f>[11]Mode_PA_h_t_b0!I5</f>
        <v>2.2000000000000001E-3</v>
      </c>
      <c r="AK9" s="97" t="str">
        <f>[11]Mode_PA_h_t_b0!J5</f>
        <v>p&lt;0.01</v>
      </c>
      <c r="AL9" s="72">
        <f>[12]Mode_PA_h_t_r2!B3</f>
        <v>0.30525191166333399</v>
      </c>
      <c r="AM9" s="22">
        <f>[12]Mode_PA_h_t_r2!B2</f>
        <v>0.84325397328502405</v>
      </c>
    </row>
    <row r="10" spans="1:39" s="4" customFormat="1" ht="33.6" customHeight="1" thickTop="1" thickBot="1" x14ac:dyDescent="0.35">
      <c r="A10" s="33" t="s">
        <v>17</v>
      </c>
      <c r="B10" s="45" t="str">
        <f t="shared" ref="B10:AC10" si="11">B2</f>
        <v>β0</v>
      </c>
      <c r="C10" s="33" t="str">
        <f t="shared" si="11"/>
        <v xml:space="preserve">SE </v>
      </c>
      <c r="D10" s="33" t="str">
        <f t="shared" si="11"/>
        <v>2.5%  CI</v>
      </c>
      <c r="E10" s="33" t="str">
        <f t="shared" si="11"/>
        <v>97.5% CI</v>
      </c>
      <c r="F10" s="33" t="str">
        <f t="shared" si="11"/>
        <v>t</v>
      </c>
      <c r="G10" s="33" t="str">
        <f t="shared" si="11"/>
        <v>df</v>
      </c>
      <c r="H10" s="34" t="str">
        <f t="shared" si="11"/>
        <v>p. val.</v>
      </c>
      <c r="I10" s="34" t="str">
        <f t="shared" si="11"/>
        <v>p.adj (BH)</v>
      </c>
      <c r="J10" s="46" t="str">
        <f>J2</f>
        <v>sig.</v>
      </c>
      <c r="K10" s="57" t="str">
        <f>K2</f>
        <v>β0</v>
      </c>
      <c r="L10" s="33" t="str">
        <f t="shared" si="11"/>
        <v xml:space="preserve">SE </v>
      </c>
      <c r="M10" s="33" t="str">
        <f t="shared" si="11"/>
        <v>2.5%  CI</v>
      </c>
      <c r="N10" s="33" t="str">
        <f t="shared" si="11"/>
        <v>97.5% CI</v>
      </c>
      <c r="O10" s="33" t="str">
        <f t="shared" si="11"/>
        <v>t</v>
      </c>
      <c r="P10" s="33" t="str">
        <f t="shared" si="11"/>
        <v>df</v>
      </c>
      <c r="Q10" s="34" t="str">
        <f t="shared" si="11"/>
        <v>p. val.</v>
      </c>
      <c r="R10" s="34" t="str">
        <f t="shared" si="11"/>
        <v>p.adj (BH)</v>
      </c>
      <c r="S10" s="58" t="str">
        <f>J2</f>
        <v>sig.</v>
      </c>
      <c r="T10" s="66" t="str">
        <f t="shared" si="11"/>
        <v>β0</v>
      </c>
      <c r="U10" s="33" t="str">
        <f t="shared" ref="U10:AA10" si="12">U2</f>
        <v xml:space="preserve">SE </v>
      </c>
      <c r="V10" s="33" t="str">
        <f t="shared" si="12"/>
        <v>2.5%  CI</v>
      </c>
      <c r="W10" s="33" t="str">
        <f t="shared" si="12"/>
        <v>97.5% CI</v>
      </c>
      <c r="X10" s="33" t="str">
        <f t="shared" si="12"/>
        <v>t</v>
      </c>
      <c r="Y10" s="33" t="str">
        <f t="shared" si="12"/>
        <v>df</v>
      </c>
      <c r="Z10" s="34" t="str">
        <f t="shared" si="12"/>
        <v>p. val.</v>
      </c>
      <c r="AA10" s="34" t="str">
        <f t="shared" si="12"/>
        <v>p.adj (BH)</v>
      </c>
      <c r="AB10" s="58" t="str">
        <f>J2</f>
        <v>sig.</v>
      </c>
      <c r="AC10" s="66" t="str">
        <f t="shared" si="11"/>
        <v>β0</v>
      </c>
      <c r="AD10" s="33" t="str">
        <f t="shared" ref="AD10:AJ10" si="13">AD2</f>
        <v xml:space="preserve">SE </v>
      </c>
      <c r="AE10" s="33" t="str">
        <f t="shared" si="13"/>
        <v>2.5%  CI</v>
      </c>
      <c r="AF10" s="33" t="str">
        <f t="shared" si="13"/>
        <v>97.5% CI</v>
      </c>
      <c r="AG10" s="33" t="str">
        <f t="shared" si="13"/>
        <v>t</v>
      </c>
      <c r="AH10" s="33" t="str">
        <f t="shared" si="13"/>
        <v>df</v>
      </c>
      <c r="AI10" s="34" t="str">
        <f t="shared" si="13"/>
        <v>p. val.</v>
      </c>
      <c r="AJ10" s="34" t="str">
        <f t="shared" si="13"/>
        <v>p.adj (BH)</v>
      </c>
      <c r="AK10" s="58" t="str">
        <f>J2</f>
        <v>sig.</v>
      </c>
      <c r="AL10" s="66" t="s">
        <v>39</v>
      </c>
      <c r="AM10" s="33" t="s">
        <v>40</v>
      </c>
    </row>
    <row r="11" spans="1:39" s="1" customFormat="1" ht="33.6" customHeight="1" thickTop="1" x14ac:dyDescent="0.3">
      <c r="A11" s="51" t="s">
        <v>35</v>
      </c>
      <c r="B11" s="49">
        <f>[13]Mode_PA_lh_slope_b0!B2</f>
        <v>31.050999999999998</v>
      </c>
      <c r="C11" s="50">
        <f>[13]Mode_PA_lh_slope_b0!C2</f>
        <v>5.327</v>
      </c>
      <c r="D11" s="51">
        <f>[13]Mode_PA_lh_slope_b0!D2</f>
        <v>20.611000000000001</v>
      </c>
      <c r="E11" s="51">
        <f>[13]Mode_PA_lh_slope_b0!E2</f>
        <v>41.491999999999997</v>
      </c>
      <c r="F11" s="50">
        <f>[13]Mode_PA_lh_slope_b0!F2</f>
        <v>5.8289999999999997</v>
      </c>
      <c r="G11" s="50">
        <f>[13]Mode_PA_lh_slope_b0!G2</f>
        <v>3.81</v>
      </c>
      <c r="H11" s="118">
        <f>[13]Mode_PA_lh_slope_b0!H2</f>
        <v>5.0000000000000001E-3</v>
      </c>
      <c r="I11" s="118">
        <f>[13]Mode_PA_lh_slope_b0!I2</f>
        <v>7.1000000000000004E-3</v>
      </c>
      <c r="J11" s="104" t="str">
        <f>[13]Mode_PA_lh_slope_b0!J2</f>
        <v>p&lt;0.01</v>
      </c>
      <c r="K11" s="61">
        <f>[13]Mode_PA_lh_slope_b0!B3</f>
        <v>32.901000000000003</v>
      </c>
      <c r="L11" s="25">
        <f>[13]Mode_PA_lh_slope_b0!C3</f>
        <v>5.327</v>
      </c>
      <c r="M11" s="25">
        <f>[13]Mode_PA_lh_slope_b0!D3</f>
        <v>22.460999999999999</v>
      </c>
      <c r="N11" s="25">
        <f>[13]Mode_PA_lh_slope_b0!E3</f>
        <v>43.341000000000001</v>
      </c>
      <c r="O11" s="25">
        <f>[13]Mode_PA_lh_slope_b0!F3</f>
        <v>6.1769999999999996</v>
      </c>
      <c r="P11" s="25">
        <f>[13]Mode_PA_lh_slope_b0!G3</f>
        <v>3.81</v>
      </c>
      <c r="Q11" s="94">
        <f>[13]Mode_PA_lh_slope_b0!H3</f>
        <v>4.1000000000000003E-3</v>
      </c>
      <c r="R11" s="94">
        <f>[13]Mode_PA_lh_slope_b0!I3</f>
        <v>6.0000000000000001E-3</v>
      </c>
      <c r="S11" s="99" t="str">
        <f>[13]Mode_PA_lh_slope_b0!J3</f>
        <v>p&lt;0.01</v>
      </c>
      <c r="T11" s="69">
        <f>[13]Mode_PA_lh_slope_b0!B4</f>
        <v>31.687000000000001</v>
      </c>
      <c r="U11" s="25">
        <f>[13]Mode_PA_lh_slope_b0!C4</f>
        <v>5.3369999999999997</v>
      </c>
      <c r="V11" s="25">
        <f>[13]Mode_PA_lh_slope_b0!D4</f>
        <v>21.227</v>
      </c>
      <c r="W11" s="25">
        <f>[13]Mode_PA_lh_slope_b0!E4</f>
        <v>42.146999999999998</v>
      </c>
      <c r="X11" s="25">
        <f>[13]Mode_PA_lh_slope_b0!F4</f>
        <v>5.9370000000000003</v>
      </c>
      <c r="Y11" s="25">
        <f>[13]Mode_PA_lh_slope_b0!G4</f>
        <v>3.84</v>
      </c>
      <c r="Z11" s="122">
        <f>[13]Mode_PA_lh_slope_b0!H4</f>
        <v>4.5999999999999999E-3</v>
      </c>
      <c r="AA11" s="122">
        <f>[13]Mode_PA_lh_slope_b0!I4</f>
        <v>6.6E-3</v>
      </c>
      <c r="AB11" s="99" t="str">
        <f>[13]Mode_PA_lh_slope_b0!J4</f>
        <v>p&lt;0.01</v>
      </c>
      <c r="AC11" s="69">
        <f>[13]Mode_PA_lh_slope_b0!B5</f>
        <v>37.637</v>
      </c>
      <c r="AD11" s="25">
        <f>[13]Mode_PA_lh_slope_b0!C5</f>
        <v>5.4329999999999998</v>
      </c>
      <c r="AE11" s="25">
        <f>[13]Mode_PA_lh_slope_b0!D5</f>
        <v>26.988</v>
      </c>
      <c r="AF11" s="25">
        <f>[13]Mode_PA_lh_slope_b0!E5</f>
        <v>48.284999999999997</v>
      </c>
      <c r="AG11" s="25">
        <f>[13]Mode_PA_lh_slope_b0!F5</f>
        <v>6.9279999999999999</v>
      </c>
      <c r="AH11" s="25">
        <f>[13]Mode_PA_lh_slope_b0!G5</f>
        <v>4.12</v>
      </c>
      <c r="AI11" s="122">
        <f>[13]Mode_PA_lh_slope_b0!H5</f>
        <v>2E-3</v>
      </c>
      <c r="AJ11" s="122">
        <f>[13]Mode_PA_lh_slope_b0!I5</f>
        <v>3.2000000000000002E-3</v>
      </c>
      <c r="AK11" s="99" t="str">
        <f>[13]Mode_PA_lh_slope_b0!J5</f>
        <v>p&lt;0.01</v>
      </c>
      <c r="AL11" s="69">
        <f>[6]Mode_PA_lh_slope_r2!B3</f>
        <v>0.17485777498914001</v>
      </c>
      <c r="AM11" s="25">
        <f>[6]Mode_PA_lh_slope_r2!B2</f>
        <v>0.70425882793303196</v>
      </c>
    </row>
  </sheetData>
  <mergeCells count="5">
    <mergeCell ref="AL1:AM1"/>
    <mergeCell ref="B1:J1"/>
    <mergeCell ref="K1:S1"/>
    <mergeCell ref="T1:AB1"/>
    <mergeCell ref="AC1:AK1"/>
  </mergeCells>
  <conditionalFormatting sqref="H3:I5 H8:I9 H11:I11 Q3:R5 Q8:R8 Q11:R11 Z3:AA5 Z8:AA9 Z11:AA11 AI3:AJ5 AI8:AJ9 AI11:AJ11">
    <cfRule type="cellIs" dxfId="282" priority="19" stopIfTrue="1" operator="lessThan">
      <formula>0.0001</formula>
    </cfRule>
    <cfRule type="cellIs" dxfId="281" priority="20" stopIfTrue="1" operator="lessThan">
      <formula>0.001</formula>
    </cfRule>
    <cfRule type="cellIs" dxfId="280" priority="21" stopIfTrue="1" operator="lessThan">
      <formula>0.05</formula>
    </cfRule>
    <cfRule type="cellIs" dxfId="279" priority="22" stopIfTrue="1" operator="lessThan">
      <formula>0.1</formula>
    </cfRule>
  </conditionalFormatting>
  <conditionalFormatting sqref="J3:J5 J8:J9 J11 S3:S5 S8:S9 S11 AB3:AB5 AB8:AB9 AB11 AK3:AK5 AK8:AK9 AK11">
    <cfRule type="containsText" dxfId="278" priority="10" stopIfTrue="1" operator="containsText" text="p&lt;0.0001">
      <formula>NOT(ISERROR(SEARCH("p&lt;0.0001",J3)))</formula>
    </cfRule>
    <cfRule type="containsText" dxfId="277" priority="15" stopIfTrue="1" operator="containsText" text="p&lt;0.001">
      <formula>NOT(ISERROR(SEARCH("p&lt;0.001",J3)))</formula>
    </cfRule>
    <cfRule type="containsText" dxfId="276" priority="16" stopIfTrue="1" operator="containsText" text="p&lt;0.01">
      <formula>NOT(ISERROR(SEARCH("p&lt;0.01",J3)))</formula>
    </cfRule>
    <cfRule type="containsText" dxfId="275" priority="17" stopIfTrue="1" operator="containsText" text="p&lt;0.05">
      <formula>NOT(ISERROR(SEARCH("p&lt;0.05",J3)))</formula>
    </cfRule>
    <cfRule type="containsText" dxfId="274" priority="18" stopIfTrue="1" operator="containsText" text="p&lt;0.1">
      <formula>NOT(ISERROR(SEARCH("p&lt;0.1",J3)))</formula>
    </cfRule>
  </conditionalFormatting>
  <conditionalFormatting sqref="R9">
    <cfRule type="cellIs" dxfId="273" priority="11" stopIfTrue="1" operator="lessThan">
      <formula>0.0001</formula>
    </cfRule>
    <cfRule type="cellIs" dxfId="272" priority="12" stopIfTrue="1" operator="lessThan">
      <formula>0.001</formula>
    </cfRule>
    <cfRule type="cellIs" dxfId="271" priority="13" stopIfTrue="1" operator="lessThan">
      <formula>0.05</formula>
    </cfRule>
    <cfRule type="cellIs" dxfId="270" priority="14" stopIfTrue="1" operator="lessThan">
      <formula>0.1</formula>
    </cfRule>
  </conditionalFormatting>
  <conditionalFormatting sqref="H6:I6 Q6:R6 Z6:AA6 AI6:AJ6">
    <cfRule type="cellIs" dxfId="269" priority="6" stopIfTrue="1" operator="lessThan">
      <formula>0.0001</formula>
    </cfRule>
    <cfRule type="cellIs" dxfId="268" priority="7" stopIfTrue="1" operator="lessThan">
      <formula>0.001</formula>
    </cfRule>
    <cfRule type="cellIs" dxfId="267" priority="8" stopIfTrue="1" operator="lessThan">
      <formula>0.05</formula>
    </cfRule>
    <cfRule type="cellIs" dxfId="266" priority="9" stopIfTrue="1" operator="lessThan">
      <formula>0.1</formula>
    </cfRule>
  </conditionalFormatting>
  <conditionalFormatting sqref="J6 S6 AB6 AK6">
    <cfRule type="containsText" dxfId="265" priority="1" stopIfTrue="1" operator="containsText" text="p&lt;0.0001">
      <formula>NOT(ISERROR(SEARCH("p&lt;0.0001",J6)))</formula>
    </cfRule>
    <cfRule type="containsText" dxfId="264" priority="2" stopIfTrue="1" operator="containsText" text="p&lt;0.001">
      <formula>NOT(ISERROR(SEARCH("p&lt;0.001",J6)))</formula>
    </cfRule>
    <cfRule type="containsText" dxfId="263" priority="3" stopIfTrue="1" operator="containsText" text="p&lt;0.01">
      <formula>NOT(ISERROR(SEARCH("p&lt;0.01",J6)))</formula>
    </cfRule>
    <cfRule type="containsText" dxfId="262" priority="4" stopIfTrue="1" operator="containsText" text="p&lt;0.05">
      <formula>NOT(ISERROR(SEARCH("p&lt;0.05",J6)))</formula>
    </cfRule>
    <cfRule type="containsText" dxfId="261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1"/>
  <sheetViews>
    <sheetView showGridLines="0" zoomScale="70" zoomScaleNormal="70" zoomScaleSheetLayoutView="55" workbookViewId="0">
      <selection activeCell="A2" sqref="A2:J2"/>
    </sheetView>
  </sheetViews>
  <sheetFormatPr defaultColWidth="13.88671875" defaultRowHeight="13.2" x14ac:dyDescent="0.25"/>
  <cols>
    <col min="1" max="1" width="12.33203125" style="37" customWidth="1"/>
    <col min="2" max="3" width="7.6640625" style="36" customWidth="1"/>
    <col min="4" max="5" width="11.44140625" style="36" customWidth="1"/>
    <col min="6" max="7" width="8.6640625" style="36" customWidth="1"/>
    <col min="8" max="8" width="11.44140625" style="36" customWidth="1"/>
    <col min="9" max="9" width="9.6640625" style="38" customWidth="1"/>
    <col min="10" max="10" width="11.44140625" style="38" customWidth="1"/>
    <col min="11" max="12" width="7.6640625" style="36" customWidth="1"/>
    <col min="13" max="14" width="11.44140625" style="36" customWidth="1"/>
    <col min="15" max="16" width="8.6640625" style="36" customWidth="1"/>
    <col min="17" max="17" width="11.44140625" style="39" customWidth="1"/>
    <col min="18" max="18" width="9.6640625" style="39" customWidth="1"/>
    <col min="19" max="19" width="11.44140625" style="39" customWidth="1"/>
    <col min="20" max="21" width="7.6640625" style="36" customWidth="1"/>
    <col min="22" max="23" width="11.44140625" style="36" customWidth="1"/>
    <col min="24" max="25" width="8.6640625" style="36" customWidth="1"/>
    <col min="26" max="26" width="11.44140625" style="39" customWidth="1"/>
    <col min="27" max="27" width="9.6640625" style="39" customWidth="1"/>
    <col min="28" max="28" width="11.44140625" style="39" customWidth="1"/>
    <col min="29" max="30" width="7.6640625" style="36" customWidth="1"/>
    <col min="31" max="32" width="11.44140625" style="36" customWidth="1"/>
    <col min="33" max="34" width="8.6640625" style="36" customWidth="1"/>
    <col min="35" max="35" width="11.44140625" style="39" customWidth="1"/>
    <col min="36" max="36" width="9.6640625" style="39" customWidth="1"/>
    <col min="37" max="37" width="11.44140625" style="39" customWidth="1"/>
    <col min="38" max="39" width="7.6640625" style="36" customWidth="1"/>
    <col min="40" max="41" width="11.44140625" style="36" customWidth="1"/>
    <col min="42" max="43" width="8.6640625" style="36" customWidth="1"/>
    <col min="44" max="44" width="11.44140625" style="39" customWidth="1"/>
    <col min="45" max="45" width="9.6640625" style="39" customWidth="1"/>
    <col min="46" max="46" width="11.44140625" style="39" customWidth="1"/>
    <col min="47" max="48" width="7.6640625" style="36" customWidth="1"/>
    <col min="49" max="50" width="11.44140625" style="36" customWidth="1"/>
    <col min="51" max="52" width="8.6640625" style="36" customWidth="1"/>
    <col min="53" max="53" width="11.44140625" style="39" customWidth="1"/>
    <col min="54" max="54" width="9.6640625" style="39" customWidth="1"/>
    <col min="55" max="55" width="11.44140625" style="39" customWidth="1"/>
    <col min="56" max="57" width="11.44140625" style="36" customWidth="1"/>
    <col min="58" max="16384" width="13.88671875" style="36"/>
  </cols>
  <sheetData>
    <row r="1" spans="1:57" s="35" customFormat="1" ht="33.6" customHeight="1" thickBot="1" x14ac:dyDescent="0.35">
      <c r="A1" s="125" t="s">
        <v>50</v>
      </c>
      <c r="B1" s="207" t="s">
        <v>28</v>
      </c>
      <c r="C1" s="205"/>
      <c r="D1" s="205"/>
      <c r="E1" s="205"/>
      <c r="F1" s="205"/>
      <c r="G1" s="205"/>
      <c r="H1" s="205"/>
      <c r="I1" s="205"/>
      <c r="J1" s="205"/>
      <c r="K1" s="204" t="s">
        <v>29</v>
      </c>
      <c r="L1" s="205"/>
      <c r="M1" s="205"/>
      <c r="N1" s="205"/>
      <c r="O1" s="205"/>
      <c r="P1" s="205"/>
      <c r="Q1" s="205"/>
      <c r="R1" s="205"/>
      <c r="S1" s="206"/>
      <c r="T1" s="204" t="s">
        <v>30</v>
      </c>
      <c r="U1" s="205"/>
      <c r="V1" s="205"/>
      <c r="W1" s="205"/>
      <c r="X1" s="205"/>
      <c r="Y1" s="205"/>
      <c r="Z1" s="205"/>
      <c r="AA1" s="205"/>
      <c r="AB1" s="206"/>
      <c r="AC1" s="205" t="s">
        <v>31</v>
      </c>
      <c r="AD1" s="205"/>
      <c r="AE1" s="205"/>
      <c r="AF1" s="205"/>
      <c r="AG1" s="205"/>
      <c r="AH1" s="205"/>
      <c r="AI1" s="205"/>
      <c r="AJ1" s="205"/>
      <c r="AK1" s="206"/>
      <c r="AL1" s="204" t="s">
        <v>32</v>
      </c>
      <c r="AM1" s="205"/>
      <c r="AN1" s="205"/>
      <c r="AO1" s="205"/>
      <c r="AP1" s="205"/>
      <c r="AQ1" s="205"/>
      <c r="AR1" s="205"/>
      <c r="AS1" s="205"/>
      <c r="AT1" s="206"/>
      <c r="AU1" s="204" t="s">
        <v>33</v>
      </c>
      <c r="AV1" s="205"/>
      <c r="AW1" s="205"/>
      <c r="AX1" s="205"/>
      <c r="AY1" s="205"/>
      <c r="AZ1" s="205"/>
      <c r="BA1" s="205"/>
      <c r="BB1" s="205"/>
      <c r="BC1" s="206"/>
      <c r="BD1" s="193" t="s">
        <v>41</v>
      </c>
      <c r="BE1" s="194"/>
    </row>
    <row r="2" spans="1:57" s="113" customFormat="1" ht="33.6" customHeight="1" thickTop="1" thickBot="1" x14ac:dyDescent="0.3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tr">
        <f>[14]Mode_PA_l_f0_b1!J1</f>
        <v>p.adj (BH)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 (BH)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 (BH)</v>
      </c>
      <c r="AB2" s="110" t="str">
        <f t="shared" si="1"/>
        <v>sig.</v>
      </c>
      <c r="AC2" s="105" t="str">
        <f t="shared" ref="AC2:AI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>AA2</f>
        <v>p.adj (BH)</v>
      </c>
      <c r="AK2" s="110" t="str">
        <f>J2</f>
        <v>sig.</v>
      </c>
      <c r="AL2" s="108" t="str">
        <f t="shared" ref="AL2:AR2" si="3">B2</f>
        <v>β1</v>
      </c>
      <c r="AM2" s="105" t="str">
        <f t="shared" si="3"/>
        <v xml:space="preserve">SE </v>
      </c>
      <c r="AN2" s="105" t="str">
        <f t="shared" si="3"/>
        <v>2.5% CI</v>
      </c>
      <c r="AO2" s="105" t="str">
        <f t="shared" si="3"/>
        <v>97.5% CI</v>
      </c>
      <c r="AP2" s="105" t="str">
        <f t="shared" si="3"/>
        <v>t</v>
      </c>
      <c r="AQ2" s="105" t="str">
        <f t="shared" si="3"/>
        <v>df</v>
      </c>
      <c r="AR2" s="109" t="str">
        <f t="shared" si="3"/>
        <v>p. val.</v>
      </c>
      <c r="AS2" s="109" t="str">
        <f t="shared" ref="AS2" si="4">I2</f>
        <v>p.adj (BH)</v>
      </c>
      <c r="AT2" s="110" t="str">
        <f>J2</f>
        <v>sig.</v>
      </c>
      <c r="AU2" s="108" t="str">
        <f t="shared" ref="AU2:BA2" si="5">B2</f>
        <v>β1</v>
      </c>
      <c r="AV2" s="105" t="str">
        <f t="shared" si="5"/>
        <v xml:space="preserve">SE </v>
      </c>
      <c r="AW2" s="105" t="str">
        <f t="shared" si="5"/>
        <v>2.5% CI</v>
      </c>
      <c r="AX2" s="105" t="str">
        <f t="shared" si="5"/>
        <v>97.5% CI</v>
      </c>
      <c r="AY2" s="105" t="str">
        <f t="shared" si="5"/>
        <v>t</v>
      </c>
      <c r="AZ2" s="105" t="str">
        <f t="shared" si="5"/>
        <v>df</v>
      </c>
      <c r="BA2" s="109" t="str">
        <f t="shared" si="5"/>
        <v>p. val.</v>
      </c>
      <c r="BB2" s="109" t="str">
        <f t="shared" ref="BB2" si="6">I2</f>
        <v>p.adj (BH)</v>
      </c>
      <c r="BC2" s="111" t="str">
        <f>S2</f>
        <v>sig.</v>
      </c>
      <c r="BD2" s="105" t="s">
        <v>39</v>
      </c>
      <c r="BE2" s="112" t="s">
        <v>40</v>
      </c>
    </row>
    <row r="3" spans="1:57" s="78" customFormat="1" ht="33.6" customHeight="1" thickTop="1" thickBot="1" x14ac:dyDescent="0.3">
      <c r="A3" s="74" t="s">
        <v>26</v>
      </c>
      <c r="B3" s="75">
        <f>[14]Mode_PA_l_f0_b1!C2</f>
        <v>0.10100000000000001</v>
      </c>
      <c r="C3" s="76">
        <f>[14]Mode_PA_l_f0_b1!D2</f>
        <v>0.13700000000000001</v>
      </c>
      <c r="D3" s="76">
        <f>[14]Mode_PA_l_f0_b1!E2</f>
        <v>-0.16600000000000001</v>
      </c>
      <c r="E3" s="76">
        <f>[14]Mode_PA_l_f0_b1!F2</f>
        <v>0.36899999999999999</v>
      </c>
      <c r="F3" s="76">
        <f>[14]Mode_PA_l_f0_b1!G2</f>
        <v>0.74099999999999999</v>
      </c>
      <c r="G3" s="76">
        <f>[14]Mode_PA_l_f0_b1!H2</f>
        <v>605.01</v>
      </c>
      <c r="H3" s="115">
        <f>[14]Mode_PA_l_f0_b1!I2</f>
        <v>0.45900000000000002</v>
      </c>
      <c r="I3" s="115">
        <f>[14]Mode_PA_l_f0_b1!J2</f>
        <v>0.50639999999999996</v>
      </c>
      <c r="J3" s="100">
        <f>[14]Mode_PA_l_f0_b1!K2</f>
        <v>0</v>
      </c>
      <c r="K3" s="77">
        <f>[14]Mode_PA_l_f0_b1!C3</f>
        <v>1.141</v>
      </c>
      <c r="L3" s="76">
        <f>[14]Mode_PA_l_f0_b1!D3</f>
        <v>0.151</v>
      </c>
      <c r="M3" s="76">
        <f>[14]Mode_PA_l_f0_b1!E3</f>
        <v>0.84499999999999997</v>
      </c>
      <c r="N3" s="76">
        <f>[14]Mode_PA_l_f0_b1!F3</f>
        <v>1.4379999999999999</v>
      </c>
      <c r="O3" s="76">
        <f>[14]Mode_PA_l_f0_b1!G3</f>
        <v>7.5519999999999996</v>
      </c>
      <c r="P3" s="76">
        <f>[14]Mode_PA_l_f0_b1!H3</f>
        <v>605.04999999999995</v>
      </c>
      <c r="Q3" s="115">
        <f>[14]Mode_PA_l_f0_b1!I3</f>
        <v>1.59E-13</v>
      </c>
      <c r="R3" s="115">
        <f>[14]Mode_PA_l_f0_b1!J3</f>
        <v>6.3100000000000004E-13</v>
      </c>
      <c r="S3" s="100" t="str">
        <f>[14]Mode_PA_l_f0_b1!K3</f>
        <v>p&lt;0.0001</v>
      </c>
      <c r="T3" s="77">
        <f>[14]Mode_PA_l_f0_b1!C4</f>
        <v>0.34799999999999998</v>
      </c>
      <c r="U3" s="76">
        <f>[14]Mode_PA_l_f0_b1!D4</f>
        <v>0.221</v>
      </c>
      <c r="V3" s="76">
        <f>[14]Mode_PA_l_f0_b1!E4</f>
        <v>-8.5999999999999993E-2</v>
      </c>
      <c r="W3" s="76">
        <f>[14]Mode_PA_l_f0_b1!F4</f>
        <v>0.78200000000000003</v>
      </c>
      <c r="X3" s="76">
        <f>[14]Mode_PA_l_f0_b1!G4</f>
        <v>1.573</v>
      </c>
      <c r="Y3" s="76">
        <f>[14]Mode_PA_l_f0_b1!H4</f>
        <v>605.30999999999995</v>
      </c>
      <c r="Z3" s="115">
        <f>[14]Mode_PA_l_f0_b1!I4</f>
        <v>0.1164</v>
      </c>
      <c r="AA3" s="115">
        <f>[14]Mode_PA_l_f0_b1!J4</f>
        <v>0.14499999999999999</v>
      </c>
      <c r="AB3" s="100">
        <f>[14]Mode_PA_l_f0_b1!K4</f>
        <v>0</v>
      </c>
      <c r="AC3" s="76">
        <f>[14]Mode_PA_l_f0_b1!C5</f>
        <v>1.04</v>
      </c>
      <c r="AD3" s="76">
        <f>[14]Mode_PA_l_f0_b1!D5</f>
        <v>0.152</v>
      </c>
      <c r="AE3" s="76">
        <f>[14]Mode_PA_l_f0_b1!E5</f>
        <v>0.74299999999999999</v>
      </c>
      <c r="AF3" s="76">
        <f>[14]Mode_PA_l_f0_b1!F5</f>
        <v>1.3380000000000001</v>
      </c>
      <c r="AG3" s="76">
        <f>[14]Mode_PA_l_f0_b1!G5</f>
        <v>6.8529999999999998</v>
      </c>
      <c r="AH3" s="76">
        <f>[14]Mode_PA_l_f0_b1!H5</f>
        <v>605.07000000000005</v>
      </c>
      <c r="AI3" s="115">
        <f>[14]Mode_PA_l_f0_b1!I5</f>
        <v>1.7900000000000001E-11</v>
      </c>
      <c r="AJ3" s="115">
        <f>[14]Mode_PA_l_f0_b1!J5</f>
        <v>6.7600000000000004E-11</v>
      </c>
      <c r="AK3" s="100" t="str">
        <f>[14]Mode_PA_l_f0_b1!K5</f>
        <v>p&lt;0.0001</v>
      </c>
      <c r="AL3" s="77">
        <f>[14]Mode_PA_l_f0_b1!C6</f>
        <v>0.247</v>
      </c>
      <c r="AM3" s="76">
        <f>[14]Mode_PA_l_f0_b1!D6</f>
        <v>0.222</v>
      </c>
      <c r="AN3" s="76">
        <f>[14]Mode_PA_l_f0_b1!E6</f>
        <v>-0.188</v>
      </c>
      <c r="AO3" s="76">
        <f>[14]Mode_PA_l_f0_b1!F6</f>
        <v>0.68200000000000005</v>
      </c>
      <c r="AP3" s="76">
        <f>[14]Mode_PA_l_f0_b1!G6</f>
        <v>1.1120000000000001</v>
      </c>
      <c r="AQ3" s="76">
        <f>[14]Mode_PA_l_f0_b1!H6</f>
        <v>605.32000000000005</v>
      </c>
      <c r="AR3" s="115">
        <f>[14]Mode_PA_l_f0_b1!I6</f>
        <v>0.26650000000000001</v>
      </c>
      <c r="AS3" s="115">
        <f>[14]Mode_PA_l_f0_b1!J6</f>
        <v>0.31240000000000001</v>
      </c>
      <c r="AT3" s="100">
        <f>[14]Mode_PA_l_f0_b1!K6</f>
        <v>0</v>
      </c>
      <c r="AU3" s="77">
        <f>[14]Mode_PA_l_f0_b1!C7</f>
        <v>-0.79300000000000004</v>
      </c>
      <c r="AV3" s="76">
        <f>[14]Mode_PA_l_f0_b1!D7</f>
        <v>0.22700000000000001</v>
      </c>
      <c r="AW3" s="76">
        <f>[14]Mode_PA_l_f0_b1!E7</f>
        <v>-1.238</v>
      </c>
      <c r="AX3" s="76">
        <f>[14]Mode_PA_l_f0_b1!F7</f>
        <v>-0.34799999999999998</v>
      </c>
      <c r="AY3" s="76">
        <f>[14]Mode_PA_l_f0_b1!G7</f>
        <v>-3.4910000000000001</v>
      </c>
      <c r="AZ3" s="76">
        <f>[14]Mode_PA_l_f0_b1!H7</f>
        <v>605.26</v>
      </c>
      <c r="BA3" s="115">
        <f>[14]Mode_PA_l_f0_b1!I7</f>
        <v>5.1599999999999997E-4</v>
      </c>
      <c r="BB3" s="115">
        <f>[14]Mode_PA_l_f0_b1!J7</f>
        <v>1E-3</v>
      </c>
      <c r="BC3" s="100" t="str">
        <f>[14]Mode_PA_l_f0_b1!K7</f>
        <v>p&lt;0.01</v>
      </c>
      <c r="BD3" s="76">
        <f>'B0 Mode'!AL3</f>
        <v>0.59228487962007204</v>
      </c>
      <c r="BE3" s="73">
        <f>'B0 Mode'!AM3</f>
        <v>0.940391519413731</v>
      </c>
    </row>
    <row r="4" spans="1:57" s="78" customFormat="1" ht="33.6" customHeight="1" thickBot="1" x14ac:dyDescent="0.3">
      <c r="A4" s="79" t="s">
        <v>27</v>
      </c>
      <c r="B4" s="80">
        <f>[15]Mode_PA_h_f0_b1!C2</f>
        <v>0.39</v>
      </c>
      <c r="C4" s="73">
        <f>[15]Mode_PA_h_f0_b1!D2</f>
        <v>0.19</v>
      </c>
      <c r="D4" s="73">
        <f>[15]Mode_PA_h_f0_b1!E2</f>
        <v>1.9E-2</v>
      </c>
      <c r="E4" s="73">
        <f>[15]Mode_PA_h_f0_b1!F2</f>
        <v>0.76200000000000001</v>
      </c>
      <c r="F4" s="73">
        <f>[15]Mode_PA_h_f0_b1!G2</f>
        <v>2.0590000000000002</v>
      </c>
      <c r="G4" s="73">
        <f>[15]Mode_PA_h_f0_b1!H2</f>
        <v>610.01</v>
      </c>
      <c r="H4" s="115">
        <f>[15]Mode_PA_h_f0_b1!I2</f>
        <v>3.9899999999999998E-2</v>
      </c>
      <c r="I4" s="115">
        <f>[15]Mode_PA_h_f0_b1!J2</f>
        <v>5.28E-2</v>
      </c>
      <c r="J4" s="100" t="str">
        <f>[15]Mode_PA_h_f0_b1!K2</f>
        <v>(p&lt;0.1)</v>
      </c>
      <c r="K4" s="81">
        <f>[15]Mode_PA_h_f0_b1!C3</f>
        <v>1.079</v>
      </c>
      <c r="L4" s="73">
        <f>[15]Mode_PA_h_f0_b1!D3</f>
        <v>0.21</v>
      </c>
      <c r="M4" s="73">
        <f>[15]Mode_PA_h_f0_b1!E3</f>
        <v>0.66700000000000004</v>
      </c>
      <c r="N4" s="73">
        <f>[15]Mode_PA_h_f0_b1!F3</f>
        <v>1.4910000000000001</v>
      </c>
      <c r="O4" s="73">
        <f>[15]Mode_PA_h_f0_b1!G3</f>
        <v>5.1360000000000001</v>
      </c>
      <c r="P4" s="73">
        <f>[15]Mode_PA_h_f0_b1!H3</f>
        <v>610.09</v>
      </c>
      <c r="Q4" s="115">
        <f>[15]Mode_PA_h_f0_b1!I3</f>
        <v>3.7899999999999999E-7</v>
      </c>
      <c r="R4" s="115">
        <f>[15]Mode_PA_h_f0_b1!J3</f>
        <v>1.0100000000000001E-6</v>
      </c>
      <c r="S4" s="100" t="str">
        <f>[15]Mode_PA_h_f0_b1!K3</f>
        <v>p&lt;0.0001</v>
      </c>
      <c r="T4" s="81">
        <f>[15]Mode_PA_h_f0_b1!C4</f>
        <v>1.488</v>
      </c>
      <c r="U4" s="73">
        <f>[15]Mode_PA_h_f0_b1!D4</f>
        <v>0.30399999999999999</v>
      </c>
      <c r="V4" s="73">
        <f>[15]Mode_PA_h_f0_b1!E4</f>
        <v>0.89200000000000002</v>
      </c>
      <c r="W4" s="73">
        <f>[15]Mode_PA_h_f0_b1!F4</f>
        <v>2.0840000000000001</v>
      </c>
      <c r="X4" s="73">
        <f>[15]Mode_PA_h_f0_b1!G4</f>
        <v>4.8929999999999998</v>
      </c>
      <c r="Y4" s="73">
        <f>[15]Mode_PA_h_f0_b1!H4</f>
        <v>610.49</v>
      </c>
      <c r="Z4" s="115">
        <f>[15]Mode_PA_h_f0_b1!I4</f>
        <v>1.2699999999999999E-6</v>
      </c>
      <c r="AA4" s="115">
        <f>[15]Mode_PA_h_f0_b1!J4</f>
        <v>3.18E-6</v>
      </c>
      <c r="AB4" s="100" t="str">
        <f>[15]Mode_PA_h_f0_b1!K4</f>
        <v>p&lt;0.0001</v>
      </c>
      <c r="AC4" s="73">
        <f>[15]Mode_PA_h_f0_b1!C5</f>
        <v>0.68899999999999995</v>
      </c>
      <c r="AD4" s="73">
        <f>[15]Mode_PA_h_f0_b1!D5</f>
        <v>0.21099999999999999</v>
      </c>
      <c r="AE4" s="73">
        <f>[15]Mode_PA_h_f0_b1!E5</f>
        <v>0.27600000000000002</v>
      </c>
      <c r="AF4" s="73">
        <f>[15]Mode_PA_h_f0_b1!F5</f>
        <v>1.1020000000000001</v>
      </c>
      <c r="AG4" s="73">
        <f>[15]Mode_PA_h_f0_b1!G5</f>
        <v>3.2679999999999998</v>
      </c>
      <c r="AH4" s="73">
        <f>[15]Mode_PA_h_f0_b1!H5</f>
        <v>610.12</v>
      </c>
      <c r="AI4" s="115">
        <f>[15]Mode_PA_h_f0_b1!I5</f>
        <v>1.1000000000000001E-3</v>
      </c>
      <c r="AJ4" s="115">
        <f>[15]Mode_PA_h_f0_b1!J5</f>
        <v>2E-3</v>
      </c>
      <c r="AK4" s="100" t="str">
        <f>[15]Mode_PA_h_f0_b1!K5</f>
        <v>p&lt;0.01</v>
      </c>
      <c r="AL4" s="81">
        <f>[15]Mode_PA_h_f0_b1!C6</f>
        <v>1.0980000000000001</v>
      </c>
      <c r="AM4" s="73">
        <f>[15]Mode_PA_h_f0_b1!D6</f>
        <v>0.30499999999999999</v>
      </c>
      <c r="AN4" s="73">
        <f>[15]Mode_PA_h_f0_b1!E6</f>
        <v>0.501</v>
      </c>
      <c r="AO4" s="73">
        <f>[15]Mode_PA_h_f0_b1!F6</f>
        <v>1.6950000000000001</v>
      </c>
      <c r="AP4" s="73">
        <f>[15]Mode_PA_h_f0_b1!G6</f>
        <v>3.6040000000000001</v>
      </c>
      <c r="AQ4" s="73">
        <f>[15]Mode_PA_h_f0_b1!H6</f>
        <v>610.51</v>
      </c>
      <c r="AR4" s="115">
        <f>[15]Mode_PA_h_f0_b1!I6</f>
        <v>3.3799999999999998E-4</v>
      </c>
      <c r="AS4" s="115">
        <f>[15]Mode_PA_h_f0_b1!J6</f>
        <v>6.8800000000000003E-4</v>
      </c>
      <c r="AT4" s="100" t="str">
        <f>[15]Mode_PA_h_f0_b1!K6</f>
        <v>p&lt;0.001</v>
      </c>
      <c r="AU4" s="81">
        <f>[15]Mode_PA_h_f0_b1!C7</f>
        <v>0.40899999999999997</v>
      </c>
      <c r="AV4" s="73">
        <f>[15]Mode_PA_h_f0_b1!D7</f>
        <v>0.313</v>
      </c>
      <c r="AW4" s="73">
        <f>[15]Mode_PA_h_f0_b1!E7</f>
        <v>-0.20399999999999999</v>
      </c>
      <c r="AX4" s="73">
        <f>[15]Mode_PA_h_f0_b1!F7</f>
        <v>1.022</v>
      </c>
      <c r="AY4" s="73">
        <f>[15]Mode_PA_h_f0_b1!G7</f>
        <v>1.3080000000000001</v>
      </c>
      <c r="AZ4" s="73">
        <f>[15]Mode_PA_h_f0_b1!H7</f>
        <v>610.42999999999995</v>
      </c>
      <c r="BA4" s="115">
        <f>[15]Mode_PA_h_f0_b1!I7</f>
        <v>0.1913</v>
      </c>
      <c r="BB4" s="115">
        <f>[15]Mode_PA_h_f0_b1!J7</f>
        <v>0.22989999999999999</v>
      </c>
      <c r="BC4" s="100">
        <f>[15]Mode_PA_h_f0_b1!K7</f>
        <v>0</v>
      </c>
      <c r="BD4" s="73">
        <f>'B0 Mode'!AL4</f>
        <v>0.55080717828975501</v>
      </c>
      <c r="BE4" s="73">
        <f>'B0 Mode'!AM4</f>
        <v>0.906076147952944</v>
      </c>
    </row>
    <row r="5" spans="1:57" s="78" customFormat="1" ht="33.6" customHeight="1" thickBot="1" x14ac:dyDescent="0.3">
      <c r="A5" s="82" t="s">
        <v>5</v>
      </c>
      <c r="B5" s="83">
        <f>[16]Mode_PA_f0_exc_b1!C2</f>
        <v>0.182</v>
      </c>
      <c r="C5" s="84">
        <f>[16]Mode_PA_f0_exc_b1!D2</f>
        <v>0.14699999999999999</v>
      </c>
      <c r="D5" s="84">
        <f>[16]Mode_PA_f0_exc_b1!E2</f>
        <v>-0.107</v>
      </c>
      <c r="E5" s="84">
        <f>[16]Mode_PA_f0_exc_b1!F2</f>
        <v>0.47099999999999997</v>
      </c>
      <c r="F5" s="84">
        <f>[16]Mode_PA_f0_exc_b1!G2</f>
        <v>1.2330000000000001</v>
      </c>
      <c r="G5" s="84">
        <f>[16]Mode_PA_f0_exc_b1!H2</f>
        <v>607.03</v>
      </c>
      <c r="H5" s="115">
        <f>[16]Mode_PA_f0_exc_b1!I2</f>
        <v>0.218</v>
      </c>
      <c r="I5" s="115">
        <f>[16]Mode_PA_f0_exc_b1!J2</f>
        <v>0.2586</v>
      </c>
      <c r="J5" s="100">
        <f>[16]Mode_PA_f0_exc_b1!K2</f>
        <v>0</v>
      </c>
      <c r="K5" s="85">
        <f>[16]Mode_PA_f0_exc_b1!C3</f>
        <v>-0.1</v>
      </c>
      <c r="L5" s="84">
        <f>[16]Mode_PA_f0_exc_b1!D3</f>
        <v>0.16300000000000001</v>
      </c>
      <c r="M5" s="84">
        <f>[16]Mode_PA_f0_exc_b1!E3</f>
        <v>-0.41899999999999998</v>
      </c>
      <c r="N5" s="84">
        <f>[16]Mode_PA_f0_exc_b1!F3</f>
        <v>0.219</v>
      </c>
      <c r="O5" s="84">
        <f>[16]Mode_PA_f0_exc_b1!G3</f>
        <v>-0.61299999999999999</v>
      </c>
      <c r="P5" s="84">
        <f>[16]Mode_PA_f0_exc_b1!H3</f>
        <v>607.47</v>
      </c>
      <c r="Q5" s="115">
        <f>[16]Mode_PA_f0_exc_b1!I3</f>
        <v>0.54020000000000001</v>
      </c>
      <c r="R5" s="115">
        <f>[16]Mode_PA_f0_exc_b1!J3</f>
        <v>0.58440000000000003</v>
      </c>
      <c r="S5" s="100">
        <f>[16]Mode_PA_f0_exc_b1!K3</f>
        <v>0</v>
      </c>
      <c r="T5" s="85">
        <f>[16]Mode_PA_f0_exc_b1!C4</f>
        <v>0.97899999999999998</v>
      </c>
      <c r="U5" s="84">
        <f>[16]Mode_PA_f0_exc_b1!D4</f>
        <v>0.23499999999999999</v>
      </c>
      <c r="V5" s="84">
        <f>[16]Mode_PA_f0_exc_b1!E4</f>
        <v>0.51800000000000002</v>
      </c>
      <c r="W5" s="84">
        <f>[16]Mode_PA_f0_exc_b1!F4</f>
        <v>1.44</v>
      </c>
      <c r="X5" s="84">
        <f>[16]Mode_PA_f0_exc_b1!G4</f>
        <v>4.1589999999999998</v>
      </c>
      <c r="Y5" s="84">
        <f>[16]Mode_PA_f0_exc_b1!H4</f>
        <v>609.34</v>
      </c>
      <c r="Z5" s="115">
        <f>[16]Mode_PA_f0_exc_b1!I4</f>
        <v>3.65E-5</v>
      </c>
      <c r="AA5" s="115">
        <f>[16]Mode_PA_f0_exc_b1!J4</f>
        <v>8.2700000000000004E-5</v>
      </c>
      <c r="AB5" s="100" t="str">
        <f>[16]Mode_PA_f0_exc_b1!K4</f>
        <v>p&lt;0.0001</v>
      </c>
      <c r="AC5" s="84">
        <f>[16]Mode_PA_f0_exc_b1!C5</f>
        <v>-0.28199999999999997</v>
      </c>
      <c r="AD5" s="84">
        <f>[16]Mode_PA_f0_exc_b1!D5</f>
        <v>0.16300000000000001</v>
      </c>
      <c r="AE5" s="84">
        <f>[16]Mode_PA_f0_exc_b1!E5</f>
        <v>-0.60199999999999998</v>
      </c>
      <c r="AF5" s="84">
        <f>[16]Mode_PA_f0_exc_b1!F5</f>
        <v>3.9E-2</v>
      </c>
      <c r="AG5" s="84">
        <f>[16]Mode_PA_f0_exc_b1!G5</f>
        <v>-1.722</v>
      </c>
      <c r="AH5" s="84">
        <f>[16]Mode_PA_f0_exc_b1!H5</f>
        <v>607.51</v>
      </c>
      <c r="AI5" s="115">
        <f>[16]Mode_PA_f0_exc_b1!I5</f>
        <v>8.5500000000000007E-2</v>
      </c>
      <c r="AJ5" s="115">
        <f>[16]Mode_PA_f0_exc_b1!J5</f>
        <v>0.10879999999999999</v>
      </c>
      <c r="AK5" s="100">
        <f>[16]Mode_PA_f0_exc_b1!K5</f>
        <v>0</v>
      </c>
      <c r="AL5" s="85">
        <f>[16]Mode_PA_f0_exc_b1!C6</f>
        <v>0.79700000000000004</v>
      </c>
      <c r="AM5" s="84">
        <f>[16]Mode_PA_f0_exc_b1!D6</f>
        <v>0.23599999999999999</v>
      </c>
      <c r="AN5" s="84">
        <f>[16]Mode_PA_f0_exc_b1!E6</f>
        <v>0.33500000000000002</v>
      </c>
      <c r="AO5" s="84">
        <f>[16]Mode_PA_f0_exc_b1!F6</f>
        <v>1.26</v>
      </c>
      <c r="AP5" s="84">
        <f>[16]Mode_PA_f0_exc_b1!G6</f>
        <v>3.3780000000000001</v>
      </c>
      <c r="AQ5" s="84">
        <f>[16]Mode_PA_f0_exc_b1!H6</f>
        <v>609.38</v>
      </c>
      <c r="AR5" s="115">
        <f>[16]Mode_PA_f0_exc_b1!I6</f>
        <v>7.76E-4</v>
      </c>
      <c r="AS5" s="115">
        <f>[16]Mode_PA_f0_exc_b1!J6</f>
        <v>1.5E-3</v>
      </c>
      <c r="AT5" s="100" t="str">
        <f>[16]Mode_PA_f0_exc_b1!K6</f>
        <v>p&lt;0.01</v>
      </c>
      <c r="AU5" s="85">
        <f>[16]Mode_PA_f0_exc_b1!C7</f>
        <v>1.079</v>
      </c>
      <c r="AV5" s="84">
        <f>[16]Mode_PA_f0_exc_b1!D7</f>
        <v>0.24199999999999999</v>
      </c>
      <c r="AW5" s="84">
        <f>[16]Mode_PA_f0_exc_b1!E7</f>
        <v>0.60399999999999998</v>
      </c>
      <c r="AX5" s="84">
        <f>[16]Mode_PA_f0_exc_b1!F7</f>
        <v>1.5529999999999999</v>
      </c>
      <c r="AY5" s="84">
        <f>[16]Mode_PA_f0_exc_b1!G7</f>
        <v>4.4560000000000004</v>
      </c>
      <c r="AZ5" s="84">
        <f>[16]Mode_PA_f0_exc_b1!H7</f>
        <v>609.05999999999995</v>
      </c>
      <c r="BA5" s="115">
        <f>[16]Mode_PA_f0_exc_b1!I7</f>
        <v>9.9599999999999995E-6</v>
      </c>
      <c r="BB5" s="115">
        <f>[16]Mode_PA_f0_exc_b1!J7</f>
        <v>2.3200000000000001E-5</v>
      </c>
      <c r="BC5" s="100" t="str">
        <f>[16]Mode_PA_f0_exc_b1!K7</f>
        <v>p&lt;0.0001</v>
      </c>
      <c r="BD5" s="84">
        <f>'B0 Mode'!AL5</f>
        <v>0.17485777498914001</v>
      </c>
      <c r="BE5" s="84">
        <f>'B0 Mode'!AM5</f>
        <v>0.70425882793303196</v>
      </c>
    </row>
    <row r="6" spans="1:57" s="78" customFormat="1" ht="33.6" customHeight="1" thickBot="1" x14ac:dyDescent="0.3">
      <c r="A6" s="82" t="s">
        <v>67</v>
      </c>
      <c r="B6" s="83">
        <f>[17]Mode_PA_lh_mean_f0_b1!C2</f>
        <v>0.28100000000000003</v>
      </c>
      <c r="C6" s="84">
        <f>[17]Mode_PA_lh_mean_f0_b1!D2</f>
        <v>0.155</v>
      </c>
      <c r="D6" s="84">
        <f>[17]Mode_PA_lh_mean_f0_b1!E2</f>
        <v>-2.3E-2</v>
      </c>
      <c r="E6" s="84">
        <f>[17]Mode_PA_lh_mean_f0_b1!F2</f>
        <v>0.58399999999999996</v>
      </c>
      <c r="F6" s="84">
        <f>[17]Mode_PA_lh_mean_f0_b1!G2</f>
        <v>1.8109999999999999</v>
      </c>
      <c r="G6" s="84">
        <f>[17]Mode_PA_lh_mean_f0_b1!H2</f>
        <v>608.01</v>
      </c>
      <c r="H6" s="115">
        <f>[17]Mode_PA_lh_mean_f0_b1!I2</f>
        <v>7.0599999999999996E-2</v>
      </c>
      <c r="I6" s="115">
        <f>[17]Mode_PA_lh_mean_f0_b1!J2</f>
        <v>9.0300000000000005E-2</v>
      </c>
      <c r="J6" s="100" t="str">
        <f>[17]Mode_PA_lh_mean_f0_b1!K2</f>
        <v>(p&lt;0.1)</v>
      </c>
      <c r="K6" s="85">
        <f>[17]Mode_PA_lh_mean_f0_b1!C3</f>
        <v>1.276</v>
      </c>
      <c r="L6" s="84">
        <f>[17]Mode_PA_lh_mean_f0_b1!D3</f>
        <v>0.17199999999999999</v>
      </c>
      <c r="M6" s="84">
        <f>[17]Mode_PA_lh_mean_f0_b1!E3</f>
        <v>0.93899999999999995</v>
      </c>
      <c r="N6" s="84">
        <f>[17]Mode_PA_lh_mean_f0_b1!F3</f>
        <v>1.6120000000000001</v>
      </c>
      <c r="O6" s="84">
        <f>[17]Mode_PA_lh_mean_f0_b1!G3</f>
        <v>7.4260000000000002</v>
      </c>
      <c r="P6" s="84">
        <f>[17]Mode_PA_lh_mean_f0_b1!H3</f>
        <v>608.04</v>
      </c>
      <c r="Q6" s="115">
        <f>[17]Mode_PA_lh_mean_f0_b1!I3</f>
        <v>3.8099999999999999E-13</v>
      </c>
      <c r="R6" s="115">
        <f>[17]Mode_PA_lh_mean_f0_b1!J3</f>
        <v>1.4899999999999999E-12</v>
      </c>
      <c r="S6" s="100" t="str">
        <f>[17]Mode_PA_lh_mean_f0_b1!K3</f>
        <v>p&lt;0.0001</v>
      </c>
      <c r="T6" s="85">
        <f>[17]Mode_PA_lh_mean_f0_b1!C4</f>
        <v>1.1339999999999999</v>
      </c>
      <c r="U6" s="84">
        <f>[17]Mode_PA_lh_mean_f0_b1!D4</f>
        <v>0.249</v>
      </c>
      <c r="V6" s="84">
        <f>[17]Mode_PA_lh_mean_f0_b1!E4</f>
        <v>0.64600000000000002</v>
      </c>
      <c r="W6" s="84">
        <f>[17]Mode_PA_lh_mean_f0_b1!F4</f>
        <v>1.621</v>
      </c>
      <c r="X6" s="84">
        <f>[17]Mode_PA_lh_mean_f0_b1!G4</f>
        <v>4.556</v>
      </c>
      <c r="Y6" s="84">
        <f>[17]Mode_PA_lh_mean_f0_b1!H4</f>
        <v>608.86</v>
      </c>
      <c r="Z6" s="115">
        <f>[17]Mode_PA_lh_mean_f0_b1!I4</f>
        <v>6.2899999999999999E-6</v>
      </c>
      <c r="AA6" s="115">
        <f>[17]Mode_PA_lh_mean_f0_b1!J4</f>
        <v>1.4800000000000001E-5</v>
      </c>
      <c r="AB6" s="100" t="str">
        <f>[17]Mode_PA_lh_mean_f0_b1!K4</f>
        <v>p&lt;0.0001</v>
      </c>
      <c r="AC6" s="84">
        <f>[17]Mode_PA_lh_mean_f0_b1!C5</f>
        <v>0.995</v>
      </c>
      <c r="AD6" s="84">
        <f>[17]Mode_PA_lh_mean_f0_b1!D5</f>
        <v>0.17199999999999999</v>
      </c>
      <c r="AE6" s="84">
        <f>[17]Mode_PA_lh_mean_f0_b1!E5</f>
        <v>0.65700000000000003</v>
      </c>
      <c r="AF6" s="84">
        <f>[17]Mode_PA_lh_mean_f0_b1!F5</f>
        <v>1.3320000000000001</v>
      </c>
      <c r="AG6" s="84">
        <f>[17]Mode_PA_lh_mean_f0_b1!G5</f>
        <v>5.774</v>
      </c>
      <c r="AH6" s="84">
        <f>[17]Mode_PA_lh_mean_f0_b1!H5</f>
        <v>608.08000000000004</v>
      </c>
      <c r="AI6" s="115">
        <f>[17]Mode_PA_lh_mean_f0_b1!I5</f>
        <v>1.2299999999999999E-8</v>
      </c>
      <c r="AJ6" s="115">
        <f>[17]Mode_PA_lh_mean_f0_b1!J5</f>
        <v>3.8500000000000001E-8</v>
      </c>
      <c r="AK6" s="100" t="str">
        <f>[17]Mode_PA_lh_mean_f0_b1!K5</f>
        <v>p&lt;0.0001</v>
      </c>
      <c r="AL6" s="85">
        <f>[17]Mode_PA_lh_mean_f0_b1!C6</f>
        <v>0.85299999999999998</v>
      </c>
      <c r="AM6" s="84">
        <f>[17]Mode_PA_lh_mean_f0_b1!D6</f>
        <v>0.249</v>
      </c>
      <c r="AN6" s="84">
        <f>[17]Mode_PA_lh_mean_f0_b1!E6</f>
        <v>0.36499999999999999</v>
      </c>
      <c r="AO6" s="84">
        <f>[17]Mode_PA_lh_mean_f0_b1!F6</f>
        <v>1.3420000000000001</v>
      </c>
      <c r="AP6" s="84">
        <f>[17]Mode_PA_lh_mean_f0_b1!G6</f>
        <v>3.423</v>
      </c>
      <c r="AQ6" s="84">
        <f>[17]Mode_PA_lh_mean_f0_b1!H6</f>
        <v>609.01</v>
      </c>
      <c r="AR6" s="115">
        <f>[17]Mode_PA_lh_mean_f0_b1!I6</f>
        <v>6.6200000000000005E-4</v>
      </c>
      <c r="AS6" s="115">
        <f>[17]Mode_PA_lh_mean_f0_b1!J6</f>
        <v>1.2999999999999999E-3</v>
      </c>
      <c r="AT6" s="100" t="str">
        <f>[17]Mode_PA_lh_mean_f0_b1!K6</f>
        <v>p&lt;0.01</v>
      </c>
      <c r="AU6" s="85">
        <f>[17]Mode_PA_lh_mean_f0_b1!C7</f>
        <v>-0.14199999999999999</v>
      </c>
      <c r="AV6" s="84">
        <f>[17]Mode_PA_lh_mean_f0_b1!D7</f>
        <v>0.25600000000000001</v>
      </c>
      <c r="AW6" s="84">
        <f>[17]Mode_PA_lh_mean_f0_b1!E7</f>
        <v>-0.64300000000000002</v>
      </c>
      <c r="AX6" s="84">
        <f>[17]Mode_PA_lh_mean_f0_b1!F7</f>
        <v>0.36</v>
      </c>
      <c r="AY6" s="84">
        <f>[17]Mode_PA_lh_mean_f0_b1!G7</f>
        <v>-0.55400000000000005</v>
      </c>
      <c r="AZ6" s="84">
        <f>[17]Mode_PA_lh_mean_f0_b1!H7</f>
        <v>608.80999999999995</v>
      </c>
      <c r="BA6" s="115">
        <f>[17]Mode_PA_lh_mean_f0_b1!I7</f>
        <v>0.57989999999999997</v>
      </c>
      <c r="BB6" s="115">
        <f>[17]Mode_PA_lh_mean_f0_b1!J7</f>
        <v>0.61909999999999998</v>
      </c>
      <c r="BC6" s="100">
        <f>[17]Mode_PA_lh_mean_f0_b1!K7</f>
        <v>0</v>
      </c>
      <c r="BD6" s="84">
        <f>'B0 Mode'!AL6</f>
        <v>0.57807371382251005</v>
      </c>
      <c r="BE6" s="84">
        <f>'B0 Mode'!AM6</f>
        <v>0.93087366978050301</v>
      </c>
    </row>
    <row r="7" spans="1:57" s="113" customFormat="1" ht="33.6" customHeight="1" thickTop="1" thickBot="1" x14ac:dyDescent="0.3">
      <c r="A7" s="105" t="s">
        <v>6</v>
      </c>
      <c r="B7" s="106" t="str">
        <f>B2</f>
        <v>β1</v>
      </c>
      <c r="C7" s="105" t="str">
        <f t="shared" ref="C7:J7" si="7">C2</f>
        <v xml:space="preserve">SE </v>
      </c>
      <c r="D7" s="105" t="str">
        <f t="shared" si="7"/>
        <v>2.5% CI</v>
      </c>
      <c r="E7" s="105" t="str">
        <f t="shared" si="7"/>
        <v>97.5% CI</v>
      </c>
      <c r="F7" s="105" t="str">
        <f t="shared" si="7"/>
        <v>t</v>
      </c>
      <c r="G7" s="105" t="str">
        <f t="shared" si="7"/>
        <v>df</v>
      </c>
      <c r="H7" s="105" t="str">
        <f t="shared" si="7"/>
        <v>p. val.</v>
      </c>
      <c r="I7" s="109" t="str">
        <f t="shared" si="7"/>
        <v>p.adj (BH)</v>
      </c>
      <c r="J7" s="107" t="str">
        <f t="shared" si="7"/>
        <v>sig.</v>
      </c>
      <c r="K7" s="108" t="str">
        <f t="shared" ref="K7:AU7" si="8">K2</f>
        <v>β1</v>
      </c>
      <c r="L7" s="105" t="str">
        <f t="shared" ref="L7:S7" si="9">L2</f>
        <v xml:space="preserve">SE </v>
      </c>
      <c r="M7" s="105" t="str">
        <f t="shared" si="9"/>
        <v>2.5% CI</v>
      </c>
      <c r="N7" s="105" t="str">
        <f t="shared" si="9"/>
        <v>97.5% CI</v>
      </c>
      <c r="O7" s="105" t="str">
        <f t="shared" si="9"/>
        <v>t</v>
      </c>
      <c r="P7" s="105" t="str">
        <f t="shared" si="9"/>
        <v>df</v>
      </c>
      <c r="Q7" s="109" t="str">
        <f t="shared" si="9"/>
        <v>p. val.</v>
      </c>
      <c r="R7" s="109" t="str">
        <f t="shared" si="9"/>
        <v>p.adj (BH)</v>
      </c>
      <c r="S7" s="110" t="str">
        <f t="shared" si="9"/>
        <v>sig.</v>
      </c>
      <c r="T7" s="108" t="str">
        <f t="shared" si="8"/>
        <v>β1</v>
      </c>
      <c r="U7" s="105" t="str">
        <f t="shared" ref="U7:AB7" si="10">U2</f>
        <v xml:space="preserve">SE </v>
      </c>
      <c r="V7" s="105" t="str">
        <f t="shared" si="10"/>
        <v>2.5% CI</v>
      </c>
      <c r="W7" s="105" t="str">
        <f t="shared" si="10"/>
        <v>97.5% CI</v>
      </c>
      <c r="X7" s="105" t="str">
        <f t="shared" si="10"/>
        <v>t</v>
      </c>
      <c r="Y7" s="105" t="str">
        <f t="shared" si="10"/>
        <v>df</v>
      </c>
      <c r="Z7" s="109" t="str">
        <f t="shared" si="10"/>
        <v>p. val.</v>
      </c>
      <c r="AA7" s="109" t="str">
        <f t="shared" si="10"/>
        <v>p.adj (BH)</v>
      </c>
      <c r="AB7" s="110" t="str">
        <f t="shared" si="10"/>
        <v>sig.</v>
      </c>
      <c r="AC7" s="105" t="str">
        <f>T7</f>
        <v>β1</v>
      </c>
      <c r="AD7" s="105" t="str">
        <f t="shared" ref="AD7:AK7" si="11">U7</f>
        <v xml:space="preserve">SE </v>
      </c>
      <c r="AE7" s="105" t="str">
        <f t="shared" si="11"/>
        <v>2.5% CI</v>
      </c>
      <c r="AF7" s="105" t="str">
        <f t="shared" si="11"/>
        <v>97.5% CI</v>
      </c>
      <c r="AG7" s="105" t="str">
        <f t="shared" si="11"/>
        <v>t</v>
      </c>
      <c r="AH7" s="105" t="str">
        <f t="shared" si="11"/>
        <v>df</v>
      </c>
      <c r="AI7" s="105" t="str">
        <f t="shared" si="11"/>
        <v>p. val.</v>
      </c>
      <c r="AJ7" s="105" t="str">
        <f t="shared" si="11"/>
        <v>p.adj (BH)</v>
      </c>
      <c r="AK7" s="105" t="str">
        <f t="shared" si="11"/>
        <v>sig.</v>
      </c>
      <c r="AL7" s="108" t="str">
        <f t="shared" si="8"/>
        <v>β1</v>
      </c>
      <c r="AM7" s="105" t="str">
        <f t="shared" ref="AM7:AT7" si="12">AM2</f>
        <v xml:space="preserve">SE </v>
      </c>
      <c r="AN7" s="105" t="str">
        <f t="shared" si="12"/>
        <v>2.5% CI</v>
      </c>
      <c r="AO7" s="105" t="str">
        <f t="shared" si="12"/>
        <v>97.5% CI</v>
      </c>
      <c r="AP7" s="105" t="str">
        <f t="shared" si="12"/>
        <v>t</v>
      </c>
      <c r="AQ7" s="105" t="str">
        <f t="shared" si="12"/>
        <v>df</v>
      </c>
      <c r="AR7" s="109" t="str">
        <f t="shared" si="12"/>
        <v>p. val.</v>
      </c>
      <c r="AS7" s="109" t="str">
        <f t="shared" si="12"/>
        <v>p.adj (BH)</v>
      </c>
      <c r="AT7" s="110" t="str">
        <f t="shared" si="12"/>
        <v>sig.</v>
      </c>
      <c r="AU7" s="108" t="str">
        <f t="shared" si="8"/>
        <v>β1</v>
      </c>
      <c r="AV7" s="105" t="str">
        <f t="shared" ref="AV7:BC7" si="13">AV2</f>
        <v xml:space="preserve">SE </v>
      </c>
      <c r="AW7" s="105" t="str">
        <f t="shared" si="13"/>
        <v>2.5% CI</v>
      </c>
      <c r="AX7" s="105" t="str">
        <f t="shared" si="13"/>
        <v>97.5% CI</v>
      </c>
      <c r="AY7" s="105" t="str">
        <f t="shared" si="13"/>
        <v>t</v>
      </c>
      <c r="AZ7" s="105" t="str">
        <f t="shared" si="13"/>
        <v>df</v>
      </c>
      <c r="BA7" s="109" t="str">
        <f t="shared" si="13"/>
        <v>p. val.</v>
      </c>
      <c r="BB7" s="109" t="str">
        <f t="shared" si="13"/>
        <v>p.adj (BH)</v>
      </c>
      <c r="BC7" s="111" t="str">
        <f t="shared" si="13"/>
        <v>sig.</v>
      </c>
      <c r="BD7" s="105" t="s">
        <v>39</v>
      </c>
      <c r="BE7" s="105" t="s">
        <v>40</v>
      </c>
    </row>
    <row r="8" spans="1:57" s="89" customFormat="1" ht="33.6" customHeight="1" thickTop="1" thickBot="1" x14ac:dyDescent="0.3">
      <c r="A8" s="86" t="s">
        <v>4</v>
      </c>
      <c r="B8" s="87">
        <f>[18]Mode_PA_l_t_b1!C2</f>
        <v>0.27200000000000002</v>
      </c>
      <c r="C8" s="74">
        <f>[18]Mode_PA_l_t_b1!D2</f>
        <v>1.9790000000000001</v>
      </c>
      <c r="D8" s="74">
        <f>[18]Mode_PA_l_t_b1!E2</f>
        <v>-3.6070000000000002</v>
      </c>
      <c r="E8" s="74">
        <f>[18]Mode_PA_l_t_b1!F2</f>
        <v>4.1509999999999998</v>
      </c>
      <c r="F8" s="76">
        <f>[18]Mode_PA_l_t_b1!G2</f>
        <v>0.13700000000000001</v>
      </c>
      <c r="G8" s="76">
        <f>[18]Mode_PA_l_t_b1!H2</f>
        <v>607.04</v>
      </c>
      <c r="H8" s="115">
        <f>[18]Mode_PA_l_t_b1!I2</f>
        <v>0.89080000000000004</v>
      </c>
      <c r="I8" s="115">
        <f>[18]Mode_PA_l_t_b1!J2</f>
        <v>0.90990000000000004</v>
      </c>
      <c r="J8" s="100">
        <f>[18]Mode_PA_l_t_b1!K2</f>
        <v>0</v>
      </c>
      <c r="K8" s="88">
        <f>[18]Mode_PA_l_t_b1!C3</f>
        <v>2.0880000000000001</v>
      </c>
      <c r="L8" s="76">
        <f>[18]Mode_PA_l_t_b1!D3</f>
        <v>2.1920000000000002</v>
      </c>
      <c r="M8" s="76">
        <f>[18]Mode_PA_l_t_b1!E3</f>
        <v>-2.2090000000000001</v>
      </c>
      <c r="N8" s="76">
        <f>[18]Mode_PA_l_t_b1!F3</f>
        <v>6.3840000000000003</v>
      </c>
      <c r="O8" s="76">
        <f>[18]Mode_PA_l_t_b1!G3</f>
        <v>0.95199999999999996</v>
      </c>
      <c r="P8" s="76">
        <f>[18]Mode_PA_l_t_b1!H3</f>
        <v>607.45000000000005</v>
      </c>
      <c r="Q8" s="115">
        <f>[18]Mode_PA_l_t_b1!I3</f>
        <v>0.34129999999999999</v>
      </c>
      <c r="R8" s="115">
        <f>[18]Mode_PA_l_t_b1!J3</f>
        <v>0.39429999999999998</v>
      </c>
      <c r="S8" s="100">
        <f>[18]Mode_PA_l_t_b1!K3</f>
        <v>0</v>
      </c>
      <c r="T8" s="88">
        <f>[18]Mode_PA_l_t_b1!C4</f>
        <v>-14.871</v>
      </c>
      <c r="U8" s="76">
        <f>[18]Mode_PA_l_t_b1!D4</f>
        <v>3.1709999999999998</v>
      </c>
      <c r="V8" s="76">
        <f>[18]Mode_PA_l_t_b1!E4</f>
        <v>-21.085000000000001</v>
      </c>
      <c r="W8" s="76">
        <f>[18]Mode_PA_l_t_b1!F4</f>
        <v>-8.6560000000000006</v>
      </c>
      <c r="X8" s="76">
        <f>[18]Mode_PA_l_t_b1!G4</f>
        <v>-4.6900000000000004</v>
      </c>
      <c r="Y8" s="76">
        <f>[18]Mode_PA_l_t_b1!H4</f>
        <v>610.11</v>
      </c>
      <c r="Z8" s="115">
        <f>[18]Mode_PA_l_t_b1!I4</f>
        <v>3.3799999999999998E-6</v>
      </c>
      <c r="AA8" s="115">
        <f>[18]Mode_PA_l_t_b1!J4</f>
        <v>8.0399999999999993E-6</v>
      </c>
      <c r="AB8" s="100" t="str">
        <f>[18]Mode_PA_l_t_b1!K4</f>
        <v>p&lt;0.0001</v>
      </c>
      <c r="AC8" s="74">
        <f>[18]Mode_PA_l_t_b1!C5</f>
        <v>1.8160000000000001</v>
      </c>
      <c r="AD8" s="76">
        <f>[18]Mode_PA_l_t_b1!D5</f>
        <v>2.1960000000000002</v>
      </c>
      <c r="AE8" s="76">
        <f>[18]Mode_PA_l_t_b1!E5</f>
        <v>-2.4889999999999999</v>
      </c>
      <c r="AF8" s="76">
        <f>[18]Mode_PA_l_t_b1!F5</f>
        <v>6.1210000000000004</v>
      </c>
      <c r="AG8" s="76">
        <f>[18]Mode_PA_l_t_b1!G5</f>
        <v>0.82699999999999996</v>
      </c>
      <c r="AH8" s="76">
        <f>[18]Mode_PA_l_t_b1!H5</f>
        <v>607.64</v>
      </c>
      <c r="AI8" s="115">
        <f>[18]Mode_PA_l_t_b1!I5</f>
        <v>0.40870000000000001</v>
      </c>
      <c r="AJ8" s="115">
        <f>[18]Mode_PA_l_t_b1!J5</f>
        <v>0.46100000000000002</v>
      </c>
      <c r="AK8" s="100">
        <f>[18]Mode_PA_l_t_b1!K5</f>
        <v>0</v>
      </c>
      <c r="AL8" s="88">
        <f>[18]Mode_PA_l_t_b1!C6</f>
        <v>-15.143000000000001</v>
      </c>
      <c r="AM8" s="76">
        <f>[18]Mode_PA_l_t_b1!D6</f>
        <v>3.1749999999999998</v>
      </c>
      <c r="AN8" s="76">
        <f>[18]Mode_PA_l_t_b1!E6</f>
        <v>-21.366</v>
      </c>
      <c r="AO8" s="76">
        <f>[18]Mode_PA_l_t_b1!F6</f>
        <v>-8.9190000000000005</v>
      </c>
      <c r="AP8" s="76">
        <f>[18]Mode_PA_l_t_b1!G6</f>
        <v>-4.7690000000000001</v>
      </c>
      <c r="AQ8" s="76">
        <f>[18]Mode_PA_l_t_b1!H6</f>
        <v>610.33000000000004</v>
      </c>
      <c r="AR8" s="115">
        <f>[18]Mode_PA_l_t_b1!I6</f>
        <v>2.3199999999999998E-6</v>
      </c>
      <c r="AS8" s="115">
        <f>[18]Mode_PA_l_t_b1!J6</f>
        <v>5.75E-6</v>
      </c>
      <c r="AT8" s="100" t="str">
        <f>[18]Mode_PA_l_t_b1!K6</f>
        <v>p&lt;0.0001</v>
      </c>
      <c r="AU8" s="88">
        <f>[18]Mode_PA_l_t_b1!C7</f>
        <v>-16.957999999999998</v>
      </c>
      <c r="AV8" s="76">
        <f>[18]Mode_PA_l_t_b1!D7</f>
        <v>3.2610000000000001</v>
      </c>
      <c r="AW8" s="76">
        <f>[18]Mode_PA_l_t_b1!E7</f>
        <v>-23.349</v>
      </c>
      <c r="AX8" s="76">
        <f>[18]Mode_PA_l_t_b1!F7</f>
        <v>-10.567</v>
      </c>
      <c r="AY8" s="76">
        <f>[18]Mode_PA_l_t_b1!G7</f>
        <v>-5.2009999999999996</v>
      </c>
      <c r="AZ8" s="76">
        <f>[18]Mode_PA_l_t_b1!H7</f>
        <v>609.79999999999995</v>
      </c>
      <c r="BA8" s="115">
        <f>[18]Mode_PA_l_t_b1!I7</f>
        <v>2.7099999999999998E-7</v>
      </c>
      <c r="BB8" s="115">
        <f>[18]Mode_PA_l_t_b1!J7</f>
        <v>7.5899999999999995E-7</v>
      </c>
      <c r="BC8" s="100" t="str">
        <f>[18]Mode_PA_l_t_b1!K7</f>
        <v>p&lt;0.0001</v>
      </c>
      <c r="BD8" s="76">
        <f>'B0 Mode'!AL8</f>
        <v>0.60824347830506298</v>
      </c>
      <c r="BE8" s="76">
        <f>'B0 Mode'!AM8</f>
        <v>0.76291843576596996</v>
      </c>
    </row>
    <row r="9" spans="1:57" s="89" customFormat="1" ht="33.6" customHeight="1" thickBot="1" x14ac:dyDescent="0.3">
      <c r="A9" s="90" t="s">
        <v>3</v>
      </c>
      <c r="B9" s="91">
        <f>[19]Mode_PA_h_t_b1!C2</f>
        <v>-0.54</v>
      </c>
      <c r="C9" s="82">
        <f>[19]Mode_PA_h_t_b1!D2</f>
        <v>2.9550000000000001</v>
      </c>
      <c r="D9" s="82">
        <f>[19]Mode_PA_h_t_b1!E2</f>
        <v>-6.3330000000000002</v>
      </c>
      <c r="E9" s="82">
        <f>[19]Mode_PA_h_t_b1!F2</f>
        <v>5.2519999999999998</v>
      </c>
      <c r="F9" s="84">
        <f>[19]Mode_PA_h_t_b1!G2</f>
        <v>-0.183</v>
      </c>
      <c r="G9" s="84">
        <f>[19]Mode_PA_h_t_b1!H2</f>
        <v>608.04</v>
      </c>
      <c r="H9" s="115">
        <f>[19]Mode_PA_h_t_b1!I2</f>
        <v>0.85509999999999997</v>
      </c>
      <c r="I9" s="115">
        <f>[19]Mode_PA_h_t_b1!J2</f>
        <v>0.88029999999999997</v>
      </c>
      <c r="J9" s="100">
        <f>[19]Mode_PA_h_t_b1!K2</f>
        <v>0</v>
      </c>
      <c r="K9" s="92">
        <f>[19]Mode_PA_h_t_b1!C3</f>
        <v>-0.34399999999999997</v>
      </c>
      <c r="L9" s="84">
        <f>[19]Mode_PA_h_t_b1!D3</f>
        <v>3.2759999999999998</v>
      </c>
      <c r="M9" s="84">
        <f>[19]Mode_PA_h_t_b1!E3</f>
        <v>-6.7640000000000002</v>
      </c>
      <c r="N9" s="84">
        <f>[19]Mode_PA_h_t_b1!F3</f>
        <v>6.077</v>
      </c>
      <c r="O9" s="84">
        <f>[19]Mode_PA_h_t_b1!G3</f>
        <v>-0.105</v>
      </c>
      <c r="P9" s="84">
        <f>[19]Mode_PA_h_t_b1!H3</f>
        <v>608.32000000000005</v>
      </c>
      <c r="Q9" s="115">
        <f>[19]Mode_PA_h_t_b1!I3</f>
        <v>0.91649999999999998</v>
      </c>
      <c r="R9" s="115">
        <f>[19]Mode_PA_h_t_b1!J3</f>
        <v>0.92430000000000001</v>
      </c>
      <c r="S9" s="100">
        <f>[19]Mode_PA_h_t_b1!K3</f>
        <v>0</v>
      </c>
      <c r="T9" s="92">
        <f>[19]Mode_PA_h_t_b1!C4</f>
        <v>-14.308</v>
      </c>
      <c r="U9" s="84">
        <f>[19]Mode_PA_h_t_b1!D4</f>
        <v>4.7439999999999998</v>
      </c>
      <c r="V9" s="84">
        <f>[19]Mode_PA_h_t_b1!E4</f>
        <v>-23.606000000000002</v>
      </c>
      <c r="W9" s="84">
        <f>[19]Mode_PA_h_t_b1!F4</f>
        <v>-5.01</v>
      </c>
      <c r="X9" s="84">
        <f>[19]Mode_PA_h_t_b1!G4</f>
        <v>-3.016</v>
      </c>
      <c r="Y9" s="84">
        <f>[19]Mode_PA_h_t_b1!H4</f>
        <v>609.77</v>
      </c>
      <c r="Z9" s="115">
        <f>[19]Mode_PA_h_t_b1!I4</f>
        <v>2.7000000000000001E-3</v>
      </c>
      <c r="AA9" s="115">
        <f>[19]Mode_PA_h_t_b1!J4</f>
        <v>4.1999999999999997E-3</v>
      </c>
      <c r="AB9" s="100" t="str">
        <f>[19]Mode_PA_h_t_b1!K4</f>
        <v>p&lt;0.01</v>
      </c>
      <c r="AC9" s="82">
        <f>[19]Mode_PA_h_t_b1!C5</f>
        <v>0.19700000000000001</v>
      </c>
      <c r="AD9" s="84">
        <f>[19]Mode_PA_h_t_b1!D5</f>
        <v>3.2850000000000001</v>
      </c>
      <c r="AE9" s="84">
        <f>[19]Mode_PA_h_t_b1!E5</f>
        <v>-6.2430000000000003</v>
      </c>
      <c r="AF9" s="84">
        <f>[19]Mode_PA_h_t_b1!F5</f>
        <v>6.6360000000000001</v>
      </c>
      <c r="AG9" s="84">
        <f>[19]Mode_PA_h_t_b1!G5</f>
        <v>0.06</v>
      </c>
      <c r="AH9" s="84">
        <f>[19]Mode_PA_h_t_b1!H5</f>
        <v>608.42999999999995</v>
      </c>
      <c r="AI9" s="115">
        <f>[19]Mode_PA_h_t_b1!I5</f>
        <v>0.95230000000000004</v>
      </c>
      <c r="AJ9" s="115">
        <f>[19]Mode_PA_h_t_b1!J5</f>
        <v>0.95230000000000004</v>
      </c>
      <c r="AK9" s="100">
        <f>[19]Mode_PA_h_t_b1!K5</f>
        <v>0</v>
      </c>
      <c r="AL9" s="92">
        <f>[19]Mode_PA_h_t_b1!C6</f>
        <v>-13.768000000000001</v>
      </c>
      <c r="AM9" s="84">
        <f>[19]Mode_PA_h_t_b1!D6</f>
        <v>4.7519999999999998</v>
      </c>
      <c r="AN9" s="84">
        <f>[19]Mode_PA_h_t_b1!E6</f>
        <v>-23.081</v>
      </c>
      <c r="AO9" s="84">
        <f>[19]Mode_PA_h_t_b1!F6</f>
        <v>-4.4539999999999997</v>
      </c>
      <c r="AP9" s="84">
        <f>[19]Mode_PA_h_t_b1!G6</f>
        <v>-2.8969999999999998</v>
      </c>
      <c r="AQ9" s="84">
        <f>[19]Mode_PA_h_t_b1!H6</f>
        <v>609.82000000000005</v>
      </c>
      <c r="AR9" s="115">
        <f>[19]Mode_PA_h_t_b1!I6</f>
        <v>3.8999999999999998E-3</v>
      </c>
      <c r="AS9" s="115">
        <f>[19]Mode_PA_h_t_b1!J6</f>
        <v>5.7999999999999996E-3</v>
      </c>
      <c r="AT9" s="100" t="str">
        <f>[19]Mode_PA_h_t_b1!K6</f>
        <v>p&lt;0.01</v>
      </c>
      <c r="AU9" s="92">
        <f>[19]Mode_PA_h_t_b1!C7</f>
        <v>-13.964</v>
      </c>
      <c r="AV9" s="84">
        <f>[19]Mode_PA_h_t_b1!D7</f>
        <v>4.88</v>
      </c>
      <c r="AW9" s="84">
        <f>[19]Mode_PA_h_t_b1!E7</f>
        <v>-23.527999999999999</v>
      </c>
      <c r="AX9" s="84">
        <f>[19]Mode_PA_h_t_b1!F7</f>
        <v>-4.4009999999999998</v>
      </c>
      <c r="AY9" s="84">
        <f>[19]Mode_PA_h_t_b1!G7</f>
        <v>-2.8620000000000001</v>
      </c>
      <c r="AZ9" s="84">
        <f>[19]Mode_PA_h_t_b1!H7</f>
        <v>609.54999999999995</v>
      </c>
      <c r="BA9" s="115">
        <f>[19]Mode_PA_h_t_b1!I7</f>
        <v>4.4000000000000003E-3</v>
      </c>
      <c r="BB9" s="115">
        <f>[19]Mode_PA_h_t_b1!J7</f>
        <v>6.4000000000000003E-3</v>
      </c>
      <c r="BC9" s="100" t="str">
        <f>[19]Mode_PA_h_t_b1!K7</f>
        <v>p&lt;0.01</v>
      </c>
      <c r="BD9" s="84">
        <f>'B0 Mode'!AL9</f>
        <v>0.30525191166333399</v>
      </c>
      <c r="BE9" s="84">
        <f>'B0 Mode'!AM9</f>
        <v>0.84325397328502405</v>
      </c>
    </row>
    <row r="10" spans="1:57" s="113" customFormat="1" ht="33.6" customHeight="1" thickTop="1" thickBot="1" x14ac:dyDescent="0.3">
      <c r="A10" s="105" t="s">
        <v>42</v>
      </c>
      <c r="B10" s="106" t="str">
        <f>B2</f>
        <v>β1</v>
      </c>
      <c r="C10" s="105" t="str">
        <f t="shared" ref="C10:J10" si="14">C2</f>
        <v xml:space="preserve">SE </v>
      </c>
      <c r="D10" s="105" t="str">
        <f t="shared" si="14"/>
        <v>2.5% CI</v>
      </c>
      <c r="E10" s="105" t="str">
        <f t="shared" si="14"/>
        <v>97.5% CI</v>
      </c>
      <c r="F10" s="105" t="str">
        <f t="shared" si="14"/>
        <v>t</v>
      </c>
      <c r="G10" s="105" t="str">
        <f t="shared" si="14"/>
        <v>df</v>
      </c>
      <c r="H10" s="105" t="str">
        <f t="shared" si="14"/>
        <v>p. val.</v>
      </c>
      <c r="I10" s="109" t="str">
        <f t="shared" si="14"/>
        <v>p.adj (BH)</v>
      </c>
      <c r="J10" s="107" t="str">
        <f t="shared" si="14"/>
        <v>sig.</v>
      </c>
      <c r="K10" s="108" t="str">
        <f t="shared" ref="K10:AU10" si="15">K2</f>
        <v>β1</v>
      </c>
      <c r="L10" s="105" t="str">
        <f t="shared" ref="L10:S10" si="16">L2</f>
        <v xml:space="preserve">SE </v>
      </c>
      <c r="M10" s="105" t="str">
        <f t="shared" si="16"/>
        <v>2.5% CI</v>
      </c>
      <c r="N10" s="105" t="str">
        <f t="shared" si="16"/>
        <v>97.5% CI</v>
      </c>
      <c r="O10" s="105" t="str">
        <f t="shared" si="16"/>
        <v>t</v>
      </c>
      <c r="P10" s="105" t="str">
        <f t="shared" si="16"/>
        <v>df</v>
      </c>
      <c r="Q10" s="109" t="str">
        <f t="shared" si="16"/>
        <v>p. val.</v>
      </c>
      <c r="R10" s="109" t="str">
        <f t="shared" si="16"/>
        <v>p.adj (BH)</v>
      </c>
      <c r="S10" s="110" t="str">
        <f t="shared" si="16"/>
        <v>sig.</v>
      </c>
      <c r="T10" s="108" t="str">
        <f t="shared" si="15"/>
        <v>β1</v>
      </c>
      <c r="U10" s="105" t="str">
        <f t="shared" ref="U10:AB10" si="17">U2</f>
        <v xml:space="preserve">SE </v>
      </c>
      <c r="V10" s="105" t="str">
        <f t="shared" si="17"/>
        <v>2.5% CI</v>
      </c>
      <c r="W10" s="105" t="str">
        <f t="shared" si="17"/>
        <v>97.5% CI</v>
      </c>
      <c r="X10" s="105" t="str">
        <f t="shared" si="17"/>
        <v>t</v>
      </c>
      <c r="Y10" s="105" t="str">
        <f t="shared" si="17"/>
        <v>df</v>
      </c>
      <c r="Z10" s="109" t="str">
        <f t="shared" si="17"/>
        <v>p. val.</v>
      </c>
      <c r="AA10" s="109" t="str">
        <f t="shared" si="17"/>
        <v>p.adj (BH)</v>
      </c>
      <c r="AB10" s="110" t="str">
        <f t="shared" si="17"/>
        <v>sig.</v>
      </c>
      <c r="AC10" s="105">
        <f>AC5</f>
        <v>-0.28199999999999997</v>
      </c>
      <c r="AD10" s="105">
        <f t="shared" ref="AD10:AK10" si="18">AD5</f>
        <v>0.16300000000000001</v>
      </c>
      <c r="AE10" s="105">
        <f t="shared" si="18"/>
        <v>-0.60199999999999998</v>
      </c>
      <c r="AF10" s="105">
        <f t="shared" si="18"/>
        <v>3.9E-2</v>
      </c>
      <c r="AG10" s="105">
        <f t="shared" si="18"/>
        <v>-1.722</v>
      </c>
      <c r="AH10" s="105">
        <f t="shared" si="18"/>
        <v>607.51</v>
      </c>
      <c r="AI10" s="109">
        <f t="shared" si="18"/>
        <v>8.5500000000000007E-2</v>
      </c>
      <c r="AJ10" s="109">
        <f t="shared" si="18"/>
        <v>0.10879999999999999</v>
      </c>
      <c r="AK10" s="110">
        <f t="shared" si="18"/>
        <v>0</v>
      </c>
      <c r="AL10" s="108" t="str">
        <f t="shared" si="15"/>
        <v>β1</v>
      </c>
      <c r="AM10" s="105" t="str">
        <f t="shared" ref="AM10:AT10" si="19">AM2</f>
        <v xml:space="preserve">SE </v>
      </c>
      <c r="AN10" s="105" t="str">
        <f t="shared" si="19"/>
        <v>2.5% CI</v>
      </c>
      <c r="AO10" s="105" t="str">
        <f t="shared" si="19"/>
        <v>97.5% CI</v>
      </c>
      <c r="AP10" s="105" t="str">
        <f t="shared" si="19"/>
        <v>t</v>
      </c>
      <c r="AQ10" s="105" t="str">
        <f t="shared" si="19"/>
        <v>df</v>
      </c>
      <c r="AR10" s="109" t="str">
        <f t="shared" si="19"/>
        <v>p. val.</v>
      </c>
      <c r="AS10" s="109" t="str">
        <f t="shared" si="19"/>
        <v>p.adj (BH)</v>
      </c>
      <c r="AT10" s="110" t="str">
        <f t="shared" si="19"/>
        <v>sig.</v>
      </c>
      <c r="AU10" s="108" t="str">
        <f t="shared" si="15"/>
        <v>β1</v>
      </c>
      <c r="AV10" s="105" t="str">
        <f t="shared" ref="AV10:BC10" si="20">AV2</f>
        <v xml:space="preserve">SE </v>
      </c>
      <c r="AW10" s="105" t="str">
        <f t="shared" si="20"/>
        <v>2.5% CI</v>
      </c>
      <c r="AX10" s="105" t="str">
        <f t="shared" si="20"/>
        <v>97.5% CI</v>
      </c>
      <c r="AY10" s="105" t="str">
        <f t="shared" si="20"/>
        <v>t</v>
      </c>
      <c r="AZ10" s="105" t="str">
        <f t="shared" si="20"/>
        <v>df</v>
      </c>
      <c r="BA10" s="109" t="str">
        <f t="shared" si="20"/>
        <v>p. val.</v>
      </c>
      <c r="BB10" s="109" t="str">
        <f t="shared" si="20"/>
        <v>p.adj (BH)</v>
      </c>
      <c r="BC10" s="111" t="str">
        <f t="shared" si="20"/>
        <v>sig.</v>
      </c>
      <c r="BD10" s="105" t="s">
        <v>39</v>
      </c>
      <c r="BE10" s="105" t="s">
        <v>40</v>
      </c>
    </row>
    <row r="11" spans="1:57" s="114" customFormat="1" ht="33.6" customHeight="1" thickTop="1" x14ac:dyDescent="0.25">
      <c r="A11" s="26" t="s">
        <v>35</v>
      </c>
      <c r="B11" s="25">
        <f>[20]Mode_PA_lh_slope_b1!C2</f>
        <v>1.85</v>
      </c>
      <c r="C11" s="26">
        <f>[20]Mode_PA_lh_slope_b1!D2</f>
        <v>0.872</v>
      </c>
      <c r="D11" s="26">
        <f>[20]Mode_PA_lh_slope_b1!E2</f>
        <v>0.14099999999999999</v>
      </c>
      <c r="E11" s="26">
        <f>[20]Mode_PA_lh_slope_b1!F2</f>
        <v>3.5590000000000002</v>
      </c>
      <c r="F11" s="25">
        <f>[20]Mode_PA_lh_slope_b1!G2</f>
        <v>2.1219999999999999</v>
      </c>
      <c r="G11" s="25">
        <f>[20]Mode_PA_lh_slope_b1!H2</f>
        <v>603.04</v>
      </c>
      <c r="H11" s="94">
        <f>[20]Mode_PA_lh_slope_b1!I2</f>
        <v>3.4200000000000001E-2</v>
      </c>
      <c r="I11" s="94">
        <f>[20]Mode_PA_lh_slope_b1!J2</f>
        <v>4.5499999999999999E-2</v>
      </c>
      <c r="J11" s="123" t="str">
        <f>[20]Mode_PA_lh_slope_b1!K2</f>
        <v>p&lt;0.05</v>
      </c>
      <c r="K11" s="93">
        <f>[20]Mode_PA_lh_slope_b1!C3</f>
        <v>0.63600000000000001</v>
      </c>
      <c r="L11" s="25">
        <f>[20]Mode_PA_lh_slope_b1!D3</f>
        <v>0.96299999999999997</v>
      </c>
      <c r="M11" s="25">
        <f>[20]Mode_PA_lh_slope_b1!E3</f>
        <v>-1.2509999999999999</v>
      </c>
      <c r="N11" s="25">
        <f>[20]Mode_PA_lh_slope_b1!F3</f>
        <v>2.5230000000000001</v>
      </c>
      <c r="O11" s="25">
        <f>[20]Mode_PA_lh_slope_b1!G3</f>
        <v>0.66</v>
      </c>
      <c r="P11" s="25">
        <f>[20]Mode_PA_lh_slope_b1!H3</f>
        <v>603.4</v>
      </c>
      <c r="Q11" s="94">
        <f>[20]Mode_PA_lh_slope_b1!I3</f>
        <v>0.50919999999999999</v>
      </c>
      <c r="R11" s="94">
        <f>[20]Mode_PA_lh_slope_b1!J3</f>
        <v>0.5534</v>
      </c>
      <c r="S11" s="123">
        <f>[20]Mode_PA_lh_slope_b1!K3</f>
        <v>0</v>
      </c>
      <c r="T11" s="93">
        <f>[20]Mode_PA_lh_slope_b1!C4</f>
        <v>6.585</v>
      </c>
      <c r="U11" s="25">
        <f>[20]Mode_PA_lh_slope_b1!D4</f>
        <v>1.403</v>
      </c>
      <c r="V11" s="25">
        <f>[20]Mode_PA_lh_slope_b1!E4</f>
        <v>3.8359999999999999</v>
      </c>
      <c r="W11" s="25">
        <f>[20]Mode_PA_lh_slope_b1!F4</f>
        <v>9.3350000000000009</v>
      </c>
      <c r="X11" s="25">
        <f>[20]Mode_PA_lh_slope_b1!G4</f>
        <v>4.694</v>
      </c>
      <c r="Y11" s="25">
        <f>[20]Mode_PA_lh_slope_b1!H4</f>
        <v>605.16</v>
      </c>
      <c r="Z11" s="94">
        <f>[20]Mode_PA_lh_slope_b1!I4</f>
        <v>3.3100000000000001E-6</v>
      </c>
      <c r="AA11" s="94">
        <f>[20]Mode_PA_lh_slope_b1!J4</f>
        <v>7.96E-6</v>
      </c>
      <c r="AB11" s="123" t="str">
        <f>[20]Mode_PA_lh_slope_b1!K4</f>
        <v>p&lt;0.0001</v>
      </c>
      <c r="AC11" s="25">
        <f>[20]Mode_PA_lh_slope_b1!C5</f>
        <v>-1.214</v>
      </c>
      <c r="AD11" s="25">
        <f>[20]Mode_PA_lh_slope_b1!D5</f>
        <v>0.96399999999999997</v>
      </c>
      <c r="AE11" s="25">
        <f>[20]Mode_PA_lh_slope_b1!E5</f>
        <v>-3.1040000000000001</v>
      </c>
      <c r="AF11" s="25">
        <f>[20]Mode_PA_lh_slope_b1!F5</f>
        <v>0.67500000000000004</v>
      </c>
      <c r="AG11" s="25">
        <f>[20]Mode_PA_lh_slope_b1!G5</f>
        <v>-1.2589999999999999</v>
      </c>
      <c r="AH11" s="25">
        <f>[20]Mode_PA_lh_slope_b1!H5</f>
        <v>603.5</v>
      </c>
      <c r="AI11" s="94">
        <f>[20]Mode_PA_lh_slope_b1!I5</f>
        <v>0.2084</v>
      </c>
      <c r="AJ11" s="94">
        <f>[20]Mode_PA_lh_slope_b1!J5</f>
        <v>0.2492</v>
      </c>
      <c r="AK11" s="123">
        <f>[20]Mode_PA_lh_slope_b1!K5</f>
        <v>0</v>
      </c>
      <c r="AL11" s="93">
        <f>[20]Mode_PA_lh_slope_b1!C6</f>
        <v>4.7350000000000003</v>
      </c>
      <c r="AM11" s="25">
        <f>[20]Mode_PA_lh_slope_b1!D6</f>
        <v>1.4059999999999999</v>
      </c>
      <c r="AN11" s="25">
        <f>[20]Mode_PA_lh_slope_b1!E6</f>
        <v>1.9790000000000001</v>
      </c>
      <c r="AO11" s="25">
        <f>[20]Mode_PA_lh_slope_b1!F6</f>
        <v>7.492</v>
      </c>
      <c r="AP11" s="25">
        <f>[20]Mode_PA_lh_slope_b1!G6</f>
        <v>3.367</v>
      </c>
      <c r="AQ11" s="25">
        <f>[20]Mode_PA_lh_slope_b1!H6</f>
        <v>605.29</v>
      </c>
      <c r="AR11" s="94">
        <f>[20]Mode_PA_lh_slope_b1!I6</f>
        <v>8.0699999999999999E-4</v>
      </c>
      <c r="AS11" s="94">
        <f>[20]Mode_PA_lh_slope_b1!J6</f>
        <v>1.5E-3</v>
      </c>
      <c r="AT11" s="123" t="str">
        <f>[20]Mode_PA_lh_slope_b1!K6</f>
        <v>p&lt;0.01</v>
      </c>
      <c r="AU11" s="93">
        <f>[20]Mode_PA_lh_slope_b1!C7</f>
        <v>5.95</v>
      </c>
      <c r="AV11" s="25">
        <f>[20]Mode_PA_lh_slope_b1!D7</f>
        <v>1.4419999999999999</v>
      </c>
      <c r="AW11" s="25">
        <f>[20]Mode_PA_lh_slope_b1!E7</f>
        <v>3.1240000000000001</v>
      </c>
      <c r="AX11" s="25">
        <f>[20]Mode_PA_lh_slope_b1!F7</f>
        <v>8.7750000000000004</v>
      </c>
      <c r="AY11" s="25">
        <f>[20]Mode_PA_lh_slope_b1!G7</f>
        <v>4.1269999999999998</v>
      </c>
      <c r="AZ11" s="25">
        <f>[20]Mode_PA_lh_slope_b1!H7</f>
        <v>604.94000000000005</v>
      </c>
      <c r="BA11" s="94">
        <f>[20]Mode_PA_lh_slope_b1!I7</f>
        <v>4.1900000000000002E-5</v>
      </c>
      <c r="BB11" s="94">
        <f>[20]Mode_PA_lh_slope_b1!J7</f>
        <v>9.2299999999999994E-5</v>
      </c>
      <c r="BC11" s="123" t="str">
        <f>[20]Mode_PA_lh_slope_b1!K7</f>
        <v>p&lt;0.0001</v>
      </c>
      <c r="BD11" s="25">
        <f>'B0 Mode'!AL11</f>
        <v>0.17485777498914001</v>
      </c>
      <c r="BE11" s="25">
        <f>'B0 Mode'!AM11</f>
        <v>0.70425882793303196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1:I11 H8:I9 H3:I5 BA11:BB11 BA8:BB9 BA3:BB5 AR11:AS11 AR8:AS9 AR3:AS5 AI11:AJ11 AI8:AJ9 AI3:AJ5 Z11:AA11 Z8:AA9 Z3:AA5 Q11:R11 Q8:R9 Q3:R5">
    <cfRule type="cellIs" dxfId="260" priority="15" stopIfTrue="1" operator="lessThan">
      <formula>0.0001</formula>
    </cfRule>
    <cfRule type="cellIs" dxfId="259" priority="16" stopIfTrue="1" operator="lessThan">
      <formula>0.001</formula>
    </cfRule>
    <cfRule type="cellIs" dxfId="258" priority="17" stopIfTrue="1" operator="lessThan">
      <formula>0.05</formula>
    </cfRule>
    <cfRule type="cellIs" dxfId="257" priority="18" stopIfTrue="1" operator="lessThan">
      <formula>0.1</formula>
    </cfRule>
  </conditionalFormatting>
  <conditionalFormatting sqref="BC11 BC8:BC9 BC3:BC5 AT3:AT5 AT8:AT9 AT11 AK11 AK8:AK9 AK3:AK5 AB11 AB8:AB9 AB3:AB5 S11 S8:S9 S3:S5 J11 J8:J9 J3:J5">
    <cfRule type="containsText" dxfId="256" priority="10" stopIfTrue="1" operator="containsText" text="p&lt;0.0001">
      <formula>NOT(ISERROR(SEARCH("p&lt;0.0001",J3)))</formula>
    </cfRule>
    <cfRule type="containsText" dxfId="255" priority="11" stopIfTrue="1" operator="containsText" text="p&lt;0.001">
      <formula>NOT(ISERROR(SEARCH("p&lt;0.001",J3)))</formula>
    </cfRule>
    <cfRule type="containsText" dxfId="254" priority="12" stopIfTrue="1" operator="containsText" text="p&lt;0.01">
      <formula>NOT(ISERROR(SEARCH("p&lt;0.01",J3)))</formula>
    </cfRule>
    <cfRule type="containsText" dxfId="253" priority="13" stopIfTrue="1" operator="containsText" text="p&lt;0.05">
      <formula>NOT(ISERROR(SEARCH("p&lt;0.05",J3)))</formula>
    </cfRule>
    <cfRule type="containsText" dxfId="252" priority="14" stopIfTrue="1" operator="containsText" text="p&lt;0.1">
      <formula>NOT(ISERROR(SEARCH("p&lt;0.1",J3)))</formula>
    </cfRule>
  </conditionalFormatting>
  <conditionalFormatting sqref="H6:I6 BA6:BB6 AR6:AS6 AI6:AJ6 Z6:AA6 Q6:R6">
    <cfRule type="cellIs" dxfId="251" priority="6" stopIfTrue="1" operator="lessThan">
      <formula>0.0001</formula>
    </cfRule>
    <cfRule type="cellIs" dxfId="250" priority="7" stopIfTrue="1" operator="lessThan">
      <formula>0.001</formula>
    </cfRule>
    <cfRule type="cellIs" dxfId="249" priority="8" stopIfTrue="1" operator="lessThan">
      <formula>0.05</formula>
    </cfRule>
    <cfRule type="cellIs" dxfId="248" priority="9" stopIfTrue="1" operator="lessThan">
      <formula>0.1</formula>
    </cfRule>
  </conditionalFormatting>
  <conditionalFormatting sqref="BC6 AT6 AK6 AB6 S6 J6">
    <cfRule type="containsText" dxfId="247" priority="1" stopIfTrue="1" operator="containsText" text="p&lt;0.0001">
      <formula>NOT(ISERROR(SEARCH("p&lt;0.0001",J6)))</formula>
    </cfRule>
    <cfRule type="containsText" dxfId="246" priority="2" stopIfTrue="1" operator="containsText" text="p&lt;0.001">
      <formula>NOT(ISERROR(SEARCH("p&lt;0.001",J6)))</formula>
    </cfRule>
    <cfRule type="containsText" dxfId="245" priority="3" stopIfTrue="1" operator="containsText" text="p&lt;0.01">
      <formula>NOT(ISERROR(SEARCH("p&lt;0.01",J6)))</formula>
    </cfRule>
    <cfRule type="containsText" dxfId="244" priority="4" stopIfTrue="1" operator="containsText" text="p&lt;0.05">
      <formula>NOT(ISERROR(SEARCH("p&lt;0.05",J6)))</formula>
    </cfRule>
    <cfRule type="containsText" dxfId="243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526-2CAB-4107-ADB7-FC3271C1A192}">
  <sheetPr>
    <pageSetUpPr fitToPage="1"/>
  </sheetPr>
  <dimension ref="A1:AM11"/>
  <sheetViews>
    <sheetView showGridLines="0" zoomScale="70" zoomScaleNormal="70" zoomScaleSheetLayoutView="47" workbookViewId="0">
      <selection activeCell="A4" sqref="A4"/>
    </sheetView>
  </sheetViews>
  <sheetFormatPr defaultColWidth="13.88671875" defaultRowHeight="13.8" x14ac:dyDescent="0.3"/>
  <cols>
    <col min="1" max="1" width="10.6640625" style="124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" customFormat="1" ht="33.6" customHeight="1" thickBot="1" x14ac:dyDescent="0.35">
      <c r="A1" s="125" t="s">
        <v>49</v>
      </c>
      <c r="B1" s="195" t="s">
        <v>45</v>
      </c>
      <c r="C1" s="196"/>
      <c r="D1" s="196"/>
      <c r="E1" s="196"/>
      <c r="F1" s="196"/>
      <c r="G1" s="196"/>
      <c r="H1" s="196"/>
      <c r="I1" s="196"/>
      <c r="J1" s="197"/>
      <c r="K1" s="198" t="s">
        <v>46</v>
      </c>
      <c r="L1" s="196"/>
      <c r="M1" s="196"/>
      <c r="N1" s="196"/>
      <c r="O1" s="196"/>
      <c r="P1" s="196"/>
      <c r="Q1" s="196"/>
      <c r="R1" s="196"/>
      <c r="S1" s="199"/>
      <c r="T1" s="200" t="s">
        <v>47</v>
      </c>
      <c r="U1" s="201"/>
      <c r="V1" s="201"/>
      <c r="W1" s="201"/>
      <c r="X1" s="201"/>
      <c r="Y1" s="201"/>
      <c r="Z1" s="201"/>
      <c r="AA1" s="201"/>
      <c r="AB1" s="201"/>
      <c r="AC1" s="202" t="s">
        <v>48</v>
      </c>
      <c r="AD1" s="203"/>
      <c r="AE1" s="203"/>
      <c r="AF1" s="203"/>
      <c r="AG1" s="203"/>
      <c r="AH1" s="203"/>
      <c r="AI1" s="203"/>
      <c r="AJ1" s="203"/>
      <c r="AK1" s="203"/>
      <c r="AL1" s="193" t="s">
        <v>41</v>
      </c>
      <c r="AM1" s="194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175" t="str">
        <f>[1]Mode_PA_l_f0_b0!I1</f>
        <v>p.adj (BH)</v>
      </c>
      <c r="J2" s="41" t="s">
        <v>36</v>
      </c>
      <c r="K2" s="52" t="str">
        <f t="shared" ref="K2" si="0">B2</f>
        <v>β0</v>
      </c>
      <c r="L2" s="30" t="str">
        <f t="shared" ref="L2" si="1">C2</f>
        <v xml:space="preserve">SE </v>
      </c>
      <c r="M2" s="30" t="str">
        <f t="shared" ref="M2" si="2">D2</f>
        <v>2.5%  CI</v>
      </c>
      <c r="N2" s="30" t="str">
        <f t="shared" ref="N2" si="3">E2</f>
        <v>97.5% CI</v>
      </c>
      <c r="O2" s="30" t="str">
        <f t="shared" ref="O2" si="4">F2</f>
        <v>t</v>
      </c>
      <c r="P2" s="32" t="str">
        <f t="shared" ref="P2" si="5">G2</f>
        <v>df</v>
      </c>
      <c r="Q2" s="31" t="str">
        <f t="shared" ref="Q2" si="6">H2</f>
        <v>p. val.</v>
      </c>
      <c r="R2" s="31" t="str">
        <f t="shared" ref="R2" si="7">I2</f>
        <v>p.adj (BH)</v>
      </c>
      <c r="S2" s="53" t="str">
        <f t="shared" ref="S2" si="8">J2</f>
        <v>sig.</v>
      </c>
      <c r="T2" s="62" t="str">
        <f>B2</f>
        <v>β0</v>
      </c>
      <c r="U2" s="30" t="str">
        <f t="shared" ref="U2" si="9">C2</f>
        <v xml:space="preserve">SE </v>
      </c>
      <c r="V2" s="30" t="str">
        <f>D2</f>
        <v>2.5%  CI</v>
      </c>
      <c r="W2" s="30" t="str">
        <f t="shared" ref="W2" si="10">E2</f>
        <v>97.5% CI</v>
      </c>
      <c r="X2" s="30" t="str">
        <f t="shared" ref="X2" si="11">F2</f>
        <v>t</v>
      </c>
      <c r="Y2" s="30" t="str">
        <f t="shared" ref="Y2" si="12">G2</f>
        <v>df</v>
      </c>
      <c r="Z2" s="31" t="str">
        <f t="shared" ref="Z2" si="13">H2</f>
        <v>p. val.</v>
      </c>
      <c r="AA2" s="31" t="str">
        <f t="shared" ref="AA2" si="14">I2</f>
        <v>p.adj (BH)</v>
      </c>
      <c r="AB2" s="53" t="str">
        <f>J2</f>
        <v>sig.</v>
      </c>
      <c r="AC2" s="62" t="str">
        <f>B2</f>
        <v>β0</v>
      </c>
      <c r="AD2" s="30" t="str">
        <f t="shared" ref="AD2:AK2" si="15">C2</f>
        <v xml:space="preserve">SE </v>
      </c>
      <c r="AE2" s="30" t="str">
        <f t="shared" si="15"/>
        <v>2.5%  CI</v>
      </c>
      <c r="AF2" s="30" t="str">
        <f t="shared" si="15"/>
        <v>97.5% CI</v>
      </c>
      <c r="AG2" s="30" t="str">
        <f t="shared" si="15"/>
        <v>t</v>
      </c>
      <c r="AH2" s="30" t="str">
        <f t="shared" si="15"/>
        <v>df</v>
      </c>
      <c r="AI2" s="31" t="str">
        <f t="shared" si="15"/>
        <v>p. val.</v>
      </c>
      <c r="AJ2" s="31" t="str">
        <f t="shared" si="15"/>
        <v>p.adj (BH)</v>
      </c>
      <c r="AK2" s="53" t="str">
        <f t="shared" si="15"/>
        <v>sig.</v>
      </c>
      <c r="AL2" s="62" t="str">
        <f>'B0 Mode'!AL2</f>
        <v xml:space="preserve">R2m </v>
      </c>
      <c r="AM2" s="30" t="str">
        <f>'B0 Mode'!AM2</f>
        <v xml:space="preserve">R2c </v>
      </c>
    </row>
    <row r="3" spans="1:39" s="2" customFormat="1" ht="33.6" customHeight="1" thickTop="1" thickBot="1" x14ac:dyDescent="0.35">
      <c r="A3" s="18" t="s">
        <v>26</v>
      </c>
      <c r="B3" s="42">
        <f>[1]Mode_PA_l_f0_b0!B6</f>
        <v>86.834999999999994</v>
      </c>
      <c r="C3" s="17">
        <f>[1]Mode_PA_l_f0_b0!C6</f>
        <v>1.2629999999999999</v>
      </c>
      <c r="D3" s="17">
        <f>[1]Mode_PA_l_f0_b0!D6</f>
        <v>84.358999999999995</v>
      </c>
      <c r="E3" s="17">
        <f>[1]Mode_PA_l_f0_b0!E6</f>
        <v>89.311000000000007</v>
      </c>
      <c r="F3" s="17">
        <f>[1]Mode_PA_l_f0_b0!F6</f>
        <v>68.742000000000004</v>
      </c>
      <c r="G3" s="17">
        <f>[1]Mode_PA_l_f0_b0!G6</f>
        <v>9.08</v>
      </c>
      <c r="H3" s="115">
        <f>[1]Mode_PA_l_f0_b0!H6</f>
        <v>1.18E-13</v>
      </c>
      <c r="I3" s="115">
        <f>[1]Mode_PA_l_f0_b0!I6</f>
        <v>4.8800000000000004E-13</v>
      </c>
      <c r="J3" s="100" t="str">
        <f>[1]Mode_PA_l_f0_b0!J6</f>
        <v>p&lt;0.0001</v>
      </c>
      <c r="K3" s="54">
        <f>[1]Mode_PA_l_f0_b0!B7</f>
        <v>90.608999999999995</v>
      </c>
      <c r="L3" s="17">
        <f>[1]Mode_PA_l_f0_b0!C7</f>
        <v>1.482</v>
      </c>
      <c r="M3" s="17">
        <f>[1]Mode_PA_l_f0_b0!D7</f>
        <v>87.703999999999994</v>
      </c>
      <c r="N3" s="17">
        <f>[1]Mode_PA_l_f0_b0!E7</f>
        <v>93.513999999999996</v>
      </c>
      <c r="O3" s="17">
        <f>[1]Mode_PA_l_f0_b0!F7</f>
        <v>61.134</v>
      </c>
      <c r="P3" s="17">
        <f>[1]Mode_PA_l_f0_b0!G7</f>
        <v>17.170000000000002</v>
      </c>
      <c r="Q3" s="115">
        <f>[1]Mode_PA_l_f0_b0!H7</f>
        <v>1.54E-21</v>
      </c>
      <c r="R3" s="115">
        <f>[1]Mode_PA_l_f0_b0!I7</f>
        <v>2.1600000000000001E-20</v>
      </c>
      <c r="S3" s="95" t="str">
        <f>[1]Mode_PA_l_f0_b0!J7</f>
        <v>p&lt;0.0001</v>
      </c>
      <c r="T3" s="63">
        <f>[1]Mode_PA_l_f0_b0!B8</f>
        <v>88.459000000000003</v>
      </c>
      <c r="U3" s="17">
        <f>[1]Mode_PA_l_f0_b0!C8</f>
        <v>1.3029999999999999</v>
      </c>
      <c r="V3" s="17">
        <f>[1]Mode_PA_l_f0_b0!D8</f>
        <v>85.905000000000001</v>
      </c>
      <c r="W3" s="17">
        <f>[1]Mode_PA_l_f0_b0!E8</f>
        <v>91.013000000000005</v>
      </c>
      <c r="X3" s="17">
        <f>[1]Mode_PA_l_f0_b0!F8</f>
        <v>67.888000000000005</v>
      </c>
      <c r="Y3" s="17">
        <f>[1]Mode_PA_l_f0_b0!G8</f>
        <v>10.28</v>
      </c>
      <c r="Z3" s="119">
        <f>[1]Mode_PA_l_f0_b0!H8</f>
        <v>5.61E-15</v>
      </c>
      <c r="AA3" s="119">
        <f>[1]Mode_PA_l_f0_b0!I8</f>
        <v>4.9499999999999997E-14</v>
      </c>
      <c r="AB3" s="95" t="str">
        <f>[1]Mode_PA_l_f0_b0!J8</f>
        <v>p&lt;0.0001</v>
      </c>
      <c r="AC3" s="70">
        <f>[1]Mode_PA_l_f0_b0!B9</f>
        <v>90.840999999999994</v>
      </c>
      <c r="AD3" s="17">
        <f>[1]Mode_PA_l_f0_b0!C9</f>
        <v>1.2889999999999999</v>
      </c>
      <c r="AE3" s="17">
        <f>[1]Mode_PA_l_f0_b0!D9</f>
        <v>88.313000000000002</v>
      </c>
      <c r="AF3" s="17">
        <f>[1]Mode_PA_l_f0_b0!E9</f>
        <v>93.367999999999995</v>
      </c>
      <c r="AG3" s="17">
        <f>[1]Mode_PA_l_f0_b0!F9</f>
        <v>70.45</v>
      </c>
      <c r="AH3" s="17">
        <f>[1]Mode_PA_l_f0_b0!G9</f>
        <v>9.86</v>
      </c>
      <c r="AI3" s="119">
        <f>[1]Mode_PA_l_f0_b0!H9</f>
        <v>1.17E-14</v>
      </c>
      <c r="AJ3" s="119">
        <f>[1]Mode_PA_l_f0_b0!I9</f>
        <v>9.2800000000000006E-14</v>
      </c>
      <c r="AK3" s="95" t="str">
        <f>[1]Mode_PA_l_f0_b0!J9</f>
        <v>p&lt;0.0001</v>
      </c>
      <c r="AL3" s="70">
        <f>'B0 Mode'!AL3</f>
        <v>0.59228487962007204</v>
      </c>
      <c r="AM3" s="17">
        <f>'B0 Mode'!AM3</f>
        <v>0.940391519413731</v>
      </c>
    </row>
    <row r="4" spans="1:39" s="2" customFormat="1" ht="33.6" customHeight="1" thickBot="1" x14ac:dyDescent="0.35">
      <c r="A4" s="20" t="s">
        <v>27</v>
      </c>
      <c r="B4" s="43">
        <f>[3]Mode_PA_h_f0_b0!B6</f>
        <v>92.555000000000007</v>
      </c>
      <c r="C4" s="19">
        <f>[3]Mode_PA_h_f0_b0!C6</f>
        <v>1.351</v>
      </c>
      <c r="D4" s="19">
        <f>[3]Mode_PA_h_f0_b0!D6</f>
        <v>89.906000000000006</v>
      </c>
      <c r="E4" s="19">
        <f>[3]Mode_PA_h_f0_b0!E6</f>
        <v>95.203000000000003</v>
      </c>
      <c r="F4" s="19">
        <f>[3]Mode_PA_h_f0_b0!F6</f>
        <v>68.488</v>
      </c>
      <c r="G4" s="19">
        <f>[3]Mode_PA_h_f0_b0!G6</f>
        <v>9.14</v>
      </c>
      <c r="H4" s="116">
        <f>[3]Mode_PA_h_f0_b0!H6</f>
        <v>1.0499999999999999E-13</v>
      </c>
      <c r="I4" s="116">
        <f>[3]Mode_PA_h_f0_b0!I6</f>
        <v>4.7200000000000001E-13</v>
      </c>
      <c r="J4" s="101" t="str">
        <f>[3]Mode_PA_h_f0_b0!J6</f>
        <v>p&lt;0.0001</v>
      </c>
      <c r="K4" s="55">
        <f>[3]Mode_PA_h_f0_b0!B7</f>
        <v>93.141999999999996</v>
      </c>
      <c r="L4" s="19">
        <f>[3]Mode_PA_h_f0_b0!C7</f>
        <v>1.726</v>
      </c>
      <c r="M4" s="19">
        <f>[3]Mode_PA_h_f0_b0!D7</f>
        <v>89.757999999999996</v>
      </c>
      <c r="N4" s="19">
        <f>[3]Mode_PA_h_f0_b0!E7</f>
        <v>96.525999999999996</v>
      </c>
      <c r="O4" s="19">
        <f>[3]Mode_PA_h_f0_b0!F7</f>
        <v>53.95</v>
      </c>
      <c r="P4" s="19">
        <f>[3]Mode_PA_h_f0_b0!G7</f>
        <v>24.19</v>
      </c>
      <c r="Q4" s="116">
        <f>[3]Mode_PA_h_f0_b0!H7</f>
        <v>1E-26</v>
      </c>
      <c r="R4" s="116">
        <f>[3]Mode_PA_h_f0_b0!I7</f>
        <v>1.9799999999999999E-25</v>
      </c>
      <c r="S4" s="96" t="str">
        <f>[3]Mode_PA_h_f0_b0!J7</f>
        <v>p&lt;0.0001</v>
      </c>
      <c r="T4" s="64">
        <f>[3]Mode_PA_h_f0_b0!B8</f>
        <v>97.628</v>
      </c>
      <c r="U4" s="19">
        <f>[3]Mode_PA_h_f0_b0!C8</f>
        <v>1.4219999999999999</v>
      </c>
      <c r="V4" s="19">
        <f>[3]Mode_PA_h_f0_b0!D8</f>
        <v>94.840999999999994</v>
      </c>
      <c r="W4" s="19">
        <f>[3]Mode_PA_h_f0_b0!E8</f>
        <v>100.414</v>
      </c>
      <c r="X4" s="19">
        <f>[3]Mode_PA_h_f0_b0!F8</f>
        <v>68.668999999999997</v>
      </c>
      <c r="Y4" s="19">
        <f>[3]Mode_PA_h_f0_b0!G8</f>
        <v>11.19</v>
      </c>
      <c r="Z4" s="120">
        <f>[3]Mode_PA_h_f0_b0!H8</f>
        <v>4.7099999999999996E-16</v>
      </c>
      <c r="AA4" s="120">
        <f>[3]Mode_PA_h_f0_b0!I8</f>
        <v>5.1E-15</v>
      </c>
      <c r="AB4" s="96" t="str">
        <f>[3]Mode_PA_h_f0_b0!J8</f>
        <v>p&lt;0.0001</v>
      </c>
      <c r="AC4" s="71">
        <f>[3]Mode_PA_h_f0_b0!B9</f>
        <v>97.584000000000003</v>
      </c>
      <c r="AD4" s="19">
        <f>[3]Mode_PA_h_f0_b0!C9</f>
        <v>1.397</v>
      </c>
      <c r="AE4" s="19">
        <f>[3]Mode_PA_h_f0_b0!D9</f>
        <v>94.846999999999994</v>
      </c>
      <c r="AF4" s="19">
        <f>[3]Mode_PA_h_f0_b0!E9</f>
        <v>100.322</v>
      </c>
      <c r="AG4" s="19">
        <f>[3]Mode_PA_h_f0_b0!F9</f>
        <v>69.872</v>
      </c>
      <c r="AH4" s="19">
        <f>[3]Mode_PA_h_f0_b0!G9</f>
        <v>10.43</v>
      </c>
      <c r="AI4" s="120">
        <f>[3]Mode_PA_h_f0_b0!H9</f>
        <v>2.8700000000000001E-15</v>
      </c>
      <c r="AJ4" s="120">
        <f>[3]Mode_PA_h_f0_b0!I9</f>
        <v>2.7300000000000001E-14</v>
      </c>
      <c r="AK4" s="96" t="str">
        <f>[3]Mode_PA_h_f0_b0!J9</f>
        <v>p&lt;0.0001</v>
      </c>
      <c r="AL4" s="71">
        <f>'B0 Mode'!AL4</f>
        <v>0.55080717828975501</v>
      </c>
      <c r="AM4" s="19">
        <f>'B0 Mode'!AM4</f>
        <v>0.906076147952944</v>
      </c>
    </row>
    <row r="5" spans="1:39" s="4" customFormat="1" ht="33.6" customHeight="1" thickBot="1" x14ac:dyDescent="0.35">
      <c r="A5" s="21" t="s">
        <v>5</v>
      </c>
      <c r="B5" s="44">
        <f>[5]Mode_PA_f0_exc_b0!B6</f>
        <v>5.7069999999999999</v>
      </c>
      <c r="C5" s="21">
        <f>[5]Mode_PA_f0_exc_b0!C6</f>
        <v>0.47199999999999998</v>
      </c>
      <c r="D5" s="22">
        <f>[5]Mode_PA_f0_exc_b0!D6</f>
        <v>4.7830000000000004</v>
      </c>
      <c r="E5" s="22">
        <f>[5]Mode_PA_f0_exc_b0!E6</f>
        <v>6.6310000000000002</v>
      </c>
      <c r="F5" s="22">
        <f>[5]Mode_PA_f0_exc_b0!F6</f>
        <v>12.103</v>
      </c>
      <c r="G5" s="22">
        <f>[5]Mode_PA_f0_exc_b0!G6</f>
        <v>9.7200000000000006</v>
      </c>
      <c r="H5" s="117">
        <f>[5]Mode_PA_f0_exc_b0!H6</f>
        <v>3.53E-7</v>
      </c>
      <c r="I5" s="117">
        <f>[5]Mode_PA_f0_exc_b0!I6</f>
        <v>9.5499999999999996E-7</v>
      </c>
      <c r="J5" s="102" t="str">
        <f>[5]Mode_PA_f0_exc_b0!J6</f>
        <v>p&lt;0.0001</v>
      </c>
      <c r="K5" s="56">
        <f>[5]Mode_PA_f0_exc_b0!B7</f>
        <v>2.86</v>
      </c>
      <c r="L5" s="22">
        <f>[5]Mode_PA_f0_exc_b0!C7</f>
        <v>0.95699999999999996</v>
      </c>
      <c r="M5" s="22">
        <f>[5]Mode_PA_f0_exc_b0!D7</f>
        <v>0.98499999999999999</v>
      </c>
      <c r="N5" s="22">
        <f>[5]Mode_PA_f0_exc_b0!E7</f>
        <v>4.7359999999999998</v>
      </c>
      <c r="O5" s="22">
        <f>[5]Mode_PA_f0_exc_b0!F7</f>
        <v>2.9889999999999999</v>
      </c>
      <c r="P5" s="22">
        <f>[5]Mode_PA_f0_exc_b0!G7</f>
        <v>140.99</v>
      </c>
      <c r="Q5" s="117">
        <f>[5]Mode_PA_f0_exc_b0!H7</f>
        <v>3.3E-3</v>
      </c>
      <c r="R5" s="117">
        <f>[5]Mode_PA_f0_exc_b0!I7</f>
        <v>4.8999999999999998E-3</v>
      </c>
      <c r="S5" s="97" t="str">
        <f>[5]Mode_PA_f0_exc_b0!J7</f>
        <v>p&lt;0.01</v>
      </c>
      <c r="T5" s="65">
        <f>[5]Mode_PA_f0_exc_b0!B8</f>
        <v>9.3829999999999991</v>
      </c>
      <c r="U5" s="22">
        <f>[5]Mode_PA_f0_exc_b0!C8</f>
        <v>0.58199999999999996</v>
      </c>
      <c r="V5" s="22">
        <f>[5]Mode_PA_f0_exc_b0!D8</f>
        <v>8.2420000000000009</v>
      </c>
      <c r="W5" s="22">
        <f>[5]Mode_PA_f0_exc_b0!E8</f>
        <v>10.523999999999999</v>
      </c>
      <c r="X5" s="22">
        <f>[5]Mode_PA_f0_exc_b0!F8</f>
        <v>16.113</v>
      </c>
      <c r="Y5" s="22">
        <f>[5]Mode_PA_f0_exc_b0!G8</f>
        <v>22.44</v>
      </c>
      <c r="Z5" s="121">
        <f>[5]Mode_PA_f0_exc_b0!H8</f>
        <v>8.0200000000000002E-14</v>
      </c>
      <c r="AA5" s="121">
        <f>[5]Mode_PA_f0_exc_b0!I8</f>
        <v>4.2500000000000001E-13</v>
      </c>
      <c r="AB5" s="97" t="str">
        <f>[5]Mode_PA_f0_exc_b0!J8</f>
        <v>p&lt;0.0001</v>
      </c>
      <c r="AC5" s="72">
        <f>[5]Mode_PA_f0_exc_b0!B9</f>
        <v>6.7030000000000003</v>
      </c>
      <c r="AD5" s="22">
        <f>[5]Mode_PA_f0_exc_b0!C9</f>
        <v>0.54500000000000004</v>
      </c>
      <c r="AE5" s="22">
        <f>[5]Mode_PA_f0_exc_b0!D9</f>
        <v>5.6349999999999998</v>
      </c>
      <c r="AF5" s="22">
        <f>[5]Mode_PA_f0_exc_b0!E9</f>
        <v>7.7709999999999999</v>
      </c>
      <c r="AG5" s="22">
        <f>[5]Mode_PA_f0_exc_b0!F9</f>
        <v>12.304</v>
      </c>
      <c r="AH5" s="22">
        <f>[5]Mode_PA_f0_exc_b0!G9</f>
        <v>17.25</v>
      </c>
      <c r="AI5" s="121">
        <f>[5]Mode_PA_f0_exc_b0!H9</f>
        <v>5.7299999999999999E-10</v>
      </c>
      <c r="AJ5" s="121">
        <f>[5]Mode_PA_f0_exc_b0!I9</f>
        <v>1.9800000000000002E-9</v>
      </c>
      <c r="AK5" s="97" t="str">
        <f>[5]Mode_PA_f0_exc_b0!J9</f>
        <v>p&lt;0.0001</v>
      </c>
      <c r="AL5" s="72">
        <f>'B0 Mode'!AL5</f>
        <v>0.17485777498914001</v>
      </c>
      <c r="AM5" s="22">
        <f>'B0 Mode'!AM5</f>
        <v>0.70425882793303196</v>
      </c>
    </row>
    <row r="6" spans="1:39" s="4" customFormat="1" ht="33.6" customHeight="1" thickBot="1" x14ac:dyDescent="0.35">
      <c r="A6" s="82" t="s">
        <v>67</v>
      </c>
      <c r="B6" s="44">
        <f>[7]Mode_PA_lh_mean_f0_b0!B6</f>
        <v>89.364000000000004</v>
      </c>
      <c r="C6" s="21">
        <f>[7]Mode_PA_lh_mean_f0_b0!C6</f>
        <v>1.2829999999999999</v>
      </c>
      <c r="D6" s="22">
        <f>[7]Mode_PA_lh_mean_f0_b0!D6</f>
        <v>86.849000000000004</v>
      </c>
      <c r="E6" s="22">
        <f>[7]Mode_PA_lh_mean_f0_b0!E6</f>
        <v>91.879000000000005</v>
      </c>
      <c r="F6" s="22">
        <f>[7]Mode_PA_lh_mean_f0_b0!F6</f>
        <v>69.650999999999996</v>
      </c>
      <c r="G6" s="22">
        <f>[7]Mode_PA_lh_mean_f0_b0!G6</f>
        <v>9.1999999999999993</v>
      </c>
      <c r="H6" s="117">
        <f>[7]Mode_PA_lh_mean_f0_b0!H6</f>
        <v>7.6099999999999999E-14</v>
      </c>
      <c r="I6" s="117">
        <f>[7]Mode_PA_lh_mean_f0_b0!I6</f>
        <v>4.2100000000000002E-13</v>
      </c>
      <c r="J6" s="102" t="str">
        <f>[7]Mode_PA_lh_mean_f0_b0!J6</f>
        <v>p&lt;0.0001</v>
      </c>
      <c r="K6" s="56">
        <f>[7]Mode_PA_lh_mean_f0_b0!B7</f>
        <v>91.144000000000005</v>
      </c>
      <c r="L6" s="22">
        <f>[7]Mode_PA_lh_mean_f0_b0!C7</f>
        <v>1.5549999999999999</v>
      </c>
      <c r="M6" s="22">
        <f>[7]Mode_PA_lh_mean_f0_b0!D7</f>
        <v>88.096000000000004</v>
      </c>
      <c r="N6" s="22">
        <f>[7]Mode_PA_lh_mean_f0_b0!E7</f>
        <v>94.192999999999998</v>
      </c>
      <c r="O6" s="22">
        <f>[7]Mode_PA_lh_mean_f0_b0!F7</f>
        <v>58.597000000000001</v>
      </c>
      <c r="P6" s="22">
        <f>[7]Mode_PA_lh_mean_f0_b0!G7</f>
        <v>19.809999999999999</v>
      </c>
      <c r="Q6" s="117">
        <f>[7]Mode_PA_lh_mean_f0_b0!H7</f>
        <v>1.13E-23</v>
      </c>
      <c r="R6" s="117">
        <f>[7]Mode_PA_lh_mean_f0_b0!I7</f>
        <v>1.79E-22</v>
      </c>
      <c r="S6" s="97" t="str">
        <f>[7]Mode_PA_lh_mean_f0_b0!J7</f>
        <v>p&lt;0.0001</v>
      </c>
      <c r="T6" s="65">
        <f>[7]Mode_PA_lh_mean_f0_b0!B8</f>
        <v>92.436999999999998</v>
      </c>
      <c r="U6" s="22">
        <f>[7]Mode_PA_lh_mean_f0_b0!C8</f>
        <v>1.333</v>
      </c>
      <c r="V6" s="22">
        <f>[7]Mode_PA_lh_mean_f0_b0!D8</f>
        <v>89.823999999999998</v>
      </c>
      <c r="W6" s="22">
        <f>[7]Mode_PA_lh_mean_f0_b0!E8</f>
        <v>95.049000000000007</v>
      </c>
      <c r="X6" s="22">
        <f>[7]Mode_PA_lh_mean_f0_b0!F8</f>
        <v>69.350999999999999</v>
      </c>
      <c r="Y6" s="22">
        <f>[7]Mode_PA_lh_mean_f0_b0!G8</f>
        <v>10.72</v>
      </c>
      <c r="Z6" s="121">
        <f>[7]Mode_PA_lh_mean_f0_b0!H8</f>
        <v>1.4500000000000001E-15</v>
      </c>
      <c r="AA6" s="121">
        <f>[7]Mode_PA_lh_mean_f0_b0!I8</f>
        <v>1.4999999999999999E-14</v>
      </c>
      <c r="AB6" s="97" t="str">
        <f>[7]Mode_PA_lh_mean_f0_b0!J8</f>
        <v>p&lt;0.0001</v>
      </c>
      <c r="AC6" s="72">
        <f>[7]Mode_PA_lh_mean_f0_b0!B9</f>
        <v>93.811000000000007</v>
      </c>
      <c r="AD6" s="22">
        <f>[7]Mode_PA_lh_mean_f0_b0!C9</f>
        <v>1.3149999999999999</v>
      </c>
      <c r="AE6" s="22">
        <f>[7]Mode_PA_lh_mean_f0_b0!D9</f>
        <v>91.233999999999995</v>
      </c>
      <c r="AF6" s="22">
        <f>[7]Mode_PA_lh_mean_f0_b0!E9</f>
        <v>96.388999999999996</v>
      </c>
      <c r="AG6" s="22">
        <f>[7]Mode_PA_lh_mean_f0_b0!F9</f>
        <v>71.331000000000003</v>
      </c>
      <c r="AH6" s="22">
        <f>[7]Mode_PA_lh_mean_f0_b0!G9</f>
        <v>10.16</v>
      </c>
      <c r="AI6" s="121">
        <f>[7]Mode_PA_lh_mean_f0_b0!H9</f>
        <v>4.6999999999999999E-15</v>
      </c>
      <c r="AJ6" s="121">
        <f>[7]Mode_PA_lh_mean_f0_b0!I9</f>
        <v>4.3E-14</v>
      </c>
      <c r="AK6" s="97" t="str">
        <f>[7]Mode_PA_lh_mean_f0_b0!J9</f>
        <v>p&lt;0.0001</v>
      </c>
      <c r="AL6" s="72">
        <f>[8]Mode_PA_lh_mean_f0_r2!$B$3</f>
        <v>0.57807371382251005</v>
      </c>
      <c r="AM6" s="22">
        <f>[8]Mode_PA_lh_mean_f0_r2!$B$2</f>
        <v>0.93087366978050301</v>
      </c>
    </row>
    <row r="7" spans="1:39" s="1" customFormat="1" ht="33.6" customHeight="1" thickTop="1" thickBot="1" x14ac:dyDescent="0.35">
      <c r="A7" s="33" t="s">
        <v>6</v>
      </c>
      <c r="B7" s="45" t="str">
        <f t="shared" ref="B7:I7" si="16">B2</f>
        <v>β0</v>
      </c>
      <c r="C7" s="33" t="str">
        <f t="shared" si="16"/>
        <v xml:space="preserve">SE </v>
      </c>
      <c r="D7" s="33" t="str">
        <f t="shared" si="16"/>
        <v>2.5%  CI</v>
      </c>
      <c r="E7" s="33" t="str">
        <f t="shared" si="16"/>
        <v>97.5% CI</v>
      </c>
      <c r="F7" s="33" t="str">
        <f t="shared" si="16"/>
        <v>t</v>
      </c>
      <c r="G7" s="33" t="str">
        <f t="shared" si="16"/>
        <v>df</v>
      </c>
      <c r="H7" s="34" t="str">
        <f t="shared" si="16"/>
        <v>p. val.</v>
      </c>
      <c r="I7" s="34" t="str">
        <f t="shared" si="16"/>
        <v>p.adj (BH)</v>
      </c>
      <c r="J7" s="46" t="str">
        <f>J2</f>
        <v>sig.</v>
      </c>
      <c r="K7" s="57" t="str">
        <f t="shared" ref="K7:R7" si="17">K2</f>
        <v>β0</v>
      </c>
      <c r="L7" s="33" t="str">
        <f t="shared" si="17"/>
        <v xml:space="preserve">SE </v>
      </c>
      <c r="M7" s="33" t="str">
        <f t="shared" si="17"/>
        <v>2.5%  CI</v>
      </c>
      <c r="N7" s="33" t="str">
        <f t="shared" si="17"/>
        <v>97.5% CI</v>
      </c>
      <c r="O7" s="33" t="str">
        <f t="shared" si="17"/>
        <v>t</v>
      </c>
      <c r="P7" s="33" t="str">
        <f t="shared" si="17"/>
        <v>df</v>
      </c>
      <c r="Q7" s="34" t="str">
        <f t="shared" si="17"/>
        <v>p. val.</v>
      </c>
      <c r="R7" s="34" t="str">
        <f t="shared" si="17"/>
        <v>p.adj (BH)</v>
      </c>
      <c r="S7" s="58" t="str">
        <f>J2</f>
        <v>sig.</v>
      </c>
      <c r="T7" s="66" t="str">
        <f t="shared" ref="T7:AA7" si="18">T2</f>
        <v>β0</v>
      </c>
      <c r="U7" s="33" t="str">
        <f t="shared" si="18"/>
        <v xml:space="preserve">SE </v>
      </c>
      <c r="V7" s="33" t="str">
        <f t="shared" si="18"/>
        <v>2.5%  CI</v>
      </c>
      <c r="W7" s="33" t="str">
        <f t="shared" si="18"/>
        <v>97.5% CI</v>
      </c>
      <c r="X7" s="33" t="str">
        <f t="shared" si="18"/>
        <v>t</v>
      </c>
      <c r="Y7" s="33" t="str">
        <f t="shared" si="18"/>
        <v>df</v>
      </c>
      <c r="Z7" s="34" t="str">
        <f t="shared" si="18"/>
        <v>p. val.</v>
      </c>
      <c r="AA7" s="34" t="str">
        <f t="shared" si="18"/>
        <v>p.adj (BH)</v>
      </c>
      <c r="AB7" s="58" t="str">
        <f>J2</f>
        <v>sig.</v>
      </c>
      <c r="AC7" s="66" t="str">
        <f t="shared" ref="AC7" si="19">AC2</f>
        <v>β0</v>
      </c>
      <c r="AD7" s="33" t="str">
        <f t="shared" ref="AD7:AK7" si="20">AD2</f>
        <v xml:space="preserve">SE </v>
      </c>
      <c r="AE7" s="33" t="str">
        <f t="shared" si="20"/>
        <v>2.5%  CI</v>
      </c>
      <c r="AF7" s="33" t="str">
        <f t="shared" si="20"/>
        <v>97.5% CI</v>
      </c>
      <c r="AG7" s="33" t="str">
        <f t="shared" si="20"/>
        <v>t</v>
      </c>
      <c r="AH7" s="33" t="str">
        <f t="shared" si="20"/>
        <v>df</v>
      </c>
      <c r="AI7" s="34" t="str">
        <f t="shared" si="20"/>
        <v>p. val.</v>
      </c>
      <c r="AJ7" s="34" t="str">
        <f t="shared" si="20"/>
        <v>p.adj (BH)</v>
      </c>
      <c r="AK7" s="58" t="str">
        <f t="shared" si="20"/>
        <v>sig.</v>
      </c>
      <c r="AL7" s="66" t="str">
        <f>'B0 Mode'!AL7</f>
        <v xml:space="preserve">R2m </v>
      </c>
      <c r="AM7" s="33" t="str">
        <f>'B0 Mode'!AM7</f>
        <v xml:space="preserve">R2c </v>
      </c>
    </row>
    <row r="8" spans="1:39" ht="33.6" customHeight="1" thickTop="1" thickBot="1" x14ac:dyDescent="0.35">
      <c r="A8" s="23" t="s">
        <v>4</v>
      </c>
      <c r="B8" s="47">
        <f>[9]Mode_PA_l_t_b0!B6</f>
        <v>94.498000000000005</v>
      </c>
      <c r="C8" s="18">
        <f>[9]Mode_PA_l_t_b0!C6</f>
        <v>6.0890000000000004</v>
      </c>
      <c r="D8" s="18">
        <f>[9]Mode_PA_l_t_b0!D6</f>
        <v>82.563999999999993</v>
      </c>
      <c r="E8" s="18">
        <f>[9]Mode_PA_l_t_b0!E6</f>
        <v>106.432</v>
      </c>
      <c r="F8" s="17">
        <f>[9]Mode_PA_l_t_b0!F6</f>
        <v>15.52</v>
      </c>
      <c r="G8" s="17">
        <f>[9]Mode_PA_l_t_b0!G6</f>
        <v>10.48</v>
      </c>
      <c r="H8" s="115">
        <f>[9]Mode_PA_l_t_b0!H6</f>
        <v>1.44E-8</v>
      </c>
      <c r="I8" s="115">
        <f>[9]Mode_PA_l_t_b0!I6</f>
        <v>4.3399999999999998E-8</v>
      </c>
      <c r="J8" s="103" t="str">
        <f>[9]Mode_PA_l_t_b0!J6</f>
        <v>p&lt;0.0001</v>
      </c>
      <c r="K8" s="59">
        <f>[9]Mode_PA_l_t_b0!B7</f>
        <v>102.69</v>
      </c>
      <c r="L8" s="17">
        <f>[9]Mode_PA_l_t_b0!C7</f>
        <v>12.752000000000001</v>
      </c>
      <c r="M8" s="17">
        <f>[9]Mode_PA_l_t_b0!D7</f>
        <v>77.695999999999998</v>
      </c>
      <c r="N8" s="17">
        <f>[9]Mode_PA_l_t_b0!E7</f>
        <v>127.684</v>
      </c>
      <c r="O8" s="17">
        <f>[9]Mode_PA_l_t_b0!F7</f>
        <v>8.0530000000000008</v>
      </c>
      <c r="P8" s="17">
        <f>[9]Mode_PA_l_t_b0!G7</f>
        <v>166.13</v>
      </c>
      <c r="Q8" s="115">
        <f>[9]Mode_PA_l_t_b0!H7</f>
        <v>1.49E-13</v>
      </c>
      <c r="R8" s="115">
        <f>[9]Mode_PA_l_t_b0!I7</f>
        <v>6.0099999999999996E-13</v>
      </c>
      <c r="S8" s="98" t="str">
        <f>[9]Mode_PA_l_t_b0!J7</f>
        <v>p&lt;0.0001</v>
      </c>
      <c r="T8" s="67">
        <f>[9]Mode_PA_l_t_b0!B8</f>
        <v>83.191999999999993</v>
      </c>
      <c r="U8" s="17">
        <f>[9]Mode_PA_l_t_b0!C8</f>
        <v>7.6319999999999997</v>
      </c>
      <c r="V8" s="17">
        <f>[9]Mode_PA_l_t_b0!D8</f>
        <v>68.233999999999995</v>
      </c>
      <c r="W8" s="17">
        <f>[9]Mode_PA_l_t_b0!E8</f>
        <v>98.15</v>
      </c>
      <c r="X8" s="17">
        <f>[9]Mode_PA_l_t_b0!F8</f>
        <v>10.901</v>
      </c>
      <c r="Y8" s="17">
        <f>[9]Mode_PA_l_t_b0!G8</f>
        <v>25.63</v>
      </c>
      <c r="Z8" s="119">
        <f>[9]Mode_PA_l_t_b0!H8</f>
        <v>4.0500000000000002E-11</v>
      </c>
      <c r="AA8" s="119">
        <f>[9]Mode_PA_l_t_b0!I8</f>
        <v>1.51E-10</v>
      </c>
      <c r="AB8" s="98" t="str">
        <f>[9]Mode_PA_l_t_b0!J8</f>
        <v>p&lt;0.0001</v>
      </c>
      <c r="AC8" s="70">
        <f>[9]Mode_PA_l_t_b0!B9</f>
        <v>82.438000000000002</v>
      </c>
      <c r="AD8" s="17">
        <f>[9]Mode_PA_l_t_b0!C9</f>
        <v>7.1139999999999999</v>
      </c>
      <c r="AE8" s="17">
        <f>[9]Mode_PA_l_t_b0!D9</f>
        <v>68.494</v>
      </c>
      <c r="AF8" s="17">
        <f>[9]Mode_PA_l_t_b0!E9</f>
        <v>96.381</v>
      </c>
      <c r="AG8" s="17">
        <f>[9]Mode_PA_l_t_b0!F9</f>
        <v>11.587999999999999</v>
      </c>
      <c r="AH8" s="17">
        <f>[9]Mode_PA_l_t_b0!G9</f>
        <v>19.440000000000001</v>
      </c>
      <c r="AI8" s="119">
        <f>[9]Mode_PA_l_t_b0!H9</f>
        <v>3.5600000000000001E-10</v>
      </c>
      <c r="AJ8" s="119">
        <f>[9]Mode_PA_l_t_b0!I9</f>
        <v>1.25E-9</v>
      </c>
      <c r="AK8" s="98" t="str">
        <f>[9]Mode_PA_l_t_b0!J9</f>
        <v>p&lt;0.0001</v>
      </c>
      <c r="AL8" s="70">
        <f>'B0 Mode'!AL8</f>
        <v>0.60824347830506298</v>
      </c>
      <c r="AM8" s="17">
        <f>'B0 Mode'!AM8</f>
        <v>0.76291843576596996</v>
      </c>
    </row>
    <row r="9" spans="1:39" ht="33.6" customHeight="1" thickBot="1" x14ac:dyDescent="0.35">
      <c r="A9" s="24" t="s">
        <v>3</v>
      </c>
      <c r="B9" s="48">
        <f>[11]Mode_PA_h_t_b0!B6</f>
        <v>318.06299999999999</v>
      </c>
      <c r="C9" s="21">
        <f>[11]Mode_PA_h_t_b0!C6</f>
        <v>26.149000000000001</v>
      </c>
      <c r="D9" s="21">
        <f>[11]Mode_PA_h_t_b0!D6</f>
        <v>266.81099999999998</v>
      </c>
      <c r="E9" s="21">
        <f>[11]Mode_PA_h_t_b0!E6</f>
        <v>369.315</v>
      </c>
      <c r="F9" s="22">
        <f>[11]Mode_PA_h_t_b0!F6</f>
        <v>12.163</v>
      </c>
      <c r="G9" s="22">
        <f>[11]Mode_PA_h_t_b0!G6</f>
        <v>2.93</v>
      </c>
      <c r="H9" s="117">
        <f>[11]Mode_PA_h_t_b0!H6</f>
        <v>1.2999999999999999E-3</v>
      </c>
      <c r="I9" s="117">
        <f>[11]Mode_PA_h_t_b0!I6</f>
        <v>2.2000000000000001E-3</v>
      </c>
      <c r="J9" s="102" t="str">
        <f>[11]Mode_PA_h_t_b0!J6</f>
        <v>p&lt;0.01</v>
      </c>
      <c r="K9" s="60">
        <f>[11]Mode_PA_h_t_b0!B7</f>
        <v>266.04399999999998</v>
      </c>
      <c r="L9" s="22">
        <f>[11]Mode_PA_h_t_b0!C7</f>
        <v>31.065000000000001</v>
      </c>
      <c r="M9" s="22">
        <f>[11]Mode_PA_h_t_b0!D7</f>
        <v>205.15899999999999</v>
      </c>
      <c r="N9" s="22">
        <f>[11]Mode_PA_h_t_b0!E7</f>
        <v>326.93</v>
      </c>
      <c r="O9" s="22">
        <f>[11]Mode_PA_h_t_b0!F7</f>
        <v>8.5640000000000001</v>
      </c>
      <c r="P9" s="22">
        <f>[11]Mode_PA_h_t_b0!G7</f>
        <v>5.83</v>
      </c>
      <c r="Q9" s="117">
        <f>[11]Mode_PA_h_t_b0!H7</f>
        <v>1.6200000000000001E-4</v>
      </c>
      <c r="R9" s="117">
        <f>[11]Mode_PA_h_t_b0!I7</f>
        <v>3.4400000000000001E-4</v>
      </c>
      <c r="S9" s="97" t="str">
        <f>[11]Mode_PA_h_t_b0!J7</f>
        <v>p&lt;0.001</v>
      </c>
      <c r="T9" s="68">
        <f>[11]Mode_PA_h_t_b0!B8</f>
        <v>311.18400000000003</v>
      </c>
      <c r="U9" s="22">
        <f>[11]Mode_PA_h_t_b0!C8</f>
        <v>27.04</v>
      </c>
      <c r="V9" s="22">
        <f>[11]Mode_PA_h_t_b0!D8</f>
        <v>258.18599999999998</v>
      </c>
      <c r="W9" s="22">
        <f>[11]Mode_PA_h_t_b0!E8</f>
        <v>364.18299999999999</v>
      </c>
      <c r="X9" s="22">
        <f>[11]Mode_PA_h_t_b0!F8</f>
        <v>11.507999999999999</v>
      </c>
      <c r="Y9" s="22">
        <f>[11]Mode_PA_h_t_b0!G8</f>
        <v>3.35</v>
      </c>
      <c r="Z9" s="121">
        <f>[11]Mode_PA_h_t_b0!H8</f>
        <v>8.2399999999999997E-4</v>
      </c>
      <c r="AA9" s="121">
        <f>[11]Mode_PA_h_t_b0!I8</f>
        <v>1.5E-3</v>
      </c>
      <c r="AB9" s="97" t="str">
        <f>[11]Mode_PA_h_t_b0!J8</f>
        <v>p&lt;0.01</v>
      </c>
      <c r="AC9" s="72">
        <f>[11]Mode_PA_h_t_b0!B9</f>
        <v>309.47500000000002</v>
      </c>
      <c r="AD9" s="22">
        <f>[11]Mode_PA_h_t_b0!C9</f>
        <v>26.724</v>
      </c>
      <c r="AE9" s="22">
        <f>[11]Mode_PA_h_t_b0!D9</f>
        <v>257.09699999999998</v>
      </c>
      <c r="AF9" s="22">
        <f>[11]Mode_PA_h_t_b0!E9</f>
        <v>361.85300000000001</v>
      </c>
      <c r="AG9" s="22">
        <f>[11]Mode_PA_h_t_b0!F9</f>
        <v>11.58</v>
      </c>
      <c r="AH9" s="22">
        <f>[11]Mode_PA_h_t_b0!G9</f>
        <v>3.2</v>
      </c>
      <c r="AI9" s="121">
        <f>[11]Mode_PA_h_t_b0!H9</f>
        <v>1E-3</v>
      </c>
      <c r="AJ9" s="121">
        <f>[11]Mode_PA_h_t_b0!I9</f>
        <v>1.8E-3</v>
      </c>
      <c r="AK9" s="97" t="str">
        <f>[11]Mode_PA_h_t_b0!J9</f>
        <v>p&lt;0.01</v>
      </c>
      <c r="AL9" s="72">
        <f>'B0 Mode'!AL9</f>
        <v>0.30525191166333399</v>
      </c>
      <c r="AM9" s="22">
        <f>'B0 Mode'!AM9</f>
        <v>0.84325397328502405</v>
      </c>
    </row>
    <row r="10" spans="1:39" ht="33.6" customHeight="1" thickTop="1" thickBot="1" x14ac:dyDescent="0.35">
      <c r="A10" s="33" t="s">
        <v>17</v>
      </c>
      <c r="B10" s="45" t="str">
        <f t="shared" ref="B10:I10" si="21">B2</f>
        <v>β0</v>
      </c>
      <c r="C10" s="33" t="str">
        <f t="shared" si="21"/>
        <v xml:space="preserve">SE </v>
      </c>
      <c r="D10" s="33" t="str">
        <f t="shared" si="21"/>
        <v>2.5%  CI</v>
      </c>
      <c r="E10" s="33" t="str">
        <f t="shared" si="21"/>
        <v>97.5% CI</v>
      </c>
      <c r="F10" s="33" t="str">
        <f t="shared" si="21"/>
        <v>t</v>
      </c>
      <c r="G10" s="33" t="str">
        <f t="shared" si="21"/>
        <v>df</v>
      </c>
      <c r="H10" s="34" t="str">
        <f t="shared" si="21"/>
        <v>p. val.</v>
      </c>
      <c r="I10" s="34" t="str">
        <f t="shared" si="21"/>
        <v>p.adj (BH)</v>
      </c>
      <c r="J10" s="46" t="str">
        <f>J2</f>
        <v>sig.</v>
      </c>
      <c r="K10" s="57" t="str">
        <f>K2</f>
        <v>β0</v>
      </c>
      <c r="L10" s="33" t="str">
        <f t="shared" ref="L10:R10" si="22">L2</f>
        <v xml:space="preserve">SE </v>
      </c>
      <c r="M10" s="33" t="str">
        <f t="shared" si="22"/>
        <v>2.5%  CI</v>
      </c>
      <c r="N10" s="33" t="str">
        <f t="shared" si="22"/>
        <v>97.5% CI</v>
      </c>
      <c r="O10" s="33" t="str">
        <f t="shared" si="22"/>
        <v>t</v>
      </c>
      <c r="P10" s="33" t="str">
        <f t="shared" si="22"/>
        <v>df</v>
      </c>
      <c r="Q10" s="34" t="str">
        <f t="shared" si="22"/>
        <v>p. val.</v>
      </c>
      <c r="R10" s="34" t="str">
        <f t="shared" si="22"/>
        <v>p.adj (BH)</v>
      </c>
      <c r="S10" s="58" t="str">
        <f>J2</f>
        <v>sig.</v>
      </c>
      <c r="T10" s="66" t="str">
        <f t="shared" ref="T10:AA10" si="23">T2</f>
        <v>β0</v>
      </c>
      <c r="U10" s="33" t="str">
        <f t="shared" si="23"/>
        <v xml:space="preserve">SE </v>
      </c>
      <c r="V10" s="33" t="str">
        <f t="shared" si="23"/>
        <v>2.5%  CI</v>
      </c>
      <c r="W10" s="33" t="str">
        <f t="shared" si="23"/>
        <v>97.5% CI</v>
      </c>
      <c r="X10" s="33" t="str">
        <f t="shared" si="23"/>
        <v>t</v>
      </c>
      <c r="Y10" s="33" t="str">
        <f t="shared" si="23"/>
        <v>df</v>
      </c>
      <c r="Z10" s="34" t="str">
        <f t="shared" si="23"/>
        <v>p. val.</v>
      </c>
      <c r="AA10" s="34" t="str">
        <f t="shared" si="23"/>
        <v>p.adj (BH)</v>
      </c>
      <c r="AB10" s="58" t="str">
        <f>J2</f>
        <v>sig.</v>
      </c>
      <c r="AC10" s="66" t="str">
        <f t="shared" ref="AC10" si="24">AC2</f>
        <v>β0</v>
      </c>
      <c r="AD10" s="33" t="str">
        <f t="shared" ref="AD10:AK10" si="25">AD2</f>
        <v xml:space="preserve">SE </v>
      </c>
      <c r="AE10" s="33" t="str">
        <f t="shared" si="25"/>
        <v>2.5%  CI</v>
      </c>
      <c r="AF10" s="33" t="str">
        <f t="shared" si="25"/>
        <v>97.5% CI</v>
      </c>
      <c r="AG10" s="33" t="str">
        <f t="shared" si="25"/>
        <v>t</v>
      </c>
      <c r="AH10" s="33" t="str">
        <f t="shared" si="25"/>
        <v>df</v>
      </c>
      <c r="AI10" s="34" t="str">
        <f t="shared" si="25"/>
        <v>p. val.</v>
      </c>
      <c r="AJ10" s="34" t="str">
        <f t="shared" si="25"/>
        <v>p.adj (BH)</v>
      </c>
      <c r="AK10" s="58" t="str">
        <f t="shared" si="25"/>
        <v>sig.</v>
      </c>
      <c r="AL10" s="66" t="str">
        <f>'B0 Mode'!AL10</f>
        <v xml:space="preserve">R2m </v>
      </c>
      <c r="AM10" s="33" t="str">
        <f>'B0 Mode'!AM10</f>
        <v xml:space="preserve">R2c </v>
      </c>
    </row>
    <row r="11" spans="1:39" ht="33.6" customHeight="1" thickTop="1" x14ac:dyDescent="0.3">
      <c r="A11" s="51" t="s">
        <v>35</v>
      </c>
      <c r="B11" s="49">
        <f>[13]Mode_PA_lh_slope_b0!B6</f>
        <v>31.050999999999998</v>
      </c>
      <c r="C11" s="50">
        <f>[13]Mode_PA_lh_slope_b0!C6</f>
        <v>5.327</v>
      </c>
      <c r="D11" s="51">
        <f>[13]Mode_PA_lh_slope_b0!D6</f>
        <v>20.611000000000001</v>
      </c>
      <c r="E11" s="51">
        <f>[13]Mode_PA_lh_slope_b0!E6</f>
        <v>41.491999999999997</v>
      </c>
      <c r="F11" s="50">
        <f>[13]Mode_PA_lh_slope_b0!F6</f>
        <v>5.8289999999999997</v>
      </c>
      <c r="G11" s="50">
        <f>[13]Mode_PA_lh_slope_b0!G6</f>
        <v>3.81</v>
      </c>
      <c r="H11" s="118">
        <f>[13]Mode_PA_lh_slope_b0!H6</f>
        <v>5.0000000000000001E-3</v>
      </c>
      <c r="I11" s="118">
        <f>[13]Mode_PA_lh_slope_b0!I6</f>
        <v>7.1000000000000004E-3</v>
      </c>
      <c r="J11" s="104" t="str">
        <f>[13]Mode_PA_lh_slope_b0!J6</f>
        <v>p&lt;0.01</v>
      </c>
      <c r="K11" s="61">
        <f>[13]Mode_PA_lh_slope_b0!B7</f>
        <v>15.997999999999999</v>
      </c>
      <c r="L11" s="25">
        <f>[13]Mode_PA_lh_slope_b0!C7</f>
        <v>7.2530000000000001</v>
      </c>
      <c r="M11" s="25">
        <f>[13]Mode_PA_lh_slope_b0!D7</f>
        <v>1.7809999999999999</v>
      </c>
      <c r="N11" s="25">
        <f>[13]Mode_PA_lh_slope_b0!E7</f>
        <v>30.213999999999999</v>
      </c>
      <c r="O11" s="25">
        <f>[13]Mode_PA_lh_slope_b0!F7</f>
        <v>2.206</v>
      </c>
      <c r="P11" s="25">
        <f>[13]Mode_PA_lh_slope_b0!G7</f>
        <v>13.03</v>
      </c>
      <c r="Q11" s="94">
        <f>[13]Mode_PA_lh_slope_b0!H7</f>
        <v>4.5999999999999999E-2</v>
      </c>
      <c r="R11" s="94">
        <f>[13]Mode_PA_lh_slope_b0!I7</f>
        <v>6.0199999999999997E-2</v>
      </c>
      <c r="S11" s="99" t="str">
        <f>[13]Mode_PA_lh_slope_b0!J7</f>
        <v>(p&lt;0.1)</v>
      </c>
      <c r="T11" s="69">
        <f>[13]Mode_PA_lh_slope_b0!B8</f>
        <v>48.765000000000001</v>
      </c>
      <c r="U11" s="25">
        <f>[13]Mode_PA_lh_slope_b0!C8</f>
        <v>5.6980000000000004</v>
      </c>
      <c r="V11" s="25">
        <f>[13]Mode_PA_lh_slope_b0!D8</f>
        <v>37.597000000000001</v>
      </c>
      <c r="W11" s="25">
        <f>[13]Mode_PA_lh_slope_b0!E8</f>
        <v>59.933999999999997</v>
      </c>
      <c r="X11" s="25">
        <f>[13]Mode_PA_lh_slope_b0!F8</f>
        <v>8.5579999999999998</v>
      </c>
      <c r="Y11" s="25">
        <f>[13]Mode_PA_lh_slope_b0!G8</f>
        <v>4.99</v>
      </c>
      <c r="Z11" s="122">
        <f>[13]Mode_PA_lh_slope_b0!H8</f>
        <v>3.6400000000000001E-4</v>
      </c>
      <c r="AA11" s="122">
        <f>[13]Mode_PA_lh_slope_b0!I8</f>
        <v>7.3399999999999995E-4</v>
      </c>
      <c r="AB11" s="99" t="str">
        <f>[13]Mode_PA_lh_slope_b0!J8</f>
        <v>p&lt;0.001</v>
      </c>
      <c r="AC11" s="69">
        <f>[13]Mode_PA_lh_slope_b0!B9</f>
        <v>33.951999999999998</v>
      </c>
      <c r="AD11" s="25">
        <f>[13]Mode_PA_lh_slope_b0!C9</f>
        <v>5.569</v>
      </c>
      <c r="AE11" s="25">
        <f>[13]Mode_PA_lh_slope_b0!D9</f>
        <v>23.038</v>
      </c>
      <c r="AF11" s="25">
        <f>[13]Mode_PA_lh_slope_b0!E9</f>
        <v>44.866999999999997</v>
      </c>
      <c r="AG11" s="25">
        <f>[13]Mode_PA_lh_slope_b0!F9</f>
        <v>6.0970000000000004</v>
      </c>
      <c r="AH11" s="25">
        <f>[13]Mode_PA_lh_slope_b0!G9</f>
        <v>4.55</v>
      </c>
      <c r="AI11" s="122">
        <f>[13]Mode_PA_lh_slope_b0!H9</f>
        <v>2.3999999999999998E-3</v>
      </c>
      <c r="AJ11" s="122">
        <f>[13]Mode_PA_lh_slope_b0!I9</f>
        <v>3.8E-3</v>
      </c>
      <c r="AK11" s="99" t="str">
        <f>[13]Mode_PA_lh_slope_b0!J9</f>
        <v>p&lt;0.01</v>
      </c>
      <c r="AL11" s="69">
        <f>'B0 Mode'!AL11</f>
        <v>0.17485777498914001</v>
      </c>
      <c r="AM11" s="25">
        <f>'B0 Mode'!AM11</f>
        <v>0.70425882793303196</v>
      </c>
    </row>
  </sheetData>
  <mergeCells count="5">
    <mergeCell ref="AL1:AM1"/>
    <mergeCell ref="AC1:AK1"/>
    <mergeCell ref="T1:AB1"/>
    <mergeCell ref="K1:S1"/>
    <mergeCell ref="B1:J1"/>
  </mergeCells>
  <conditionalFormatting sqref="H3:I5 H11:I11 Q3:R5 Q11:R11 Z3:AA5 Z11:AA11 AI3:AJ5 AI11:AJ11 H1:I1 Q1:R1 Z1:AA1 AI1:AJ1 AI7:AJ9 Z7:AA9 Q7:R8 H7:I9">
    <cfRule type="cellIs" dxfId="242" priority="16" stopIfTrue="1" operator="lessThan">
      <formula>0.0001</formula>
    </cfRule>
    <cfRule type="cellIs" dxfId="241" priority="17" stopIfTrue="1" operator="lessThan">
      <formula>0.001</formula>
    </cfRule>
    <cfRule type="cellIs" dxfId="240" priority="18" stopIfTrue="1" operator="lessThan">
      <formula>0.05</formula>
    </cfRule>
    <cfRule type="cellIs" dxfId="239" priority="19" stopIfTrue="1" operator="lessThan">
      <formula>0.1</formula>
    </cfRule>
  </conditionalFormatting>
  <conditionalFormatting sqref="J3:J5 J11 S3:S5 S11 AB3:AB5 AB11 AK3:AK5 AK11 J1 S1 AB1 AK1 AK7:AK9 AB7:AB9 S7:S9 J7:J9">
    <cfRule type="containsText" dxfId="238" priority="10" stopIfTrue="1" operator="containsText" text="p&lt;0.0001">
      <formula>NOT(ISERROR(SEARCH("p&lt;0.0001",J1)))</formula>
    </cfRule>
    <cfRule type="containsText" dxfId="237" priority="12" stopIfTrue="1" operator="containsText" text="p&lt;0.001">
      <formula>NOT(ISERROR(SEARCH("p&lt;0.001",J1)))</formula>
    </cfRule>
    <cfRule type="containsText" dxfId="236" priority="13" stopIfTrue="1" operator="containsText" text="p&lt;0.01">
      <formula>NOT(ISERROR(SEARCH("p&lt;0.01",J1)))</formula>
    </cfRule>
    <cfRule type="containsText" dxfId="235" priority="14" stopIfTrue="1" operator="containsText" text="p&lt;0.05">
      <formula>NOT(ISERROR(SEARCH("p&lt;0.05",J1)))</formula>
    </cfRule>
    <cfRule type="containsText" dxfId="234" priority="15" stopIfTrue="1" operator="containsText" text="p&lt;0.1">
      <formula>NOT(ISERROR(SEARCH("p&lt;0.1",J1)))</formula>
    </cfRule>
  </conditionalFormatting>
  <conditionalFormatting sqref="H6:I6 Q6:R6 Z6:AA6 AI6:AJ6">
    <cfRule type="cellIs" dxfId="233" priority="6" stopIfTrue="1" operator="lessThan">
      <formula>0.0001</formula>
    </cfRule>
    <cfRule type="cellIs" dxfId="232" priority="7" stopIfTrue="1" operator="lessThan">
      <formula>0.001</formula>
    </cfRule>
    <cfRule type="cellIs" dxfId="231" priority="8" stopIfTrue="1" operator="lessThan">
      <formula>0.05</formula>
    </cfRule>
    <cfRule type="cellIs" dxfId="230" priority="9" stopIfTrue="1" operator="lessThan">
      <formula>0.1</formula>
    </cfRule>
  </conditionalFormatting>
  <conditionalFormatting sqref="J6 S6 AB6 AK6">
    <cfRule type="containsText" dxfId="229" priority="1" stopIfTrue="1" operator="containsText" text="p&lt;0.0001">
      <formula>NOT(ISERROR(SEARCH("p&lt;0.0001",J6)))</formula>
    </cfRule>
    <cfRule type="containsText" dxfId="228" priority="2" stopIfTrue="1" operator="containsText" text="p&lt;0.001">
      <formula>NOT(ISERROR(SEARCH("p&lt;0.001",J6)))</formula>
    </cfRule>
    <cfRule type="containsText" dxfId="227" priority="3" stopIfTrue="1" operator="containsText" text="p&lt;0.01">
      <formula>NOT(ISERROR(SEARCH("p&lt;0.01",J6)))</formula>
    </cfRule>
    <cfRule type="containsText" dxfId="226" priority="4" stopIfTrue="1" operator="containsText" text="p&lt;0.05">
      <formula>NOT(ISERROR(SEARCH("p&lt;0.05",J6)))</formula>
    </cfRule>
    <cfRule type="containsText" dxfId="225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112"/>
  <sheetViews>
    <sheetView showGridLines="0" zoomScale="40" zoomScaleNormal="40" zoomScaleSheetLayoutView="40" workbookViewId="0">
      <selection activeCell="A3" sqref="A3:XFD3"/>
    </sheetView>
  </sheetViews>
  <sheetFormatPr defaultColWidth="13.88671875" defaultRowHeight="13.2" x14ac:dyDescent="0.25"/>
  <cols>
    <col min="1" max="3" width="12.33203125" style="37" customWidth="1"/>
    <col min="4" max="5" width="7.6640625" style="36" customWidth="1"/>
    <col min="6" max="7" width="11.44140625" style="36" customWidth="1"/>
    <col min="8" max="9" width="8.6640625" style="36" customWidth="1"/>
    <col min="10" max="10" width="11.44140625" style="36" customWidth="1"/>
    <col min="11" max="11" width="9.6640625" style="38" customWidth="1"/>
    <col min="12" max="12" width="11.44140625" style="38" customWidth="1"/>
    <col min="13" max="14" width="7.6640625" style="36" customWidth="1"/>
    <col min="15" max="16" width="11.44140625" style="36" customWidth="1"/>
    <col min="17" max="18" width="8.6640625" style="36" customWidth="1"/>
    <col min="19" max="19" width="11.44140625" style="39" customWidth="1"/>
    <col min="20" max="20" width="9.6640625" style="39" customWidth="1"/>
    <col min="21" max="21" width="11.44140625" style="39" customWidth="1"/>
    <col min="22" max="23" width="7.6640625" style="36" customWidth="1"/>
    <col min="24" max="25" width="11.44140625" style="36" customWidth="1"/>
    <col min="26" max="27" width="8.6640625" style="36" customWidth="1"/>
    <col min="28" max="28" width="11.44140625" style="39" customWidth="1"/>
    <col min="29" max="29" width="9.6640625" style="39" customWidth="1"/>
    <col min="30" max="30" width="11.44140625" style="39" customWidth="1"/>
    <col min="31" max="32" width="7.6640625" style="36" customWidth="1"/>
    <col min="33" max="34" width="11.44140625" style="36" customWidth="1"/>
    <col min="35" max="36" width="8.6640625" style="36" customWidth="1"/>
    <col min="37" max="37" width="11.44140625" style="39" customWidth="1"/>
    <col min="38" max="38" width="9.6640625" style="39" customWidth="1"/>
    <col min="39" max="39" width="11.44140625" style="39" customWidth="1"/>
    <col min="40" max="41" width="7.6640625" style="36" customWidth="1"/>
    <col min="42" max="43" width="11.44140625" style="36" customWidth="1"/>
    <col min="44" max="45" width="8.6640625" style="36" customWidth="1"/>
    <col min="46" max="46" width="11.44140625" style="39" customWidth="1"/>
    <col min="47" max="47" width="9.6640625" style="39" customWidth="1"/>
    <col min="48" max="48" width="11.44140625" style="39" customWidth="1"/>
    <col min="49" max="50" width="7.6640625" style="36" customWidth="1"/>
    <col min="51" max="52" width="11.44140625" style="36" customWidth="1"/>
    <col min="53" max="54" width="8.6640625" style="36" customWidth="1"/>
    <col min="55" max="55" width="11.44140625" style="39" customWidth="1"/>
    <col min="56" max="56" width="9.6640625" style="39" customWidth="1"/>
    <col min="57" max="57" width="11.44140625" style="39" customWidth="1"/>
    <col min="58" max="59" width="11.44140625" style="36" customWidth="1"/>
    <col min="60" max="16384" width="13.88671875" style="36"/>
  </cols>
  <sheetData>
    <row r="1" spans="1:57" ht="20.399999999999999" customHeight="1" x14ac:dyDescent="0.25">
      <c r="A1" s="208" t="s">
        <v>63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</row>
    <row r="2" spans="1:57" ht="13.2" customHeight="1" x14ac:dyDescent="0.25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</row>
    <row r="3" spans="1:57" ht="13.2" customHeight="1" x14ac:dyDescent="0.25">
      <c r="A3" s="189" t="s">
        <v>58</v>
      </c>
      <c r="B3" s="182"/>
      <c r="C3" s="182"/>
      <c r="D3" s="183"/>
      <c r="E3" s="183"/>
      <c r="F3" s="183"/>
      <c r="G3" s="183"/>
      <c r="H3" s="183"/>
      <c r="I3" s="183"/>
      <c r="J3" s="183"/>
      <c r="K3" s="184"/>
      <c r="L3" s="184"/>
    </row>
    <row r="4" spans="1:57" s="35" customFormat="1" ht="33.6" customHeight="1" thickBot="1" x14ac:dyDescent="0.35">
      <c r="A4" s="125" t="s">
        <v>49</v>
      </c>
      <c r="B4" s="205" t="s">
        <v>51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 t="s">
        <v>52</v>
      </c>
      <c r="N4" s="205"/>
      <c r="O4" s="205"/>
      <c r="P4" s="205"/>
      <c r="Q4" s="205"/>
      <c r="R4" s="205"/>
      <c r="S4" s="205"/>
      <c r="T4" s="205"/>
      <c r="U4" s="205"/>
      <c r="V4" s="207" t="s">
        <v>53</v>
      </c>
      <c r="W4" s="205"/>
      <c r="X4" s="205"/>
      <c r="Y4" s="205"/>
      <c r="Z4" s="205"/>
      <c r="AA4" s="205"/>
      <c r="AB4" s="205"/>
      <c r="AC4" s="205"/>
      <c r="AD4" s="205"/>
      <c r="AE4" s="207" t="s">
        <v>54</v>
      </c>
      <c r="AF4" s="205"/>
      <c r="AG4" s="205"/>
      <c r="AH4" s="205"/>
      <c r="AI4" s="205"/>
      <c r="AJ4" s="205"/>
      <c r="AK4" s="205"/>
      <c r="AL4" s="205"/>
      <c r="AM4" s="205"/>
      <c r="AN4" s="207" t="s">
        <v>55</v>
      </c>
      <c r="AO4" s="205"/>
      <c r="AP4" s="205"/>
      <c r="AQ4" s="205"/>
      <c r="AR4" s="205"/>
      <c r="AS4" s="205"/>
      <c r="AT4" s="205"/>
      <c r="AU4" s="205"/>
      <c r="AV4" s="205"/>
      <c r="AW4" s="207" t="s">
        <v>56</v>
      </c>
      <c r="AX4" s="205"/>
      <c r="AY4" s="205"/>
      <c r="AZ4" s="205"/>
      <c r="BA4" s="205"/>
      <c r="BB4" s="205"/>
      <c r="BC4" s="205"/>
      <c r="BD4" s="205"/>
      <c r="BE4" s="205"/>
    </row>
    <row r="5" spans="1:57" s="113" customFormat="1" ht="33.6" customHeight="1" thickTop="1" thickBot="1" x14ac:dyDescent="0.3">
      <c r="A5" s="105" t="s">
        <v>38</v>
      </c>
      <c r="B5" s="105" t="s">
        <v>65</v>
      </c>
      <c r="C5" s="105" t="s">
        <v>66</v>
      </c>
      <c r="D5" s="105" t="s">
        <v>43</v>
      </c>
      <c r="E5" s="105" t="s">
        <v>2</v>
      </c>
      <c r="F5" s="105" t="s">
        <v>10</v>
      </c>
      <c r="G5" s="105" t="s">
        <v>11</v>
      </c>
      <c r="H5" s="105" t="s">
        <v>8</v>
      </c>
      <c r="I5" s="105" t="s">
        <v>12</v>
      </c>
      <c r="J5" s="105" t="s">
        <v>24</v>
      </c>
      <c r="K5" s="107" t="str">
        <f>[19]Mode_PA_h_t_b1!J1</f>
        <v>p.adj (BH)</v>
      </c>
      <c r="L5" s="107" t="s">
        <v>36</v>
      </c>
      <c r="M5" s="105" t="str">
        <f t="shared" ref="M5:U5" si="0">D5</f>
        <v>β1</v>
      </c>
      <c r="N5" s="105" t="str">
        <f t="shared" si="0"/>
        <v xml:space="preserve">SE </v>
      </c>
      <c r="O5" s="105" t="str">
        <f t="shared" si="0"/>
        <v>2.5% CI</v>
      </c>
      <c r="P5" s="105" t="str">
        <f t="shared" si="0"/>
        <v>97.5% CI</v>
      </c>
      <c r="Q5" s="105" t="str">
        <f t="shared" si="0"/>
        <v>t</v>
      </c>
      <c r="R5" s="105" t="str">
        <f t="shared" si="0"/>
        <v>df</v>
      </c>
      <c r="S5" s="109" t="str">
        <f t="shared" si="0"/>
        <v>p. val.</v>
      </c>
      <c r="T5" s="109" t="str">
        <f t="shared" si="0"/>
        <v>p.adj (BH)</v>
      </c>
      <c r="U5" s="110" t="str">
        <f t="shared" si="0"/>
        <v>sig.</v>
      </c>
      <c r="V5" s="108" t="str">
        <f t="shared" ref="V5:AD5" si="1">D5</f>
        <v>β1</v>
      </c>
      <c r="W5" s="105" t="str">
        <f t="shared" si="1"/>
        <v xml:space="preserve">SE </v>
      </c>
      <c r="X5" s="105" t="str">
        <f t="shared" si="1"/>
        <v>2.5% CI</v>
      </c>
      <c r="Y5" s="105" t="str">
        <f t="shared" si="1"/>
        <v>97.5% CI</v>
      </c>
      <c r="Z5" s="105" t="str">
        <f t="shared" si="1"/>
        <v>t</v>
      </c>
      <c r="AA5" s="105" t="str">
        <f t="shared" si="1"/>
        <v>df</v>
      </c>
      <c r="AB5" s="109" t="str">
        <f t="shared" si="1"/>
        <v>p. val.</v>
      </c>
      <c r="AC5" s="109" t="str">
        <f t="shared" si="1"/>
        <v>p.adj (BH)</v>
      </c>
      <c r="AD5" s="110" t="str">
        <f t="shared" si="1"/>
        <v>sig.</v>
      </c>
      <c r="AE5" s="105" t="str">
        <f t="shared" ref="AE5:AM5" si="2">D5</f>
        <v>β1</v>
      </c>
      <c r="AF5" s="105" t="str">
        <f t="shared" si="2"/>
        <v xml:space="preserve">SE </v>
      </c>
      <c r="AG5" s="105" t="str">
        <f t="shared" si="2"/>
        <v>2.5% CI</v>
      </c>
      <c r="AH5" s="105" t="str">
        <f t="shared" si="2"/>
        <v>97.5% CI</v>
      </c>
      <c r="AI5" s="105" t="str">
        <f t="shared" si="2"/>
        <v>t</v>
      </c>
      <c r="AJ5" s="105" t="str">
        <f t="shared" si="2"/>
        <v>df</v>
      </c>
      <c r="AK5" s="109" t="str">
        <f t="shared" si="2"/>
        <v>p. val.</v>
      </c>
      <c r="AL5" s="109" t="str">
        <f t="shared" si="2"/>
        <v>p.adj (BH)</v>
      </c>
      <c r="AM5" s="110" t="str">
        <f t="shared" si="2"/>
        <v>sig.</v>
      </c>
      <c r="AN5" s="108" t="str">
        <f t="shared" ref="AN5:AV5" si="3">D5</f>
        <v>β1</v>
      </c>
      <c r="AO5" s="105" t="str">
        <f t="shared" si="3"/>
        <v xml:space="preserve">SE </v>
      </c>
      <c r="AP5" s="105" t="str">
        <f t="shared" si="3"/>
        <v>2.5% CI</v>
      </c>
      <c r="AQ5" s="105" t="str">
        <f t="shared" si="3"/>
        <v>97.5% CI</v>
      </c>
      <c r="AR5" s="105" t="str">
        <f t="shared" si="3"/>
        <v>t</v>
      </c>
      <c r="AS5" s="105" t="str">
        <f t="shared" si="3"/>
        <v>df</v>
      </c>
      <c r="AT5" s="109" t="str">
        <f t="shared" si="3"/>
        <v>p. val.</v>
      </c>
      <c r="AU5" s="109" t="str">
        <f t="shared" si="3"/>
        <v>p.adj (BH)</v>
      </c>
      <c r="AV5" s="110" t="str">
        <f t="shared" si="3"/>
        <v>sig.</v>
      </c>
      <c r="AW5" s="108" t="str">
        <f t="shared" ref="AW5:BD5" si="4">D5</f>
        <v>β1</v>
      </c>
      <c r="AX5" s="105" t="str">
        <f t="shared" si="4"/>
        <v xml:space="preserve">SE </v>
      </c>
      <c r="AY5" s="105" t="str">
        <f t="shared" si="4"/>
        <v>2.5% CI</v>
      </c>
      <c r="AZ5" s="105" t="str">
        <f t="shared" si="4"/>
        <v>97.5% CI</v>
      </c>
      <c r="BA5" s="105" t="str">
        <f t="shared" si="4"/>
        <v>t</v>
      </c>
      <c r="BB5" s="105" t="str">
        <f t="shared" si="4"/>
        <v>df</v>
      </c>
      <c r="BC5" s="109" t="str">
        <f t="shared" si="4"/>
        <v>p. val.</v>
      </c>
      <c r="BD5" s="109" t="str">
        <f t="shared" si="4"/>
        <v>p.adj (BH)</v>
      </c>
      <c r="BE5" s="111" t="str">
        <f>U5</f>
        <v>sig.</v>
      </c>
    </row>
    <row r="6" spans="1:57" s="113" customFormat="1" ht="33.6" customHeight="1" thickTop="1" thickBot="1" x14ac:dyDescent="0.3">
      <c r="A6" s="74" t="s">
        <v>26</v>
      </c>
      <c r="B6" s="76">
        <f>'B0 Mode'!AL3</f>
        <v>0.59228487962007204</v>
      </c>
      <c r="C6" s="76">
        <f>'B0 Mode'!AM3</f>
        <v>0.940391519413731</v>
      </c>
      <c r="D6" s="76">
        <f>[14]Mode_PA_l_f0_b1!C8</f>
        <v>3.774</v>
      </c>
      <c r="E6" s="76">
        <f>[14]Mode_PA_l_f0_b1!D8</f>
        <v>0.76500000000000001</v>
      </c>
      <c r="F6" s="76">
        <f>[14]Mode_PA_l_f0_b1!E8</f>
        <v>2.274</v>
      </c>
      <c r="G6" s="76">
        <f>[14]Mode_PA_l_f0_b1!F8</f>
        <v>5.274</v>
      </c>
      <c r="H6" s="76">
        <f>[14]Mode_PA_l_f0_b1!G8</f>
        <v>4.93</v>
      </c>
      <c r="I6" s="76">
        <f>[14]Mode_PA_l_f0_b1!H8</f>
        <v>605.22</v>
      </c>
      <c r="J6" s="115">
        <f>[14]Mode_PA_l_f0_b1!I8</f>
        <v>1.06E-6</v>
      </c>
      <c r="K6" s="115">
        <f>[14]Mode_PA_l_f0_b1!J8</f>
        <v>2.6800000000000002E-6</v>
      </c>
      <c r="L6" s="185" t="str">
        <f>[14]Mode_PA_l_f0_b1!K8</f>
        <v>p&lt;0.0001</v>
      </c>
      <c r="M6" s="76">
        <f>[14]Mode_PA_l_f0_b1!C9</f>
        <v>1.6240000000000001</v>
      </c>
      <c r="N6" s="76">
        <f>[14]Mode_PA_l_f0_b1!D9</f>
        <v>0.32100000000000001</v>
      </c>
      <c r="O6" s="76">
        <f>[14]Mode_PA_l_f0_b1!E9</f>
        <v>0.995</v>
      </c>
      <c r="P6" s="76">
        <f>[14]Mode_PA_l_f0_b1!F9</f>
        <v>2.254</v>
      </c>
      <c r="Q6" s="76">
        <f>[14]Mode_PA_l_f0_b1!G9</f>
        <v>5.056</v>
      </c>
      <c r="R6" s="76">
        <f>[14]Mode_PA_l_f0_b1!H9</f>
        <v>605.33000000000004</v>
      </c>
      <c r="S6" s="115">
        <f>[14]Mode_PA_l_f0_b1!I9</f>
        <v>5.68E-7</v>
      </c>
      <c r="T6" s="115">
        <f>[14]Mode_PA_l_f0_b1!J9</f>
        <v>1.5E-6</v>
      </c>
      <c r="U6" s="100" t="str">
        <f>[14]Mode_PA_l_f0_b1!K9</f>
        <v>p&lt;0.0001</v>
      </c>
      <c r="V6" s="77">
        <f>[14]Mode_PA_l_f0_b1!C10</f>
        <v>4.0060000000000002</v>
      </c>
      <c r="W6" s="76">
        <f>[14]Mode_PA_l_f0_b1!D10</f>
        <v>0.251</v>
      </c>
      <c r="X6" s="76">
        <f>[14]Mode_PA_l_f0_b1!E10</f>
        <v>3.5150000000000001</v>
      </c>
      <c r="Y6" s="76">
        <f>[14]Mode_PA_l_f0_b1!F10</f>
        <v>4.4969999999999999</v>
      </c>
      <c r="Z6" s="76">
        <f>[14]Mode_PA_l_f0_b1!G10</f>
        <v>15.984</v>
      </c>
      <c r="AA6" s="76">
        <f>[14]Mode_PA_l_f0_b1!H10</f>
        <v>605.4</v>
      </c>
      <c r="AB6" s="115">
        <f>[14]Mode_PA_l_f0_b1!I10</f>
        <v>3.0700000000000003E-48</v>
      </c>
      <c r="AC6" s="115">
        <f>[14]Mode_PA_l_f0_b1!J10</f>
        <v>1.8300000000000002E-46</v>
      </c>
      <c r="AD6" s="100" t="str">
        <f>[14]Mode_PA_l_f0_b1!K10</f>
        <v>p&lt;0.0001</v>
      </c>
      <c r="AE6" s="76">
        <f>[14]Mode_PA_l_f0_b1!C11</f>
        <v>-2.15</v>
      </c>
      <c r="AF6" s="76">
        <f>[14]Mode_PA_l_f0_b1!D11</f>
        <v>0.78600000000000003</v>
      </c>
      <c r="AG6" s="76">
        <f>[14]Mode_PA_l_f0_b1!E11</f>
        <v>-3.6909999999999998</v>
      </c>
      <c r="AH6" s="76">
        <f>[14]Mode_PA_l_f0_b1!F11</f>
        <v>-0.60799999999999998</v>
      </c>
      <c r="AI6" s="76">
        <f>[14]Mode_PA_l_f0_b1!G11</f>
        <v>-2.734</v>
      </c>
      <c r="AJ6" s="76">
        <f>[14]Mode_PA_l_f0_b1!H11</f>
        <v>605.25</v>
      </c>
      <c r="AK6" s="115">
        <f>[14]Mode_PA_l_f0_b1!I11</f>
        <v>6.4000000000000003E-3</v>
      </c>
      <c r="AL6" s="115">
        <f>[14]Mode_PA_l_f0_b1!J11</f>
        <v>8.8999999999999999E-3</v>
      </c>
      <c r="AM6" s="100" t="str">
        <f>[14]Mode_PA_l_f0_b1!K11</f>
        <v>p&lt;0.01</v>
      </c>
      <c r="AN6" s="77">
        <f>[14]Mode_PA_l_f0_b1!C12</f>
        <v>0.23200000000000001</v>
      </c>
      <c r="AO6" s="76">
        <f>[14]Mode_PA_l_f0_b1!D12</f>
        <v>0.75</v>
      </c>
      <c r="AP6" s="76">
        <f>[14]Mode_PA_l_f0_b1!E12</f>
        <v>-1.2370000000000001</v>
      </c>
      <c r="AQ6" s="76">
        <f>[14]Mode_PA_l_f0_b1!F12</f>
        <v>1.7010000000000001</v>
      </c>
      <c r="AR6" s="76">
        <f>[14]Mode_PA_l_f0_b1!G12</f>
        <v>0.309</v>
      </c>
      <c r="AS6" s="76">
        <f>[14]Mode_PA_l_f0_b1!H12</f>
        <v>605.25</v>
      </c>
      <c r="AT6" s="115">
        <f>[14]Mode_PA_l_f0_b1!I12</f>
        <v>0.7571</v>
      </c>
      <c r="AU6" s="115">
        <f>[14]Mode_PA_l_f0_b1!J12</f>
        <v>0.79379999999999995</v>
      </c>
      <c r="AV6" s="100">
        <f>[14]Mode_PA_l_f0_b1!K12</f>
        <v>0</v>
      </c>
      <c r="AW6" s="77">
        <f>[14]Mode_PA_l_f0_b1!C13</f>
        <v>2.3820000000000001</v>
      </c>
      <c r="AX6" s="76">
        <f>[14]Mode_PA_l_f0_b1!D13</f>
        <v>0.29299999999999998</v>
      </c>
      <c r="AY6" s="76">
        <f>[14]Mode_PA_l_f0_b1!E13</f>
        <v>1.8069999999999999</v>
      </c>
      <c r="AZ6" s="76">
        <f>[14]Mode_PA_l_f0_b1!F13</f>
        <v>2.956</v>
      </c>
      <c r="BA6" s="76">
        <f>[14]Mode_PA_l_f0_b1!G13</f>
        <v>8.1229999999999993</v>
      </c>
      <c r="BB6" s="76">
        <f>[14]Mode_PA_l_f0_b1!H13</f>
        <v>605.22</v>
      </c>
      <c r="BC6" s="115">
        <f>[14]Mode_PA_l_f0_b1!I13</f>
        <v>2.5600000000000002E-15</v>
      </c>
      <c r="BD6" s="115">
        <f>[14]Mode_PA_l_f0_b1!J13</f>
        <v>2.5400000000000001E-14</v>
      </c>
      <c r="BE6" s="100" t="str">
        <f>[14]Mode_PA_l_f0_b1!K13</f>
        <v>p&lt;0.0001</v>
      </c>
    </row>
    <row r="7" spans="1:57" s="114" customFormat="1" ht="33.6" customHeight="1" thickBot="1" x14ac:dyDescent="0.3">
      <c r="A7" s="79" t="s">
        <v>27</v>
      </c>
      <c r="B7" s="73">
        <f>'B0 Mode'!AL4</f>
        <v>0.55080717828975501</v>
      </c>
      <c r="C7" s="73">
        <f>'B0 Mode'!AM4</f>
        <v>0.906076147952944</v>
      </c>
      <c r="D7" s="73">
        <f>[15]Mode_PA_h_f0_b1!C8</f>
        <v>0.58699999999999997</v>
      </c>
      <c r="E7" s="73">
        <f>[15]Mode_PA_h_f0_b1!D8</f>
        <v>1.0609999999999999</v>
      </c>
      <c r="F7" s="73">
        <f>[15]Mode_PA_h_f0_b1!E8</f>
        <v>-1.492</v>
      </c>
      <c r="G7" s="73">
        <f>[15]Mode_PA_h_f0_b1!F8</f>
        <v>2.6669999999999998</v>
      </c>
      <c r="H7" s="73">
        <f>[15]Mode_PA_h_f0_b1!G8</f>
        <v>0.55400000000000005</v>
      </c>
      <c r="I7" s="73">
        <f>[15]Mode_PA_h_f0_b1!H8</f>
        <v>610.35</v>
      </c>
      <c r="J7" s="115">
        <f>[15]Mode_PA_h_f0_b1!I8</f>
        <v>0.58009999999999995</v>
      </c>
      <c r="K7" s="115">
        <f>[15]Mode_PA_h_f0_b1!J8</f>
        <v>0.61909999999999998</v>
      </c>
      <c r="L7" s="185">
        <f>[15]Mode_PA_h_f0_b1!K8</f>
        <v>0</v>
      </c>
      <c r="M7" s="73">
        <f>[15]Mode_PA_h_f0_b1!C9</f>
        <v>5.0730000000000004</v>
      </c>
      <c r="N7" s="73">
        <f>[15]Mode_PA_h_f0_b1!D9</f>
        <v>0.44400000000000001</v>
      </c>
      <c r="O7" s="73">
        <f>[15]Mode_PA_h_f0_b1!E9</f>
        <v>4.2030000000000003</v>
      </c>
      <c r="P7" s="73">
        <f>[15]Mode_PA_h_f0_b1!F9</f>
        <v>5.9429999999999996</v>
      </c>
      <c r="Q7" s="73">
        <f>[15]Mode_PA_h_f0_b1!G9</f>
        <v>11.43</v>
      </c>
      <c r="R7" s="73">
        <f>[15]Mode_PA_h_f0_b1!H9</f>
        <v>610.51</v>
      </c>
      <c r="S7" s="115">
        <f>[15]Mode_PA_h_f0_b1!I9</f>
        <v>1.5000000000000001E-27</v>
      </c>
      <c r="T7" s="115">
        <f>[15]Mode_PA_h_f0_b1!J9</f>
        <v>3.25E-26</v>
      </c>
      <c r="U7" s="100" t="str">
        <f>[15]Mode_PA_h_f0_b1!K9</f>
        <v>p&lt;0.0001</v>
      </c>
      <c r="V7" s="81">
        <f>[15]Mode_PA_h_f0_b1!C10</f>
        <v>5.03</v>
      </c>
      <c r="W7" s="73">
        <f>[15]Mode_PA_h_f0_b1!D10</f>
        <v>0.34300000000000003</v>
      </c>
      <c r="X7" s="73">
        <f>[15]Mode_PA_h_f0_b1!E10</f>
        <v>4.359</v>
      </c>
      <c r="Y7" s="73">
        <f>[15]Mode_PA_h_f0_b1!F10</f>
        <v>5.7009999999999996</v>
      </c>
      <c r="Z7" s="73">
        <f>[15]Mode_PA_h_f0_b1!G10</f>
        <v>14.686</v>
      </c>
      <c r="AA7" s="73">
        <f>[15]Mode_PA_h_f0_b1!H10</f>
        <v>610.66999999999996</v>
      </c>
      <c r="AB7" s="115">
        <f>[15]Mode_PA_h_f0_b1!I10</f>
        <v>4.9199999999999998E-42</v>
      </c>
      <c r="AC7" s="115">
        <f>[15]Mode_PA_h_f0_b1!J10</f>
        <v>1.67E-40</v>
      </c>
      <c r="AD7" s="100" t="str">
        <f>[15]Mode_PA_h_f0_b1!K10</f>
        <v>p&lt;0.0001</v>
      </c>
      <c r="AE7" s="73">
        <f>[15]Mode_PA_h_f0_b1!C11</f>
        <v>4.4859999999999998</v>
      </c>
      <c r="AF7" s="73">
        <f>[15]Mode_PA_h_f0_b1!D11</f>
        <v>1.0920000000000001</v>
      </c>
      <c r="AG7" s="73">
        <f>[15]Mode_PA_h_f0_b1!E11</f>
        <v>2.3460000000000001</v>
      </c>
      <c r="AH7" s="73">
        <f>[15]Mode_PA_h_f0_b1!F11</f>
        <v>6.6260000000000003</v>
      </c>
      <c r="AI7" s="73">
        <f>[15]Mode_PA_h_f0_b1!G11</f>
        <v>4.1079999999999997</v>
      </c>
      <c r="AJ7" s="73">
        <f>[15]Mode_PA_h_f0_b1!H11</f>
        <v>610.41</v>
      </c>
      <c r="AK7" s="115">
        <f>[15]Mode_PA_h_f0_b1!I11</f>
        <v>4.5300000000000003E-5</v>
      </c>
      <c r="AL7" s="115">
        <f>[15]Mode_PA_h_f0_b1!J11</f>
        <v>9.8900000000000005E-5</v>
      </c>
      <c r="AM7" s="100" t="str">
        <f>[15]Mode_PA_h_f0_b1!K11</f>
        <v>p&lt;0.0001</v>
      </c>
      <c r="AN7" s="81">
        <f>[15]Mode_PA_h_f0_b1!C12</f>
        <v>4.4420000000000002</v>
      </c>
      <c r="AO7" s="73">
        <f>[15]Mode_PA_h_f0_b1!D12</f>
        <v>1.042</v>
      </c>
      <c r="AP7" s="73">
        <f>[15]Mode_PA_h_f0_b1!E12</f>
        <v>2.4009999999999998</v>
      </c>
      <c r="AQ7" s="73">
        <f>[15]Mode_PA_h_f0_b1!F12</f>
        <v>6.484</v>
      </c>
      <c r="AR7" s="73">
        <f>[15]Mode_PA_h_f0_b1!G12</f>
        <v>4.2649999999999997</v>
      </c>
      <c r="AS7" s="73">
        <f>[15]Mode_PA_h_f0_b1!H12</f>
        <v>610.41999999999996</v>
      </c>
      <c r="AT7" s="115">
        <f>[15]Mode_PA_h_f0_b1!I12</f>
        <v>2.3099999999999999E-5</v>
      </c>
      <c r="AU7" s="115">
        <f>[15]Mode_PA_h_f0_b1!J12</f>
        <v>5.3399999999999997E-5</v>
      </c>
      <c r="AV7" s="100" t="str">
        <f>[15]Mode_PA_h_f0_b1!K12</f>
        <v>p&lt;0.0001</v>
      </c>
      <c r="AW7" s="81">
        <f>[15]Mode_PA_h_f0_b1!C13</f>
        <v>-4.2999999999999997E-2</v>
      </c>
      <c r="AX7" s="73">
        <f>[15]Mode_PA_h_f0_b1!D13</f>
        <v>0.40300000000000002</v>
      </c>
      <c r="AY7" s="73">
        <f>[15]Mode_PA_h_f0_b1!E13</f>
        <v>-0.83299999999999996</v>
      </c>
      <c r="AZ7" s="73">
        <f>[15]Mode_PA_h_f0_b1!F13</f>
        <v>0.747</v>
      </c>
      <c r="BA7" s="73">
        <f>[15]Mode_PA_h_f0_b1!G13</f>
        <v>-0.107</v>
      </c>
      <c r="BB7" s="73">
        <f>[15]Mode_PA_h_f0_b1!H13</f>
        <v>610.29999999999995</v>
      </c>
      <c r="BC7" s="115">
        <f>[15]Mode_PA_h_f0_b1!I13</f>
        <v>0.91459999999999997</v>
      </c>
      <c r="BD7" s="115">
        <f>[15]Mode_PA_h_f0_b1!J13</f>
        <v>0.92430000000000001</v>
      </c>
      <c r="BE7" s="100">
        <f>[15]Mode_PA_h_f0_b1!K13</f>
        <v>0</v>
      </c>
    </row>
    <row r="8" spans="1:57" ht="33.6" customHeight="1" thickBot="1" x14ac:dyDescent="0.3">
      <c r="A8" s="82" t="s">
        <v>5</v>
      </c>
      <c r="B8" s="84">
        <f>'B0 Mode'!AL5</f>
        <v>0.17485777498914001</v>
      </c>
      <c r="C8" s="84">
        <f>'B0 Mode'!AM5</f>
        <v>0.70425882793303196</v>
      </c>
      <c r="D8" s="84">
        <f>[16]Mode_PA_f0_exc_b1!C8</f>
        <v>-2.847</v>
      </c>
      <c r="E8" s="84">
        <f>[16]Mode_PA_f0_exc_b1!D8</f>
        <v>0.82199999999999995</v>
      </c>
      <c r="F8" s="84">
        <f>[16]Mode_PA_f0_exc_b1!E8</f>
        <v>-4.4589999999999996</v>
      </c>
      <c r="G8" s="84">
        <f>[16]Mode_PA_f0_exc_b1!F8</f>
        <v>-1.2350000000000001</v>
      </c>
      <c r="H8" s="84">
        <f>[16]Mode_PA_f0_exc_b1!G8</f>
        <v>-3.4609999999999999</v>
      </c>
      <c r="I8" s="84">
        <f>[16]Mode_PA_f0_exc_b1!H8</f>
        <v>608.84</v>
      </c>
      <c r="J8" s="115">
        <f>[16]Mode_PA_f0_exc_b1!I8</f>
        <v>5.7499999999999999E-4</v>
      </c>
      <c r="K8" s="115">
        <f>[16]Mode_PA_f0_exc_b1!J8</f>
        <v>1.1000000000000001E-3</v>
      </c>
      <c r="L8" s="185" t="str">
        <f>[16]Mode_PA_f0_exc_b1!K8</f>
        <v>p&lt;0.01</v>
      </c>
      <c r="M8" s="84">
        <f>[16]Mode_PA_f0_exc_b1!C9</f>
        <v>3.6760000000000002</v>
      </c>
      <c r="N8" s="84">
        <f>[16]Mode_PA_f0_exc_b1!D9</f>
        <v>0.34300000000000003</v>
      </c>
      <c r="O8" s="84">
        <f>[16]Mode_PA_f0_exc_b1!E9</f>
        <v>3.0030000000000001</v>
      </c>
      <c r="P8" s="84">
        <f>[16]Mode_PA_f0_exc_b1!F9</f>
        <v>4.3490000000000002</v>
      </c>
      <c r="Q8" s="84">
        <f>[16]Mode_PA_f0_exc_b1!G9</f>
        <v>10.704000000000001</v>
      </c>
      <c r="R8" s="84">
        <f>[16]Mode_PA_f0_exc_b1!H9</f>
        <v>609.45000000000005</v>
      </c>
      <c r="S8" s="115">
        <f>[16]Mode_PA_f0_exc_b1!I9</f>
        <v>1.28E-24</v>
      </c>
      <c r="T8" s="115">
        <f>[16]Mode_PA_f0_exc_b1!J9</f>
        <v>2.34E-23</v>
      </c>
      <c r="U8" s="100" t="str">
        <f>[16]Mode_PA_f0_exc_b1!K9</f>
        <v>p&lt;0.0001</v>
      </c>
      <c r="V8" s="85">
        <f>[16]Mode_PA_f0_exc_b1!C10</f>
        <v>0.996</v>
      </c>
      <c r="W8" s="84">
        <f>[16]Mode_PA_f0_exc_b1!D10</f>
        <v>0.26500000000000001</v>
      </c>
      <c r="X8" s="84">
        <f>[16]Mode_PA_f0_exc_b1!E10</f>
        <v>0.47699999999999998</v>
      </c>
      <c r="Y8" s="84">
        <f>[16]Mode_PA_f0_exc_b1!F10</f>
        <v>1.5149999999999999</v>
      </c>
      <c r="Z8" s="84">
        <f>[16]Mode_PA_f0_exc_b1!G10</f>
        <v>3.758</v>
      </c>
      <c r="AA8" s="84">
        <f>[16]Mode_PA_f0_exc_b1!H10</f>
        <v>610.14</v>
      </c>
      <c r="AB8" s="115">
        <f>[16]Mode_PA_f0_exc_b1!I10</f>
        <v>1.8699999999999999E-4</v>
      </c>
      <c r="AC8" s="115">
        <f>[16]Mode_PA_f0_exc_b1!J10</f>
        <v>3.9199999999999999E-4</v>
      </c>
      <c r="AD8" s="100" t="str">
        <f>[16]Mode_PA_f0_exc_b1!K10</f>
        <v>p&lt;0.001</v>
      </c>
      <c r="AE8" s="84">
        <f>[16]Mode_PA_f0_exc_b1!C11</f>
        <v>6.5229999999999997</v>
      </c>
      <c r="AF8" s="84">
        <f>[16]Mode_PA_f0_exc_b1!D11</f>
        <v>0.84599999999999997</v>
      </c>
      <c r="AG8" s="84">
        <f>[16]Mode_PA_f0_exc_b1!E11</f>
        <v>4.8639999999999999</v>
      </c>
      <c r="AH8" s="84">
        <f>[16]Mode_PA_f0_exc_b1!F11</f>
        <v>8.1809999999999992</v>
      </c>
      <c r="AI8" s="84">
        <f>[16]Mode_PA_f0_exc_b1!G11</f>
        <v>7.7080000000000002</v>
      </c>
      <c r="AJ8" s="84">
        <f>[16]Mode_PA_f0_exc_b1!H11</f>
        <v>609.12</v>
      </c>
      <c r="AK8" s="115">
        <f>[16]Mode_PA_f0_exc_b1!I11</f>
        <v>5.2300000000000002E-14</v>
      </c>
      <c r="AL8" s="115">
        <f>[16]Mode_PA_f0_exc_b1!J11</f>
        <v>3.3599999999999998E-13</v>
      </c>
      <c r="AM8" s="100" t="str">
        <f>[16]Mode_PA_f0_exc_b1!K11</f>
        <v>p&lt;0.0001</v>
      </c>
      <c r="AN8" s="85">
        <f>[16]Mode_PA_f0_exc_b1!C12</f>
        <v>3.843</v>
      </c>
      <c r="AO8" s="84">
        <f>[16]Mode_PA_f0_exc_b1!D12</f>
        <v>0.80700000000000005</v>
      </c>
      <c r="AP8" s="84">
        <f>[16]Mode_PA_f0_exc_b1!E12</f>
        <v>2.2610000000000001</v>
      </c>
      <c r="AQ8" s="84">
        <f>[16]Mode_PA_f0_exc_b1!F12</f>
        <v>5.4240000000000004</v>
      </c>
      <c r="AR8" s="84">
        <f>[16]Mode_PA_f0_exc_b1!G12</f>
        <v>4.7619999999999996</v>
      </c>
      <c r="AS8" s="84">
        <f>[16]Mode_PA_f0_exc_b1!H12</f>
        <v>609.16</v>
      </c>
      <c r="AT8" s="115">
        <f>[16]Mode_PA_f0_exc_b1!I12</f>
        <v>2.3999999999999999E-6</v>
      </c>
      <c r="AU8" s="115">
        <f>[16]Mode_PA_f0_exc_b1!J12</f>
        <v>5.8900000000000004E-6</v>
      </c>
      <c r="AV8" s="100" t="str">
        <f>[16]Mode_PA_f0_exc_b1!K12</f>
        <v>p&lt;0.0001</v>
      </c>
      <c r="AW8" s="85">
        <f>[16]Mode_PA_f0_exc_b1!C13</f>
        <v>-2.68</v>
      </c>
      <c r="AX8" s="84">
        <f>[16]Mode_PA_f0_exc_b1!D13</f>
        <v>0.312</v>
      </c>
      <c r="AY8" s="84">
        <f>[16]Mode_PA_f0_exc_b1!E13</f>
        <v>-3.2919999999999998</v>
      </c>
      <c r="AZ8" s="84">
        <f>[16]Mode_PA_f0_exc_b1!F13</f>
        <v>-2.0680000000000001</v>
      </c>
      <c r="BA8" s="84">
        <f>[16]Mode_PA_f0_exc_b1!G13</f>
        <v>-8.5890000000000004</v>
      </c>
      <c r="BB8" s="84">
        <f>[16]Mode_PA_f0_exc_b1!H13</f>
        <v>608.48</v>
      </c>
      <c r="BC8" s="115">
        <f>[16]Mode_PA_f0_exc_b1!I13</f>
        <v>7.3499999999999999E-17</v>
      </c>
      <c r="BD8" s="115">
        <f>[16]Mode_PA_f0_exc_b1!J13</f>
        <v>9.2099999999999998E-16</v>
      </c>
      <c r="BE8" s="100" t="str">
        <f>[16]Mode_PA_f0_exc_b1!K13</f>
        <v>p&lt;0.0001</v>
      </c>
    </row>
    <row r="9" spans="1:57" ht="33.6" customHeight="1" thickBot="1" x14ac:dyDescent="0.3">
      <c r="A9" s="90" t="s">
        <v>67</v>
      </c>
      <c r="B9" s="84">
        <f>'B0 Mode'!AL6</f>
        <v>0.57807371382251005</v>
      </c>
      <c r="C9" s="84">
        <f>'B0 Mode'!AM6</f>
        <v>0.93087366978050301</v>
      </c>
      <c r="D9" s="82">
        <f>[17]Mode_PA_lh_mean_f0_b1!C8</f>
        <v>1.78</v>
      </c>
      <c r="E9" s="82">
        <f>[17]Mode_PA_lh_mean_f0_b1!D8</f>
        <v>0.86899999999999999</v>
      </c>
      <c r="F9" s="82">
        <f>[17]Mode_PA_lh_mean_f0_b1!E8</f>
        <v>7.8E-2</v>
      </c>
      <c r="G9" s="82">
        <f>[17]Mode_PA_lh_mean_f0_b1!F8</f>
        <v>3.4830000000000001</v>
      </c>
      <c r="H9" s="84">
        <f>[17]Mode_PA_lh_mean_f0_b1!G8</f>
        <v>2.0489999999999999</v>
      </c>
      <c r="I9" s="84">
        <f>[17]Mode_PA_lh_mean_f0_b1!H8</f>
        <v>609.23</v>
      </c>
      <c r="J9" s="115">
        <f>[17]Mode_PA_lh_mean_f0_b1!I8</f>
        <v>4.0899999999999999E-2</v>
      </c>
      <c r="K9" s="115">
        <f>[17]Mode_PA_lh_mean_f0_b1!J8</f>
        <v>5.3800000000000001E-2</v>
      </c>
      <c r="L9" s="185" t="str">
        <f>[17]Mode_PA_lh_mean_f0_b1!K8</f>
        <v>(p&lt;0.1)</v>
      </c>
      <c r="M9" s="82">
        <f>[17]Mode_PA_lh_mean_f0_b1!C9</f>
        <v>3.073</v>
      </c>
      <c r="N9" s="84">
        <f>[17]Mode_PA_lh_mean_f0_b1!D9</f>
        <v>0.36299999999999999</v>
      </c>
      <c r="O9" s="84">
        <f>[17]Mode_PA_lh_mean_f0_b1!E9</f>
        <v>2.3610000000000002</v>
      </c>
      <c r="P9" s="84">
        <f>[17]Mode_PA_lh_mean_f0_b1!F9</f>
        <v>3.7850000000000001</v>
      </c>
      <c r="Q9" s="84">
        <f>[17]Mode_PA_lh_mean_f0_b1!G9</f>
        <v>8.4610000000000003</v>
      </c>
      <c r="R9" s="84">
        <f>[17]Mode_PA_lh_mean_f0_b1!H9</f>
        <v>609.05999999999995</v>
      </c>
      <c r="S9" s="115">
        <f>[17]Mode_PA_lh_mean_f0_b1!I9</f>
        <v>1.9799999999999999E-16</v>
      </c>
      <c r="T9" s="115">
        <f>[17]Mode_PA_lh_mean_f0_b1!J9</f>
        <v>2.2400000000000001E-15</v>
      </c>
      <c r="U9" s="100" t="str">
        <f>[17]Mode_PA_lh_mean_f0_b1!K9</f>
        <v>p&lt;0.0001</v>
      </c>
      <c r="V9" s="92">
        <f>[17]Mode_PA_lh_mean_f0_b1!C10</f>
        <v>4.4470000000000001</v>
      </c>
      <c r="W9" s="84">
        <f>[17]Mode_PA_lh_mean_f0_b1!D10</f>
        <v>0.28100000000000003</v>
      </c>
      <c r="X9" s="84">
        <f>[17]Mode_PA_lh_mean_f0_b1!E10</f>
        <v>3.8969999999999998</v>
      </c>
      <c r="Y9" s="84">
        <f>[17]Mode_PA_lh_mean_f0_b1!F10</f>
        <v>4.9980000000000002</v>
      </c>
      <c r="Z9" s="84">
        <f>[17]Mode_PA_lh_mean_f0_b1!G10</f>
        <v>15.837999999999999</v>
      </c>
      <c r="AA9" s="84">
        <f>[17]Mode_PA_lh_mean_f0_b1!H10</f>
        <v>610.16999999999996</v>
      </c>
      <c r="AB9" s="115">
        <f>[17]Mode_PA_lh_mean_f0_b1!I10</f>
        <v>1.4E-47</v>
      </c>
      <c r="AC9" s="115">
        <f>[17]Mode_PA_lh_mean_f0_b1!J10</f>
        <v>6.6599999999999999E-46</v>
      </c>
      <c r="AD9" s="100" t="str">
        <f>[17]Mode_PA_lh_mean_f0_b1!K10</f>
        <v>p&lt;0.0001</v>
      </c>
      <c r="AE9" s="82">
        <f>[17]Mode_PA_lh_mean_f0_b1!C11</f>
        <v>1.2929999999999999</v>
      </c>
      <c r="AF9" s="84">
        <f>[17]Mode_PA_lh_mean_f0_b1!D11</f>
        <v>0.89300000000000002</v>
      </c>
      <c r="AG9" s="84">
        <f>[17]Mode_PA_lh_mean_f0_b1!E11</f>
        <v>-0.45800000000000002</v>
      </c>
      <c r="AH9" s="84">
        <f>[17]Mode_PA_lh_mean_f0_b1!F11</f>
        <v>3.0430000000000001</v>
      </c>
      <c r="AI9" s="84">
        <f>[17]Mode_PA_lh_mean_f0_b1!G11</f>
        <v>1.4470000000000001</v>
      </c>
      <c r="AJ9" s="84">
        <f>[17]Mode_PA_lh_mean_f0_b1!H11</f>
        <v>608.74</v>
      </c>
      <c r="AK9" s="115">
        <f>[17]Mode_PA_lh_mean_f0_b1!I11</f>
        <v>0.1484</v>
      </c>
      <c r="AL9" s="115">
        <f>[17]Mode_PA_lh_mean_f0_b1!J11</f>
        <v>0.18110000000000001</v>
      </c>
      <c r="AM9" s="100">
        <f>[17]Mode_PA_lh_mean_f0_b1!K11</f>
        <v>0</v>
      </c>
      <c r="AN9" s="92">
        <f>[17]Mode_PA_lh_mean_f0_b1!C12</f>
        <v>2.6669999999999998</v>
      </c>
      <c r="AO9" s="84">
        <f>[17]Mode_PA_lh_mean_f0_b1!D12</f>
        <v>0.85399999999999998</v>
      </c>
      <c r="AP9" s="84">
        <f>[17]Mode_PA_lh_mean_f0_b1!E12</f>
        <v>0.99399999999999999</v>
      </c>
      <c r="AQ9" s="84">
        <f>[17]Mode_PA_lh_mean_f0_b1!F12</f>
        <v>4.34</v>
      </c>
      <c r="AR9" s="84">
        <f>[17]Mode_PA_lh_mean_f0_b1!G12</f>
        <v>3.1240000000000001</v>
      </c>
      <c r="AS9" s="84">
        <f>[17]Mode_PA_lh_mean_f0_b1!H12</f>
        <v>609.89</v>
      </c>
      <c r="AT9" s="115">
        <f>[17]Mode_PA_lh_mean_f0_b1!I12</f>
        <v>1.9E-3</v>
      </c>
      <c r="AU9" s="115">
        <f>[17]Mode_PA_lh_mean_f0_b1!J12</f>
        <v>3.0999999999999999E-3</v>
      </c>
      <c r="AV9" s="100" t="str">
        <f>[17]Mode_PA_lh_mean_f0_b1!K12</f>
        <v>p&lt;0.01</v>
      </c>
      <c r="AW9" s="92">
        <f>[17]Mode_PA_lh_mean_f0_b1!C13</f>
        <v>1.3740000000000001</v>
      </c>
      <c r="AX9" s="84">
        <f>[17]Mode_PA_lh_mean_f0_b1!D13</f>
        <v>0.33100000000000002</v>
      </c>
      <c r="AY9" s="84">
        <f>[17]Mode_PA_lh_mean_f0_b1!E13</f>
        <v>0.72599999999999998</v>
      </c>
      <c r="AZ9" s="84">
        <f>[17]Mode_PA_lh_mean_f0_b1!F13</f>
        <v>2.0230000000000001</v>
      </c>
      <c r="BA9" s="84">
        <f>[17]Mode_PA_lh_mean_f0_b1!G13</f>
        <v>4.1529999999999996</v>
      </c>
      <c r="BB9" s="84">
        <f>[17]Mode_PA_lh_mean_f0_b1!H13</f>
        <v>610.22</v>
      </c>
      <c r="BC9" s="115">
        <f>[17]Mode_PA_lh_mean_f0_b1!I13</f>
        <v>3.7499999999999997E-5</v>
      </c>
      <c r="BD9" s="115">
        <f>[17]Mode_PA_lh_mean_f0_b1!J13</f>
        <v>8.42E-5</v>
      </c>
      <c r="BE9" s="100" t="str">
        <f>[17]Mode_PA_lh_mean_f0_b1!K13</f>
        <v>p&lt;0.0001</v>
      </c>
    </row>
    <row r="10" spans="1:57" ht="33.6" customHeight="1" thickTop="1" thickBot="1" x14ac:dyDescent="0.3">
      <c r="A10" s="105" t="s">
        <v>6</v>
      </c>
      <c r="B10" s="105" t="s">
        <v>65</v>
      </c>
      <c r="C10" s="105" t="s">
        <v>66</v>
      </c>
      <c r="D10" s="105" t="s">
        <v>43</v>
      </c>
      <c r="E10" s="105" t="str">
        <f t="shared" ref="E10:BE10" si="5">E5</f>
        <v xml:space="preserve">SE </v>
      </c>
      <c r="F10" s="105" t="str">
        <f t="shared" si="5"/>
        <v>2.5% CI</v>
      </c>
      <c r="G10" s="105" t="str">
        <f t="shared" si="5"/>
        <v>97.5% CI</v>
      </c>
      <c r="H10" s="105" t="str">
        <f t="shared" si="5"/>
        <v>t</v>
      </c>
      <c r="I10" s="105" t="str">
        <f t="shared" si="5"/>
        <v>df</v>
      </c>
      <c r="J10" s="105" t="str">
        <f t="shared" si="5"/>
        <v>p. val.</v>
      </c>
      <c r="K10" s="107" t="str">
        <f t="shared" si="5"/>
        <v>p.adj (BH)</v>
      </c>
      <c r="L10" s="107" t="str">
        <f t="shared" si="5"/>
        <v>sig.</v>
      </c>
      <c r="M10" s="105" t="str">
        <f t="shared" si="5"/>
        <v>β1</v>
      </c>
      <c r="N10" s="105" t="str">
        <f t="shared" si="5"/>
        <v xml:space="preserve">SE </v>
      </c>
      <c r="O10" s="105" t="str">
        <f t="shared" si="5"/>
        <v>2.5% CI</v>
      </c>
      <c r="P10" s="105" t="str">
        <f t="shared" si="5"/>
        <v>97.5% CI</v>
      </c>
      <c r="Q10" s="105" t="str">
        <f t="shared" si="5"/>
        <v>t</v>
      </c>
      <c r="R10" s="105" t="str">
        <f t="shared" si="5"/>
        <v>df</v>
      </c>
      <c r="S10" s="109" t="str">
        <f t="shared" si="5"/>
        <v>p. val.</v>
      </c>
      <c r="T10" s="109" t="str">
        <f t="shared" si="5"/>
        <v>p.adj (BH)</v>
      </c>
      <c r="U10" s="110" t="str">
        <f t="shared" si="5"/>
        <v>sig.</v>
      </c>
      <c r="V10" s="108" t="str">
        <f t="shared" si="5"/>
        <v>β1</v>
      </c>
      <c r="W10" s="105" t="str">
        <f t="shared" si="5"/>
        <v xml:space="preserve">SE </v>
      </c>
      <c r="X10" s="105" t="str">
        <f t="shared" si="5"/>
        <v>2.5% CI</v>
      </c>
      <c r="Y10" s="105" t="str">
        <f t="shared" si="5"/>
        <v>97.5% CI</v>
      </c>
      <c r="Z10" s="105" t="str">
        <f t="shared" si="5"/>
        <v>t</v>
      </c>
      <c r="AA10" s="105" t="str">
        <f t="shared" si="5"/>
        <v>df</v>
      </c>
      <c r="AB10" s="109" t="str">
        <f t="shared" si="5"/>
        <v>p. val.</v>
      </c>
      <c r="AC10" s="109" t="str">
        <f t="shared" si="5"/>
        <v>p.adj (BH)</v>
      </c>
      <c r="AD10" s="110" t="str">
        <f t="shared" si="5"/>
        <v>sig.</v>
      </c>
      <c r="AE10" s="105" t="str">
        <f t="shared" si="5"/>
        <v>β1</v>
      </c>
      <c r="AF10" s="105" t="str">
        <f t="shared" si="5"/>
        <v xml:space="preserve">SE </v>
      </c>
      <c r="AG10" s="105" t="str">
        <f t="shared" si="5"/>
        <v>2.5% CI</v>
      </c>
      <c r="AH10" s="105" t="str">
        <f t="shared" si="5"/>
        <v>97.5% CI</v>
      </c>
      <c r="AI10" s="105" t="str">
        <f t="shared" si="5"/>
        <v>t</v>
      </c>
      <c r="AJ10" s="105" t="str">
        <f t="shared" si="5"/>
        <v>df</v>
      </c>
      <c r="AK10" s="109" t="str">
        <f t="shared" si="5"/>
        <v>p. val.</v>
      </c>
      <c r="AL10" s="109" t="str">
        <f t="shared" si="5"/>
        <v>p.adj (BH)</v>
      </c>
      <c r="AM10" s="110" t="str">
        <f t="shared" si="5"/>
        <v>sig.</v>
      </c>
      <c r="AN10" s="108" t="str">
        <f t="shared" si="5"/>
        <v>β1</v>
      </c>
      <c r="AO10" s="105" t="str">
        <f t="shared" si="5"/>
        <v xml:space="preserve">SE </v>
      </c>
      <c r="AP10" s="105" t="str">
        <f t="shared" si="5"/>
        <v>2.5% CI</v>
      </c>
      <c r="AQ10" s="105" t="str">
        <f t="shared" si="5"/>
        <v>97.5% CI</v>
      </c>
      <c r="AR10" s="105" t="str">
        <f t="shared" si="5"/>
        <v>t</v>
      </c>
      <c r="AS10" s="105" t="str">
        <f t="shared" si="5"/>
        <v>df</v>
      </c>
      <c r="AT10" s="109" t="str">
        <f t="shared" si="5"/>
        <v>p. val.</v>
      </c>
      <c r="AU10" s="109" t="str">
        <f t="shared" si="5"/>
        <v>p.adj (BH)</v>
      </c>
      <c r="AV10" s="110" t="str">
        <f t="shared" si="5"/>
        <v>sig.</v>
      </c>
      <c r="AW10" s="108" t="str">
        <f t="shared" si="5"/>
        <v>β1</v>
      </c>
      <c r="AX10" s="105" t="str">
        <f t="shared" si="5"/>
        <v xml:space="preserve">SE </v>
      </c>
      <c r="AY10" s="105" t="str">
        <f t="shared" si="5"/>
        <v>2.5% CI</v>
      </c>
      <c r="AZ10" s="105" t="str">
        <f t="shared" si="5"/>
        <v>97.5% CI</v>
      </c>
      <c r="BA10" s="105" t="str">
        <f t="shared" si="5"/>
        <v>t</v>
      </c>
      <c r="BB10" s="105" t="str">
        <f t="shared" si="5"/>
        <v>df</v>
      </c>
      <c r="BC10" s="109" t="str">
        <f t="shared" si="5"/>
        <v>p. val.</v>
      </c>
      <c r="BD10" s="109" t="str">
        <f t="shared" si="5"/>
        <v>p.adj (BH)</v>
      </c>
      <c r="BE10" s="111" t="str">
        <f t="shared" si="5"/>
        <v>sig.</v>
      </c>
    </row>
    <row r="11" spans="1:57" ht="33.6" customHeight="1" thickTop="1" thickBot="1" x14ac:dyDescent="0.3">
      <c r="A11" s="86" t="s">
        <v>4</v>
      </c>
      <c r="B11" s="76">
        <f>'B0 Mode'!AL8</f>
        <v>0.60824347830506298</v>
      </c>
      <c r="C11" s="76">
        <f>'B0 Mode'!AM8</f>
        <v>0.76291843576596996</v>
      </c>
      <c r="D11" s="74">
        <f>[18]Mode_PA_l_t_b1!C8</f>
        <v>8.1920000000000002</v>
      </c>
      <c r="E11" s="74">
        <f>[18]Mode_PA_l_t_b1!D8</f>
        <v>11.07</v>
      </c>
      <c r="F11" s="74">
        <f>[18]Mode_PA_l_t_b1!E8</f>
        <v>-13.505000000000001</v>
      </c>
      <c r="G11" s="74">
        <f>[18]Mode_PA_l_t_b1!F8</f>
        <v>29.888999999999999</v>
      </c>
      <c r="H11" s="76">
        <f>[18]Mode_PA_l_t_b1!G8</f>
        <v>0.74</v>
      </c>
      <c r="I11" s="76">
        <f>[18]Mode_PA_l_t_b1!H8</f>
        <v>609.84</v>
      </c>
      <c r="J11" s="115">
        <f>[18]Mode_PA_l_t_b1!I8</f>
        <v>0.45960000000000001</v>
      </c>
      <c r="K11" s="115">
        <f>[18]Mode_PA_l_t_b1!J8</f>
        <v>0.50639999999999996</v>
      </c>
      <c r="L11" s="185">
        <f>[18]Mode_PA_l_t_b1!K8</f>
        <v>0</v>
      </c>
      <c r="M11" s="74">
        <f>[18]Mode_PA_l_t_b1!C9</f>
        <v>-11.305999999999999</v>
      </c>
      <c r="N11" s="76">
        <f>[18]Mode_PA_l_t_b1!D9</f>
        <v>4.6269999999999998</v>
      </c>
      <c r="O11" s="76">
        <f>[18]Mode_PA_l_t_b1!E9</f>
        <v>-20.373999999999999</v>
      </c>
      <c r="P11" s="76">
        <f>[18]Mode_PA_l_t_b1!F9</f>
        <v>-2.238</v>
      </c>
      <c r="Q11" s="76">
        <f>[18]Mode_PA_l_t_b1!G9</f>
        <v>-2.444</v>
      </c>
      <c r="R11" s="76">
        <f>[18]Mode_PA_l_t_b1!H9</f>
        <v>610.41999999999996</v>
      </c>
      <c r="S11" s="115">
        <f>[18]Mode_PA_l_t_b1!I9</f>
        <v>1.4800000000000001E-2</v>
      </c>
      <c r="T11" s="115">
        <f>[18]Mode_PA_l_t_b1!J9</f>
        <v>1.9800000000000002E-2</v>
      </c>
      <c r="U11" s="100" t="str">
        <f>[18]Mode_PA_l_t_b1!K9</f>
        <v>p&lt;0.05</v>
      </c>
      <c r="V11" s="88">
        <f>[18]Mode_PA_l_t_b1!C10</f>
        <v>-12.06</v>
      </c>
      <c r="W11" s="76">
        <f>[18]Mode_PA_l_t_b1!D10</f>
        <v>3.5760000000000001</v>
      </c>
      <c r="X11" s="76">
        <f>[18]Mode_PA_l_t_b1!E10</f>
        <v>-19.07</v>
      </c>
      <c r="Y11" s="76">
        <f>[18]Mode_PA_l_t_b1!F10</f>
        <v>-5.0510000000000002</v>
      </c>
      <c r="Z11" s="76">
        <f>[18]Mode_PA_l_t_b1!G10</f>
        <v>-3.3719999999999999</v>
      </c>
      <c r="AA11" s="76">
        <f>[18]Mode_PA_l_t_b1!H10</f>
        <v>612.16</v>
      </c>
      <c r="AB11" s="115">
        <f>[18]Mode_PA_l_t_b1!I10</f>
        <v>7.9199999999999995E-4</v>
      </c>
      <c r="AC11" s="115">
        <f>[18]Mode_PA_l_t_b1!J10</f>
        <v>1.5E-3</v>
      </c>
      <c r="AD11" s="100" t="str">
        <f>[18]Mode_PA_l_t_b1!K10</f>
        <v>p&lt;0.01</v>
      </c>
      <c r="AE11" s="74">
        <f>[18]Mode_PA_l_t_b1!C11</f>
        <v>-19.498000000000001</v>
      </c>
      <c r="AF11" s="76">
        <f>[18]Mode_PA_l_t_b1!D11</f>
        <v>11.381</v>
      </c>
      <c r="AG11" s="76">
        <f>[18]Mode_PA_l_t_b1!E11</f>
        <v>-41.805</v>
      </c>
      <c r="AH11" s="76">
        <f>[18]Mode_PA_l_t_b1!F11</f>
        <v>2.8090000000000002</v>
      </c>
      <c r="AI11" s="76">
        <f>[18]Mode_PA_l_t_b1!G11</f>
        <v>-1.7130000000000001</v>
      </c>
      <c r="AJ11" s="76">
        <f>[18]Mode_PA_l_t_b1!H11</f>
        <v>609.63</v>
      </c>
      <c r="AK11" s="115">
        <f>[18]Mode_PA_l_t_b1!I11</f>
        <v>8.72E-2</v>
      </c>
      <c r="AL11" s="115">
        <f>[18]Mode_PA_l_t_b1!J11</f>
        <v>0.1104</v>
      </c>
      <c r="AM11" s="100">
        <f>[18]Mode_PA_l_t_b1!K11</f>
        <v>0</v>
      </c>
      <c r="AN11" s="88">
        <f>[18]Mode_PA_l_t_b1!C12</f>
        <v>-20.251999999999999</v>
      </c>
      <c r="AO11" s="76">
        <f>[18]Mode_PA_l_t_b1!D12</f>
        <v>10.877000000000001</v>
      </c>
      <c r="AP11" s="76">
        <f>[18]Mode_PA_l_t_b1!E12</f>
        <v>-41.570999999999998</v>
      </c>
      <c r="AQ11" s="76">
        <f>[18]Mode_PA_l_t_b1!F12</f>
        <v>1.0660000000000001</v>
      </c>
      <c r="AR11" s="76">
        <f>[18]Mode_PA_l_t_b1!G12</f>
        <v>-1.8620000000000001</v>
      </c>
      <c r="AS11" s="76">
        <f>[18]Mode_PA_l_t_b1!H12</f>
        <v>610.80999999999995</v>
      </c>
      <c r="AT11" s="115">
        <f>[18]Mode_PA_l_t_b1!I12</f>
        <v>6.3100000000000003E-2</v>
      </c>
      <c r="AU11" s="115">
        <f>[18]Mode_PA_l_t_b1!J12</f>
        <v>8.1600000000000006E-2</v>
      </c>
      <c r="AV11" s="100" t="str">
        <f>[18]Mode_PA_l_t_b1!K12</f>
        <v>(p&lt;0.1)</v>
      </c>
      <c r="AW11" s="88">
        <f>[18]Mode_PA_l_t_b1!C13</f>
        <v>-0.754</v>
      </c>
      <c r="AX11" s="76">
        <f>[18]Mode_PA_l_t_b1!D13</f>
        <v>4.218</v>
      </c>
      <c r="AY11" s="76">
        <f>[18]Mode_PA_l_t_b1!E13</f>
        <v>-9.0220000000000002</v>
      </c>
      <c r="AZ11" s="76">
        <f>[18]Mode_PA_l_t_b1!F13</f>
        <v>7.5129999999999999</v>
      </c>
      <c r="BA11" s="76">
        <f>[18]Mode_PA_l_t_b1!G13</f>
        <v>-0.17899999999999999</v>
      </c>
      <c r="BB11" s="76">
        <f>[18]Mode_PA_l_t_b1!H13</f>
        <v>610.64</v>
      </c>
      <c r="BC11" s="115">
        <f>[18]Mode_PA_l_t_b1!I13</f>
        <v>0.85809999999999997</v>
      </c>
      <c r="BD11" s="115">
        <f>[18]Mode_PA_l_t_b1!J13</f>
        <v>0.88029999999999997</v>
      </c>
      <c r="BE11" s="100">
        <f>[18]Mode_PA_l_t_b1!K13</f>
        <v>0</v>
      </c>
    </row>
    <row r="12" spans="1:57" ht="33.6" customHeight="1" thickBot="1" x14ac:dyDescent="0.3">
      <c r="A12" s="90" t="s">
        <v>3</v>
      </c>
      <c r="B12" s="84">
        <f>'B0 Mode'!AL9</f>
        <v>0.30525191166333399</v>
      </c>
      <c r="C12" s="84">
        <f>'B0 Mode'!AM9</f>
        <v>0.84325397328502405</v>
      </c>
      <c r="D12" s="82">
        <f>[19]Mode_PA_h_t_b1!C8</f>
        <v>-52.018999999999998</v>
      </c>
      <c r="E12" s="82">
        <f>[19]Mode_PA_h_t_b1!D8</f>
        <v>16.568999999999999</v>
      </c>
      <c r="F12" s="82">
        <f>[19]Mode_PA_h_t_b1!E8</f>
        <v>-84.494</v>
      </c>
      <c r="G12" s="82">
        <f>[19]Mode_PA_h_t_b1!F8</f>
        <v>-19.544</v>
      </c>
      <c r="H12" s="84">
        <f>[19]Mode_PA_h_t_b1!G8</f>
        <v>-3.1389999999999998</v>
      </c>
      <c r="I12" s="84">
        <f>[19]Mode_PA_h_t_b1!H8</f>
        <v>609.25</v>
      </c>
      <c r="J12" s="115">
        <f>[19]Mode_PA_h_t_b1!I8</f>
        <v>1.8E-3</v>
      </c>
      <c r="K12" s="115">
        <f>[19]Mode_PA_h_t_b1!J8</f>
        <v>3.0000000000000001E-3</v>
      </c>
      <c r="L12" s="185" t="str">
        <f>[19]Mode_PA_h_t_b1!K8</f>
        <v>p&lt;0.01</v>
      </c>
      <c r="M12" s="82">
        <f>[19]Mode_PA_h_t_b1!C9</f>
        <v>-6.8789999999999996</v>
      </c>
      <c r="N12" s="84">
        <f>[19]Mode_PA_h_t_b1!D9</f>
        <v>6.9249999999999998</v>
      </c>
      <c r="O12" s="84">
        <f>[19]Mode_PA_h_t_b1!E9</f>
        <v>-20.451000000000001</v>
      </c>
      <c r="P12" s="84">
        <f>[19]Mode_PA_h_t_b1!F9</f>
        <v>6.6929999999999996</v>
      </c>
      <c r="Q12" s="84">
        <f>[19]Mode_PA_h_t_b1!G9</f>
        <v>-0.99299999999999999</v>
      </c>
      <c r="R12" s="84">
        <f>[19]Mode_PA_h_t_b1!H9</f>
        <v>609.84</v>
      </c>
      <c r="S12" s="115">
        <f>[19]Mode_PA_h_t_b1!I9</f>
        <v>0.32090000000000002</v>
      </c>
      <c r="T12" s="115">
        <f>[19]Mode_PA_h_t_b1!J9</f>
        <v>0.37259999999999999</v>
      </c>
      <c r="U12" s="100">
        <f>[19]Mode_PA_h_t_b1!K9</f>
        <v>0</v>
      </c>
      <c r="V12" s="92">
        <f>[19]Mode_PA_h_t_b1!C10</f>
        <v>-8.5879999999999992</v>
      </c>
      <c r="W12" s="84">
        <f>[19]Mode_PA_h_t_b1!D10</f>
        <v>5.3559999999999999</v>
      </c>
      <c r="X12" s="84">
        <f>[19]Mode_PA_h_t_b1!E10</f>
        <v>-19.085999999999999</v>
      </c>
      <c r="Y12" s="84">
        <f>[19]Mode_PA_h_t_b1!F10</f>
        <v>1.91</v>
      </c>
      <c r="Z12" s="84">
        <f>[19]Mode_PA_h_t_b1!G10</f>
        <v>-1.603</v>
      </c>
      <c r="AA12" s="84">
        <f>[19]Mode_PA_h_t_b1!H10</f>
        <v>610.38</v>
      </c>
      <c r="AB12" s="115">
        <f>[19]Mode_PA_h_t_b1!I10</f>
        <v>0.1094</v>
      </c>
      <c r="AC12" s="115">
        <f>[19]Mode_PA_h_t_b1!J10</f>
        <v>0.13700000000000001</v>
      </c>
      <c r="AD12" s="100">
        <f>[19]Mode_PA_h_t_b1!K10</f>
        <v>0</v>
      </c>
      <c r="AE12" s="82">
        <f>[19]Mode_PA_h_t_b1!C11</f>
        <v>45.14</v>
      </c>
      <c r="AF12" s="84">
        <f>[19]Mode_PA_h_t_b1!D11</f>
        <v>17.030999999999999</v>
      </c>
      <c r="AG12" s="84">
        <f>[19]Mode_PA_h_t_b1!E11</f>
        <v>11.76</v>
      </c>
      <c r="AH12" s="84">
        <f>[19]Mode_PA_h_t_b1!F11</f>
        <v>78.52</v>
      </c>
      <c r="AI12" s="84">
        <f>[19]Mode_PA_h_t_b1!G11</f>
        <v>2.65</v>
      </c>
      <c r="AJ12" s="84">
        <f>[19]Mode_PA_h_t_b1!H11</f>
        <v>609.45000000000005</v>
      </c>
      <c r="AK12" s="115">
        <f>[19]Mode_PA_h_t_b1!I11</f>
        <v>8.2000000000000007E-3</v>
      </c>
      <c r="AL12" s="115">
        <f>[19]Mode_PA_h_t_b1!J11</f>
        <v>1.1299999999999999E-2</v>
      </c>
      <c r="AM12" s="100" t="str">
        <f>[19]Mode_PA_h_t_b1!K11</f>
        <v>p&lt;0.05</v>
      </c>
      <c r="AN12" s="92">
        <f>[19]Mode_PA_h_t_b1!C12</f>
        <v>43.430999999999997</v>
      </c>
      <c r="AO12" s="84">
        <f>[19]Mode_PA_h_t_b1!D12</f>
        <v>16.288</v>
      </c>
      <c r="AP12" s="84">
        <f>[19]Mode_PA_h_t_b1!E12</f>
        <v>11.507999999999999</v>
      </c>
      <c r="AQ12" s="84">
        <f>[19]Mode_PA_h_t_b1!F12</f>
        <v>75.353999999999999</v>
      </c>
      <c r="AR12" s="84">
        <f>[19]Mode_PA_h_t_b1!G12</f>
        <v>2.6659999999999999</v>
      </c>
      <c r="AS12" s="84">
        <f>[19]Mode_PA_h_t_b1!H12</f>
        <v>609.5</v>
      </c>
      <c r="AT12" s="115">
        <f>[19]Mode_PA_h_t_b1!I12</f>
        <v>7.9000000000000008E-3</v>
      </c>
      <c r="AU12" s="115">
        <f>[19]Mode_PA_h_t_b1!J12</f>
        <v>1.09E-2</v>
      </c>
      <c r="AV12" s="100" t="str">
        <f>[19]Mode_PA_h_t_b1!K12</f>
        <v>p&lt;0.05</v>
      </c>
      <c r="AW12" s="92">
        <f>[19]Mode_PA_h_t_b1!C13</f>
        <v>-1.71</v>
      </c>
      <c r="AX12" s="84">
        <f>[19]Mode_PA_h_t_b1!D13</f>
        <v>6.319</v>
      </c>
      <c r="AY12" s="84">
        <f>[19]Mode_PA_h_t_b1!E13</f>
        <v>-14.095000000000001</v>
      </c>
      <c r="AZ12" s="84">
        <f>[19]Mode_PA_h_t_b1!F13</f>
        <v>10.676</v>
      </c>
      <c r="BA12" s="84">
        <f>[19]Mode_PA_h_t_b1!G13</f>
        <v>-0.27100000000000002</v>
      </c>
      <c r="BB12" s="84">
        <f>[19]Mode_PA_h_t_b1!H13</f>
        <v>609.11</v>
      </c>
      <c r="BC12" s="115">
        <f>[19]Mode_PA_h_t_b1!I13</f>
        <v>0.78690000000000004</v>
      </c>
      <c r="BD12" s="115">
        <f>[19]Mode_PA_h_t_b1!J13</f>
        <v>0.81779999999999997</v>
      </c>
      <c r="BE12" s="100">
        <f>[19]Mode_PA_h_t_b1!K13</f>
        <v>0</v>
      </c>
    </row>
    <row r="13" spans="1:57" ht="33.6" customHeight="1" thickTop="1" thickBot="1" x14ac:dyDescent="0.3">
      <c r="A13" s="105" t="s">
        <v>42</v>
      </c>
      <c r="B13" s="105" t="s">
        <v>65</v>
      </c>
      <c r="C13" s="105" t="s">
        <v>66</v>
      </c>
      <c r="D13" s="105" t="s">
        <v>43</v>
      </c>
      <c r="E13" s="105" t="str">
        <f t="shared" ref="E13:BE13" si="6">E5</f>
        <v xml:space="preserve">SE </v>
      </c>
      <c r="F13" s="105" t="str">
        <f t="shared" si="6"/>
        <v>2.5% CI</v>
      </c>
      <c r="G13" s="105" t="str">
        <f t="shared" si="6"/>
        <v>97.5% CI</v>
      </c>
      <c r="H13" s="105" t="str">
        <f t="shared" si="6"/>
        <v>t</v>
      </c>
      <c r="I13" s="105" t="str">
        <f t="shared" si="6"/>
        <v>df</v>
      </c>
      <c r="J13" s="105" t="str">
        <f t="shared" si="6"/>
        <v>p. val.</v>
      </c>
      <c r="K13" s="107" t="str">
        <f t="shared" si="6"/>
        <v>p.adj (BH)</v>
      </c>
      <c r="L13" s="107" t="str">
        <f t="shared" si="6"/>
        <v>sig.</v>
      </c>
      <c r="M13" s="105" t="str">
        <f t="shared" si="6"/>
        <v>β1</v>
      </c>
      <c r="N13" s="105" t="str">
        <f t="shared" si="6"/>
        <v xml:space="preserve">SE </v>
      </c>
      <c r="O13" s="105" t="str">
        <f t="shared" si="6"/>
        <v>2.5% CI</v>
      </c>
      <c r="P13" s="105" t="str">
        <f t="shared" si="6"/>
        <v>97.5% CI</v>
      </c>
      <c r="Q13" s="105" t="str">
        <f t="shared" si="6"/>
        <v>t</v>
      </c>
      <c r="R13" s="105" t="str">
        <f t="shared" si="6"/>
        <v>df</v>
      </c>
      <c r="S13" s="109" t="str">
        <f t="shared" si="6"/>
        <v>p. val.</v>
      </c>
      <c r="T13" s="109" t="str">
        <f t="shared" si="6"/>
        <v>p.adj (BH)</v>
      </c>
      <c r="U13" s="110" t="str">
        <f t="shared" si="6"/>
        <v>sig.</v>
      </c>
      <c r="V13" s="108" t="str">
        <f t="shared" si="6"/>
        <v>β1</v>
      </c>
      <c r="W13" s="105" t="str">
        <f t="shared" si="6"/>
        <v xml:space="preserve">SE </v>
      </c>
      <c r="X13" s="105" t="str">
        <f t="shared" si="6"/>
        <v>2.5% CI</v>
      </c>
      <c r="Y13" s="105" t="str">
        <f t="shared" si="6"/>
        <v>97.5% CI</v>
      </c>
      <c r="Z13" s="105" t="str">
        <f t="shared" si="6"/>
        <v>t</v>
      </c>
      <c r="AA13" s="105" t="str">
        <f t="shared" si="6"/>
        <v>df</v>
      </c>
      <c r="AB13" s="109" t="str">
        <f t="shared" si="6"/>
        <v>p. val.</v>
      </c>
      <c r="AC13" s="109" t="str">
        <f t="shared" si="6"/>
        <v>p.adj (BH)</v>
      </c>
      <c r="AD13" s="110" t="str">
        <f t="shared" si="6"/>
        <v>sig.</v>
      </c>
      <c r="AE13" s="105" t="str">
        <f t="shared" si="6"/>
        <v>β1</v>
      </c>
      <c r="AF13" s="105" t="str">
        <f t="shared" si="6"/>
        <v xml:space="preserve">SE </v>
      </c>
      <c r="AG13" s="105" t="str">
        <f t="shared" si="6"/>
        <v>2.5% CI</v>
      </c>
      <c r="AH13" s="105" t="str">
        <f t="shared" si="6"/>
        <v>97.5% CI</v>
      </c>
      <c r="AI13" s="105" t="str">
        <f t="shared" si="6"/>
        <v>t</v>
      </c>
      <c r="AJ13" s="105" t="str">
        <f t="shared" si="6"/>
        <v>df</v>
      </c>
      <c r="AK13" s="109" t="str">
        <f t="shared" si="6"/>
        <v>p. val.</v>
      </c>
      <c r="AL13" s="109" t="str">
        <f t="shared" si="6"/>
        <v>p.adj (BH)</v>
      </c>
      <c r="AM13" s="110" t="str">
        <f t="shared" si="6"/>
        <v>sig.</v>
      </c>
      <c r="AN13" s="108" t="str">
        <f t="shared" si="6"/>
        <v>β1</v>
      </c>
      <c r="AO13" s="105" t="str">
        <f t="shared" si="6"/>
        <v xml:space="preserve">SE </v>
      </c>
      <c r="AP13" s="105" t="str">
        <f t="shared" si="6"/>
        <v>2.5% CI</v>
      </c>
      <c r="AQ13" s="105" t="str">
        <f t="shared" si="6"/>
        <v>97.5% CI</v>
      </c>
      <c r="AR13" s="105" t="str">
        <f t="shared" si="6"/>
        <v>t</v>
      </c>
      <c r="AS13" s="105" t="str">
        <f t="shared" si="6"/>
        <v>df</v>
      </c>
      <c r="AT13" s="109" t="str">
        <f t="shared" si="6"/>
        <v>p. val.</v>
      </c>
      <c r="AU13" s="109" t="str">
        <f t="shared" si="6"/>
        <v>p.adj (BH)</v>
      </c>
      <c r="AV13" s="110" t="str">
        <f t="shared" si="6"/>
        <v>sig.</v>
      </c>
      <c r="AW13" s="108" t="str">
        <f t="shared" si="6"/>
        <v>β1</v>
      </c>
      <c r="AX13" s="105" t="str">
        <f t="shared" si="6"/>
        <v xml:space="preserve">SE </v>
      </c>
      <c r="AY13" s="105" t="str">
        <f t="shared" si="6"/>
        <v>2.5% CI</v>
      </c>
      <c r="AZ13" s="105" t="str">
        <f t="shared" si="6"/>
        <v>97.5% CI</v>
      </c>
      <c r="BA13" s="105" t="str">
        <f t="shared" si="6"/>
        <v>t</v>
      </c>
      <c r="BB13" s="105" t="str">
        <f t="shared" si="6"/>
        <v>df</v>
      </c>
      <c r="BC13" s="109" t="str">
        <f t="shared" si="6"/>
        <v>p. val.</v>
      </c>
      <c r="BD13" s="109" t="str">
        <f t="shared" si="6"/>
        <v>p.adj (BH)</v>
      </c>
      <c r="BE13" s="111" t="str">
        <f t="shared" si="6"/>
        <v>sig.</v>
      </c>
    </row>
    <row r="14" spans="1:57" ht="33.6" customHeight="1" thickTop="1" x14ac:dyDescent="0.25">
      <c r="A14" s="26" t="s">
        <v>35</v>
      </c>
      <c r="B14" s="25">
        <f>'B0 Mode'!AL11</f>
        <v>0.17485777498914001</v>
      </c>
      <c r="C14" s="25">
        <f>'B0 Mode'!AM11</f>
        <v>0.70425882793303196</v>
      </c>
      <c r="D14" s="25">
        <f>[20]Mode_PA_lh_slope_b1!C8</f>
        <v>-15.053000000000001</v>
      </c>
      <c r="E14" s="26">
        <f>[20]Mode_PA_lh_slope_b1!D8</f>
        <v>4.8630000000000004</v>
      </c>
      <c r="F14" s="26">
        <f>[20]Mode_PA_lh_slope_b1!E8</f>
        <v>-24.584</v>
      </c>
      <c r="G14" s="26">
        <f>[20]Mode_PA_lh_slope_b1!F8</f>
        <v>-5.5229999999999997</v>
      </c>
      <c r="H14" s="25">
        <f>[20]Mode_PA_lh_slope_b1!G8</f>
        <v>-3.0960000000000001</v>
      </c>
      <c r="I14" s="25">
        <f>[20]Mode_PA_lh_slope_b1!H8</f>
        <v>604.67999999999995</v>
      </c>
      <c r="J14" s="94">
        <f>[20]Mode_PA_lh_slope_b1!I8</f>
        <v>2.0999999999999999E-3</v>
      </c>
      <c r="K14" s="94">
        <f>[20]Mode_PA_lh_slope_b1!J8</f>
        <v>3.3999999999999998E-3</v>
      </c>
      <c r="L14" s="181" t="str">
        <f>[20]Mode_PA_lh_slope_b1!K8</f>
        <v>p&lt;0.01</v>
      </c>
      <c r="M14" s="25">
        <f>[20]Mode_PA_lh_slope_b1!C9</f>
        <v>17.713999999999999</v>
      </c>
      <c r="N14" s="25">
        <f>[20]Mode_PA_lh_slope_b1!D9</f>
        <v>2.04</v>
      </c>
      <c r="O14" s="25">
        <f>[20]Mode_PA_lh_slope_b1!E9</f>
        <v>13.717000000000001</v>
      </c>
      <c r="P14" s="25">
        <f>[20]Mode_PA_lh_slope_b1!F9</f>
        <v>21.712</v>
      </c>
      <c r="Q14" s="25">
        <f>[20]Mode_PA_lh_slope_b1!G9</f>
        <v>8.6850000000000005</v>
      </c>
      <c r="R14" s="25">
        <f>[20]Mode_PA_lh_slope_b1!H9</f>
        <v>605.4</v>
      </c>
      <c r="S14" s="94">
        <f>[20]Mode_PA_lh_slope_b1!I9</f>
        <v>3.5199999999999998E-17</v>
      </c>
      <c r="T14" s="94">
        <f>[20]Mode_PA_lh_slope_b1!J9</f>
        <v>4.6499999999999996E-16</v>
      </c>
      <c r="U14" s="123" t="str">
        <f>[20]Mode_PA_lh_slope_b1!K9</f>
        <v>p&lt;0.0001</v>
      </c>
      <c r="V14" s="93">
        <f>[20]Mode_PA_lh_slope_b1!C10</f>
        <v>2.9009999999999998</v>
      </c>
      <c r="W14" s="25">
        <f>[20]Mode_PA_lh_slope_b1!D10</f>
        <v>1.58</v>
      </c>
      <c r="X14" s="25">
        <f>[20]Mode_PA_lh_slope_b1!E10</f>
        <v>-0.19700000000000001</v>
      </c>
      <c r="Y14" s="25">
        <f>[20]Mode_PA_lh_slope_b1!F10</f>
        <v>5.9980000000000002</v>
      </c>
      <c r="Z14" s="25">
        <f>[20]Mode_PA_lh_slope_b1!G10</f>
        <v>1.8360000000000001</v>
      </c>
      <c r="AA14" s="25">
        <f>[20]Mode_PA_lh_slope_b1!H10</f>
        <v>605.98</v>
      </c>
      <c r="AB14" s="94">
        <f>[20]Mode_PA_lh_slope_b1!I10</f>
        <v>6.6900000000000001E-2</v>
      </c>
      <c r="AC14" s="94">
        <f>[20]Mode_PA_lh_slope_b1!J10</f>
        <v>8.6099999999999996E-2</v>
      </c>
      <c r="AD14" s="123" t="str">
        <f>[20]Mode_PA_lh_slope_b1!K10</f>
        <v>(p&lt;0.1)</v>
      </c>
      <c r="AE14" s="25">
        <f>[20]Mode_PA_lh_slope_b1!C11</f>
        <v>32.768000000000001</v>
      </c>
      <c r="AF14" s="25">
        <f>[20]Mode_PA_lh_slope_b1!D11</f>
        <v>4.9980000000000002</v>
      </c>
      <c r="AG14" s="25">
        <f>[20]Mode_PA_lh_slope_b1!E11</f>
        <v>22.972000000000001</v>
      </c>
      <c r="AH14" s="25">
        <f>[20]Mode_PA_lh_slope_b1!F11</f>
        <v>42.563000000000002</v>
      </c>
      <c r="AI14" s="25">
        <f>[20]Mode_PA_lh_slope_b1!G11</f>
        <v>6.5570000000000004</v>
      </c>
      <c r="AJ14" s="25">
        <f>[20]Mode_PA_lh_slope_b1!H11</f>
        <v>604.95000000000005</v>
      </c>
      <c r="AK14" s="94">
        <f>[20]Mode_PA_lh_slope_b1!I11</f>
        <v>1.1800000000000001E-10</v>
      </c>
      <c r="AL14" s="94">
        <f>[20]Mode_PA_lh_slope_b1!J11</f>
        <v>4.19E-10</v>
      </c>
      <c r="AM14" s="123" t="str">
        <f>[20]Mode_PA_lh_slope_b1!K11</f>
        <v>p&lt;0.0001</v>
      </c>
      <c r="AN14" s="93">
        <f>[20]Mode_PA_lh_slope_b1!C12</f>
        <v>17.954000000000001</v>
      </c>
      <c r="AO14" s="25">
        <f>[20]Mode_PA_lh_slope_b1!D12</f>
        <v>4.7779999999999996</v>
      </c>
      <c r="AP14" s="25">
        <f>[20]Mode_PA_lh_slope_b1!E12</f>
        <v>8.59</v>
      </c>
      <c r="AQ14" s="25">
        <f>[20]Mode_PA_lh_slope_b1!F12</f>
        <v>27.318000000000001</v>
      </c>
      <c r="AR14" s="25">
        <f>[20]Mode_PA_lh_slope_b1!G12</f>
        <v>3.758</v>
      </c>
      <c r="AS14" s="25">
        <f>[20]Mode_PA_lh_slope_b1!H12</f>
        <v>605.01</v>
      </c>
      <c r="AT14" s="94">
        <f>[20]Mode_PA_lh_slope_b1!I12</f>
        <v>1.8799999999999999E-4</v>
      </c>
      <c r="AU14" s="94">
        <f>[20]Mode_PA_lh_slope_b1!J12</f>
        <v>3.9199999999999999E-4</v>
      </c>
      <c r="AV14" s="123" t="str">
        <f>[20]Mode_PA_lh_slope_b1!K12</f>
        <v>p&lt;0.001</v>
      </c>
      <c r="AW14" s="93">
        <f>[20]Mode_PA_lh_slope_b1!C13</f>
        <v>-14.813000000000001</v>
      </c>
      <c r="AX14" s="25">
        <f>[20]Mode_PA_lh_slope_b1!D13</f>
        <v>1.853</v>
      </c>
      <c r="AY14" s="25">
        <f>[20]Mode_PA_lh_slope_b1!E13</f>
        <v>-18.445</v>
      </c>
      <c r="AZ14" s="25">
        <f>[20]Mode_PA_lh_slope_b1!F13</f>
        <v>-11.182</v>
      </c>
      <c r="BA14" s="25">
        <f>[20]Mode_PA_lh_slope_b1!G13</f>
        <v>-7.9939999999999998</v>
      </c>
      <c r="BB14" s="25">
        <f>[20]Mode_PA_lh_slope_b1!H13</f>
        <v>604.47</v>
      </c>
      <c r="BC14" s="94">
        <f>[20]Mode_PA_lh_slope_b1!I13</f>
        <v>6.6399999999999998E-15</v>
      </c>
      <c r="BD14" s="94">
        <f>[20]Mode_PA_lh_slope_b1!J13</f>
        <v>5.6399999999999998E-14</v>
      </c>
      <c r="BE14" s="123" t="str">
        <f>[20]Mode_PA_lh_slope_b1!K13</f>
        <v>p&lt;0.0001</v>
      </c>
    </row>
    <row r="15" spans="1:57" ht="13.2" customHeight="1" x14ac:dyDescent="0.25">
      <c r="A15" s="26"/>
      <c r="B15" s="25"/>
      <c r="C15" s="25"/>
      <c r="D15" s="25"/>
      <c r="E15" s="26"/>
      <c r="F15" s="26"/>
      <c r="G15" s="26"/>
      <c r="H15" s="25"/>
      <c r="I15" s="25"/>
      <c r="J15" s="94"/>
      <c r="K15" s="94"/>
      <c r="L15" s="181"/>
      <c r="M15" s="25"/>
      <c r="N15" s="25"/>
      <c r="O15" s="25"/>
      <c r="P15" s="25"/>
      <c r="Q15" s="25"/>
      <c r="R15" s="25"/>
      <c r="S15" s="94"/>
      <c r="T15" s="94"/>
      <c r="U15" s="181"/>
      <c r="V15" s="25"/>
      <c r="W15" s="25"/>
      <c r="X15" s="25"/>
      <c r="Y15" s="25"/>
      <c r="Z15" s="25"/>
      <c r="AA15" s="25"/>
      <c r="AB15" s="94"/>
      <c r="AC15" s="94"/>
      <c r="AD15" s="181"/>
      <c r="AE15" s="25"/>
      <c r="AF15" s="25"/>
      <c r="AG15" s="25"/>
      <c r="AH15" s="25"/>
      <c r="AI15" s="25"/>
      <c r="AJ15" s="25"/>
      <c r="AK15" s="94"/>
      <c r="AL15" s="94"/>
      <c r="AM15" s="181"/>
      <c r="AN15" s="25"/>
      <c r="AO15" s="25"/>
      <c r="AP15" s="25"/>
      <c r="AQ15" s="25"/>
      <c r="AR15" s="25"/>
      <c r="AS15" s="25"/>
      <c r="AT15" s="94"/>
      <c r="AU15" s="94"/>
      <c r="AV15" s="181"/>
      <c r="AW15" s="25"/>
      <c r="AX15" s="25"/>
      <c r="AY15" s="25"/>
      <c r="AZ15" s="25"/>
      <c r="BA15" s="25"/>
      <c r="BB15" s="25"/>
      <c r="BC15" s="94"/>
      <c r="BD15" s="94"/>
      <c r="BE15" s="181"/>
    </row>
    <row r="16" spans="1:57" ht="13.2" customHeight="1" x14ac:dyDescent="0.25">
      <c r="A16" s="189" t="s">
        <v>59</v>
      </c>
      <c r="B16" s="182"/>
      <c r="C16" s="182"/>
      <c r="D16" s="183"/>
      <c r="E16" s="183"/>
      <c r="F16" s="183"/>
      <c r="G16" s="183"/>
      <c r="H16" s="183"/>
      <c r="I16" s="183"/>
      <c r="J16" s="183"/>
      <c r="K16" s="184"/>
      <c r="L16" s="184"/>
    </row>
    <row r="17" spans="1:46" ht="33.6" customHeight="1" thickBot="1" x14ac:dyDescent="0.3">
      <c r="A17" s="125" t="s">
        <v>49</v>
      </c>
      <c r="B17" s="205" t="str">
        <f>M4</f>
        <v>L*H vs. L*^[H]</v>
      </c>
      <c r="C17" s="205"/>
      <c r="D17" s="205"/>
      <c r="E17" s="205"/>
      <c r="F17" s="205"/>
      <c r="G17" s="205"/>
      <c r="H17" s="205"/>
      <c r="I17" s="205"/>
      <c r="J17" s="205"/>
      <c r="K17" s="205"/>
      <c r="L17" s="205"/>
    </row>
    <row r="18" spans="1:46" ht="33.6" customHeight="1" thickTop="1" thickBot="1" x14ac:dyDescent="0.3">
      <c r="A18" s="105" t="s">
        <v>38</v>
      </c>
      <c r="B18" s="105" t="s">
        <v>65</v>
      </c>
      <c r="C18" s="105" t="s">
        <v>66</v>
      </c>
      <c r="D18" s="105" t="s">
        <v>43</v>
      </c>
      <c r="E18" s="105" t="str">
        <f t="shared" ref="E18:L22" si="7">N5</f>
        <v xml:space="preserve">SE </v>
      </c>
      <c r="F18" s="105" t="str">
        <f t="shared" si="7"/>
        <v>2.5% CI</v>
      </c>
      <c r="G18" s="105" t="str">
        <f t="shared" si="7"/>
        <v>97.5% CI</v>
      </c>
      <c r="H18" s="105" t="str">
        <f t="shared" si="7"/>
        <v>t</v>
      </c>
      <c r="I18" s="105" t="str">
        <f t="shared" si="7"/>
        <v>df</v>
      </c>
      <c r="J18" s="109" t="str">
        <f t="shared" si="7"/>
        <v>p. val.</v>
      </c>
      <c r="K18" s="109" t="str">
        <f t="shared" si="7"/>
        <v>p.adj (BH)</v>
      </c>
      <c r="L18" s="107" t="str">
        <f t="shared" si="7"/>
        <v>sig.</v>
      </c>
    </row>
    <row r="19" spans="1:46" ht="33.6" customHeight="1" thickTop="1" thickBot="1" x14ac:dyDescent="0.3">
      <c r="A19" s="74" t="s">
        <v>26</v>
      </c>
      <c r="B19" s="76">
        <f t="shared" ref="B19:C22" si="8">B6</f>
        <v>0.59228487962007204</v>
      </c>
      <c r="C19" s="76">
        <f t="shared" si="8"/>
        <v>0.940391519413731</v>
      </c>
      <c r="D19" s="76">
        <f>M6</f>
        <v>1.6240000000000001</v>
      </c>
      <c r="E19" s="76">
        <f t="shared" si="7"/>
        <v>0.32100000000000001</v>
      </c>
      <c r="F19" s="76">
        <f t="shared" si="7"/>
        <v>0.995</v>
      </c>
      <c r="G19" s="76">
        <f t="shared" si="7"/>
        <v>2.254</v>
      </c>
      <c r="H19" s="76">
        <f t="shared" si="7"/>
        <v>5.056</v>
      </c>
      <c r="I19" s="76">
        <f t="shared" si="7"/>
        <v>605.33000000000004</v>
      </c>
      <c r="J19" s="115">
        <f t="shared" si="7"/>
        <v>5.68E-7</v>
      </c>
      <c r="K19" s="115">
        <f t="shared" si="7"/>
        <v>1.5E-6</v>
      </c>
      <c r="L19" s="185" t="str">
        <f t="shared" si="7"/>
        <v>p&lt;0.0001</v>
      </c>
    </row>
    <row r="20" spans="1:46" ht="33.6" customHeight="1" thickBot="1" x14ac:dyDescent="0.3">
      <c r="A20" s="79" t="s">
        <v>27</v>
      </c>
      <c r="B20" s="73">
        <f t="shared" si="8"/>
        <v>0.55080717828975501</v>
      </c>
      <c r="C20" s="73">
        <f t="shared" si="8"/>
        <v>0.906076147952944</v>
      </c>
      <c r="D20" s="73">
        <f>M7</f>
        <v>5.0730000000000004</v>
      </c>
      <c r="E20" s="73">
        <f t="shared" si="7"/>
        <v>0.44400000000000001</v>
      </c>
      <c r="F20" s="73">
        <f t="shared" si="7"/>
        <v>4.2030000000000003</v>
      </c>
      <c r="G20" s="73">
        <f t="shared" si="7"/>
        <v>5.9429999999999996</v>
      </c>
      <c r="H20" s="73">
        <f t="shared" si="7"/>
        <v>11.43</v>
      </c>
      <c r="I20" s="73">
        <f t="shared" si="7"/>
        <v>610.51</v>
      </c>
      <c r="J20" s="115">
        <f t="shared" si="7"/>
        <v>1.5000000000000001E-27</v>
      </c>
      <c r="K20" s="115">
        <f t="shared" si="7"/>
        <v>3.25E-26</v>
      </c>
      <c r="L20" s="185" t="str">
        <f t="shared" si="7"/>
        <v>p&lt;0.0001</v>
      </c>
      <c r="AT20" s="39" t="s">
        <v>57</v>
      </c>
    </row>
    <row r="21" spans="1:46" ht="33.6" customHeight="1" thickBot="1" x14ac:dyDescent="0.3">
      <c r="A21" s="82" t="s">
        <v>5</v>
      </c>
      <c r="B21" s="84">
        <f t="shared" si="8"/>
        <v>0.17485777498914001</v>
      </c>
      <c r="C21" s="84">
        <f t="shared" si="8"/>
        <v>0.70425882793303196</v>
      </c>
      <c r="D21" s="84">
        <f>M8</f>
        <v>3.6760000000000002</v>
      </c>
      <c r="E21" s="84">
        <f t="shared" si="7"/>
        <v>0.34300000000000003</v>
      </c>
      <c r="F21" s="84">
        <f t="shared" si="7"/>
        <v>3.0030000000000001</v>
      </c>
      <c r="G21" s="84">
        <f t="shared" si="7"/>
        <v>4.3490000000000002</v>
      </c>
      <c r="H21" s="84">
        <f t="shared" si="7"/>
        <v>10.704000000000001</v>
      </c>
      <c r="I21" s="84">
        <f t="shared" si="7"/>
        <v>609.45000000000005</v>
      </c>
      <c r="J21" s="115">
        <f t="shared" si="7"/>
        <v>1.28E-24</v>
      </c>
      <c r="K21" s="115">
        <f t="shared" si="7"/>
        <v>2.34E-23</v>
      </c>
      <c r="L21" s="185" t="str">
        <f t="shared" si="7"/>
        <v>p&lt;0.0001</v>
      </c>
    </row>
    <row r="22" spans="1:46" ht="33.6" customHeight="1" thickBot="1" x14ac:dyDescent="0.3">
      <c r="A22" s="90" t="s">
        <v>67</v>
      </c>
      <c r="B22" s="84">
        <f t="shared" si="8"/>
        <v>0.57807371382251005</v>
      </c>
      <c r="C22" s="84">
        <f t="shared" si="8"/>
        <v>0.93087366978050301</v>
      </c>
      <c r="D22" s="84">
        <f>M9</f>
        <v>3.073</v>
      </c>
      <c r="E22" s="84">
        <f t="shared" si="7"/>
        <v>0.36299999999999999</v>
      </c>
      <c r="F22" s="84">
        <f t="shared" si="7"/>
        <v>2.3610000000000002</v>
      </c>
      <c r="G22" s="84">
        <f t="shared" si="7"/>
        <v>3.7850000000000001</v>
      </c>
      <c r="H22" s="84">
        <f t="shared" si="7"/>
        <v>8.4610000000000003</v>
      </c>
      <c r="I22" s="84">
        <f t="shared" si="7"/>
        <v>609.05999999999995</v>
      </c>
      <c r="J22" s="115">
        <f t="shared" si="7"/>
        <v>1.9799999999999999E-16</v>
      </c>
      <c r="K22" s="115">
        <f t="shared" si="7"/>
        <v>2.2400000000000001E-15</v>
      </c>
      <c r="L22" s="185" t="str">
        <f t="shared" si="7"/>
        <v>p&lt;0.0001</v>
      </c>
    </row>
    <row r="23" spans="1:46" ht="33.6" customHeight="1" thickTop="1" thickBot="1" x14ac:dyDescent="0.3">
      <c r="A23" s="105" t="s">
        <v>6</v>
      </c>
      <c r="B23" s="105" t="s">
        <v>65</v>
      </c>
      <c r="C23" s="105" t="s">
        <v>66</v>
      </c>
      <c r="D23" s="105" t="s">
        <v>43</v>
      </c>
      <c r="E23" s="105" t="str">
        <f t="shared" ref="E23:E27" si="9">N10</f>
        <v xml:space="preserve">SE </v>
      </c>
      <c r="F23" s="105" t="str">
        <f t="shared" ref="F23:F27" si="10">O10</f>
        <v>2.5% CI</v>
      </c>
      <c r="G23" s="105" t="str">
        <f t="shared" ref="G23:G27" si="11">P10</f>
        <v>97.5% CI</v>
      </c>
      <c r="H23" s="105" t="str">
        <f t="shared" ref="H23:H27" si="12">Q10</f>
        <v>t</v>
      </c>
      <c r="I23" s="105" t="str">
        <f t="shared" ref="I23:I27" si="13">R10</f>
        <v>df</v>
      </c>
      <c r="J23" s="109" t="str">
        <f t="shared" ref="J23:J27" si="14">S10</f>
        <v>p. val.</v>
      </c>
      <c r="K23" s="109" t="str">
        <f t="shared" ref="K23:K27" si="15">T10</f>
        <v>p.adj (BH)</v>
      </c>
      <c r="L23" s="107" t="str">
        <f t="shared" ref="L23:L27" si="16">U10</f>
        <v>sig.</v>
      </c>
    </row>
    <row r="24" spans="1:46" ht="33.6" customHeight="1" thickTop="1" thickBot="1" x14ac:dyDescent="0.3">
      <c r="A24" s="86" t="s">
        <v>4</v>
      </c>
      <c r="B24" s="76">
        <f>B11</f>
        <v>0.60824347830506298</v>
      </c>
      <c r="C24" s="76">
        <f>C11</f>
        <v>0.76291843576596996</v>
      </c>
      <c r="D24" s="74">
        <f>M11</f>
        <v>-11.305999999999999</v>
      </c>
      <c r="E24" s="76">
        <f t="shared" si="9"/>
        <v>4.6269999999999998</v>
      </c>
      <c r="F24" s="76">
        <f t="shared" si="10"/>
        <v>-20.373999999999999</v>
      </c>
      <c r="G24" s="76">
        <f t="shared" si="11"/>
        <v>-2.238</v>
      </c>
      <c r="H24" s="76">
        <f t="shared" si="12"/>
        <v>-2.444</v>
      </c>
      <c r="I24" s="76">
        <f t="shared" si="13"/>
        <v>610.41999999999996</v>
      </c>
      <c r="J24" s="115">
        <f t="shared" si="14"/>
        <v>1.4800000000000001E-2</v>
      </c>
      <c r="K24" s="115">
        <f t="shared" si="15"/>
        <v>1.9800000000000002E-2</v>
      </c>
      <c r="L24" s="185" t="str">
        <f t="shared" si="16"/>
        <v>p&lt;0.05</v>
      </c>
    </row>
    <row r="25" spans="1:46" ht="33.6" customHeight="1" thickBot="1" x14ac:dyDescent="0.3">
      <c r="A25" s="90" t="s">
        <v>3</v>
      </c>
      <c r="B25" s="84">
        <f>B12</f>
        <v>0.30525191166333399</v>
      </c>
      <c r="C25" s="84">
        <f>C12</f>
        <v>0.84325397328502405</v>
      </c>
      <c r="D25" s="82">
        <f>M12</f>
        <v>-6.8789999999999996</v>
      </c>
      <c r="E25" s="84">
        <f t="shared" si="9"/>
        <v>6.9249999999999998</v>
      </c>
      <c r="F25" s="84">
        <f t="shared" si="10"/>
        <v>-20.451000000000001</v>
      </c>
      <c r="G25" s="84">
        <f t="shared" si="11"/>
        <v>6.6929999999999996</v>
      </c>
      <c r="H25" s="84">
        <f t="shared" si="12"/>
        <v>-0.99299999999999999</v>
      </c>
      <c r="I25" s="84">
        <f t="shared" si="13"/>
        <v>609.84</v>
      </c>
      <c r="J25" s="115">
        <f t="shared" si="14"/>
        <v>0.32090000000000002</v>
      </c>
      <c r="K25" s="115">
        <f t="shared" si="15"/>
        <v>0.37259999999999999</v>
      </c>
      <c r="L25" s="185">
        <f t="shared" si="16"/>
        <v>0</v>
      </c>
    </row>
    <row r="26" spans="1:46" ht="33.6" customHeight="1" thickTop="1" thickBot="1" x14ac:dyDescent="0.3">
      <c r="A26" s="105" t="s">
        <v>42</v>
      </c>
      <c r="B26" s="105" t="s">
        <v>65</v>
      </c>
      <c r="C26" s="105" t="s">
        <v>66</v>
      </c>
      <c r="D26" s="105" t="s">
        <v>43</v>
      </c>
      <c r="E26" s="105" t="str">
        <f t="shared" si="9"/>
        <v xml:space="preserve">SE </v>
      </c>
      <c r="F26" s="105" t="str">
        <f t="shared" si="10"/>
        <v>2.5% CI</v>
      </c>
      <c r="G26" s="105" t="str">
        <f t="shared" si="11"/>
        <v>97.5% CI</v>
      </c>
      <c r="H26" s="105" t="str">
        <f t="shared" si="12"/>
        <v>t</v>
      </c>
      <c r="I26" s="105" t="str">
        <f t="shared" si="13"/>
        <v>df</v>
      </c>
      <c r="J26" s="109" t="str">
        <f t="shared" si="14"/>
        <v>p. val.</v>
      </c>
      <c r="K26" s="109" t="str">
        <f t="shared" si="15"/>
        <v>p.adj (BH)</v>
      </c>
      <c r="L26" s="107" t="str">
        <f t="shared" si="16"/>
        <v>sig.</v>
      </c>
    </row>
    <row r="27" spans="1:46" ht="33.6" customHeight="1" thickTop="1" x14ac:dyDescent="0.25">
      <c r="A27" s="26" t="s">
        <v>35</v>
      </c>
      <c r="B27" s="25">
        <f>B14</f>
        <v>0.17485777498914001</v>
      </c>
      <c r="C27" s="25">
        <f>C14</f>
        <v>0.70425882793303196</v>
      </c>
      <c r="D27" s="25">
        <f>M14</f>
        <v>17.713999999999999</v>
      </c>
      <c r="E27" s="25">
        <f t="shared" si="9"/>
        <v>2.04</v>
      </c>
      <c r="F27" s="25">
        <f t="shared" si="10"/>
        <v>13.717000000000001</v>
      </c>
      <c r="G27" s="25">
        <f t="shared" si="11"/>
        <v>21.712</v>
      </c>
      <c r="H27" s="25">
        <f t="shared" si="12"/>
        <v>8.6850000000000005</v>
      </c>
      <c r="I27" s="25">
        <f t="shared" si="13"/>
        <v>605.4</v>
      </c>
      <c r="J27" s="94">
        <f t="shared" si="14"/>
        <v>3.5199999999999998E-17</v>
      </c>
      <c r="K27" s="94">
        <f t="shared" si="15"/>
        <v>4.6499999999999996E-16</v>
      </c>
      <c r="L27" s="181" t="str">
        <f t="shared" si="16"/>
        <v>p&lt;0.0001</v>
      </c>
    </row>
    <row r="28" spans="1:46" ht="13.2" customHeight="1" x14ac:dyDescent="0.25">
      <c r="A28" s="26"/>
      <c r="B28" s="25"/>
      <c r="C28" s="25"/>
      <c r="D28" s="25"/>
      <c r="E28" s="25"/>
      <c r="F28" s="25"/>
      <c r="G28" s="25"/>
      <c r="H28" s="25"/>
      <c r="I28" s="25"/>
      <c r="J28" s="94"/>
      <c r="K28" s="94"/>
      <c r="L28" s="181"/>
    </row>
    <row r="29" spans="1:46" ht="13.2" customHeight="1" x14ac:dyDescent="0.25">
      <c r="A29" s="189" t="s">
        <v>64</v>
      </c>
      <c r="B29" s="182"/>
      <c r="C29" s="182"/>
      <c r="D29" s="183"/>
      <c r="E29" s="183"/>
      <c r="F29" s="183"/>
      <c r="G29" s="183"/>
      <c r="H29" s="183"/>
      <c r="I29" s="183"/>
      <c r="J29" s="183"/>
      <c r="K29" s="184"/>
      <c r="L29" s="184"/>
    </row>
    <row r="30" spans="1:46" ht="33.6" customHeight="1" thickBot="1" x14ac:dyDescent="0.3">
      <c r="A30" s="125" t="s">
        <v>49</v>
      </c>
      <c r="B30" s="205" t="str">
        <f>V4</f>
        <v>L*H vs. ^[L*H]</v>
      </c>
      <c r="C30" s="205"/>
      <c r="D30" s="205"/>
      <c r="E30" s="205"/>
      <c r="F30" s="205"/>
      <c r="G30" s="205"/>
      <c r="H30" s="205"/>
      <c r="I30" s="205"/>
      <c r="J30" s="205"/>
      <c r="K30" s="205"/>
      <c r="L30" s="205"/>
    </row>
    <row r="31" spans="1:46" ht="33.6" customHeight="1" thickTop="1" thickBot="1" x14ac:dyDescent="0.3">
      <c r="A31" s="105" t="s">
        <v>38</v>
      </c>
      <c r="B31" s="105" t="s">
        <v>65</v>
      </c>
      <c r="C31" s="105" t="s">
        <v>66</v>
      </c>
      <c r="D31" s="105" t="s">
        <v>43</v>
      </c>
      <c r="E31" s="105" t="str">
        <f t="shared" ref="E31:L35" si="17">W5</f>
        <v xml:space="preserve">SE </v>
      </c>
      <c r="F31" s="105" t="str">
        <f t="shared" si="17"/>
        <v>2.5% CI</v>
      </c>
      <c r="G31" s="105" t="str">
        <f t="shared" si="17"/>
        <v>97.5% CI</v>
      </c>
      <c r="H31" s="105" t="str">
        <f t="shared" si="17"/>
        <v>t</v>
      </c>
      <c r="I31" s="105" t="str">
        <f t="shared" si="17"/>
        <v>df</v>
      </c>
      <c r="J31" s="109" t="str">
        <f t="shared" si="17"/>
        <v>p. val.</v>
      </c>
      <c r="K31" s="109" t="str">
        <f t="shared" si="17"/>
        <v>p.adj (BH)</v>
      </c>
      <c r="L31" s="107" t="str">
        <f t="shared" si="17"/>
        <v>sig.</v>
      </c>
    </row>
    <row r="32" spans="1:46" ht="33.6" customHeight="1" thickTop="1" thickBot="1" x14ac:dyDescent="0.3">
      <c r="A32" s="74" t="s">
        <v>26</v>
      </c>
      <c r="B32" s="76">
        <f t="shared" ref="B32:C35" si="18">B6</f>
        <v>0.59228487962007204</v>
      </c>
      <c r="C32" s="76">
        <f t="shared" si="18"/>
        <v>0.940391519413731</v>
      </c>
      <c r="D32" s="76">
        <f>V6</f>
        <v>4.0060000000000002</v>
      </c>
      <c r="E32" s="76">
        <f t="shared" si="17"/>
        <v>0.251</v>
      </c>
      <c r="F32" s="76">
        <f t="shared" si="17"/>
        <v>3.5150000000000001</v>
      </c>
      <c r="G32" s="76">
        <f t="shared" si="17"/>
        <v>4.4969999999999999</v>
      </c>
      <c r="H32" s="76">
        <f t="shared" si="17"/>
        <v>15.984</v>
      </c>
      <c r="I32" s="76">
        <f t="shared" si="17"/>
        <v>605.4</v>
      </c>
      <c r="J32" s="115">
        <f t="shared" si="17"/>
        <v>3.0700000000000003E-48</v>
      </c>
      <c r="K32" s="115">
        <f t="shared" si="17"/>
        <v>1.8300000000000002E-46</v>
      </c>
      <c r="L32" s="185" t="str">
        <f t="shared" si="17"/>
        <v>p&lt;0.0001</v>
      </c>
    </row>
    <row r="33" spans="1:57" ht="33.6" customHeight="1" thickBot="1" x14ac:dyDescent="0.3">
      <c r="A33" s="79" t="s">
        <v>27</v>
      </c>
      <c r="B33" s="73">
        <f t="shared" si="18"/>
        <v>0.55080717828975501</v>
      </c>
      <c r="C33" s="73">
        <f t="shared" si="18"/>
        <v>0.906076147952944</v>
      </c>
      <c r="D33" s="73">
        <f>V7</f>
        <v>5.03</v>
      </c>
      <c r="E33" s="73">
        <f t="shared" si="17"/>
        <v>0.34300000000000003</v>
      </c>
      <c r="F33" s="73">
        <f t="shared" si="17"/>
        <v>4.359</v>
      </c>
      <c r="G33" s="73">
        <f t="shared" si="17"/>
        <v>5.7009999999999996</v>
      </c>
      <c r="H33" s="73">
        <f t="shared" si="17"/>
        <v>14.686</v>
      </c>
      <c r="I33" s="73">
        <f t="shared" si="17"/>
        <v>610.66999999999996</v>
      </c>
      <c r="J33" s="115">
        <f t="shared" si="17"/>
        <v>4.9199999999999998E-42</v>
      </c>
      <c r="K33" s="115">
        <f t="shared" si="17"/>
        <v>1.67E-40</v>
      </c>
      <c r="L33" s="185" t="str">
        <f t="shared" si="17"/>
        <v>p&lt;0.0001</v>
      </c>
    </row>
    <row r="34" spans="1:57" ht="33.6" customHeight="1" thickBot="1" x14ac:dyDescent="0.3">
      <c r="A34" s="82" t="s">
        <v>5</v>
      </c>
      <c r="B34" s="84">
        <f t="shared" si="18"/>
        <v>0.17485777498914001</v>
      </c>
      <c r="C34" s="84">
        <f t="shared" si="18"/>
        <v>0.70425882793303196</v>
      </c>
      <c r="D34" s="84">
        <f>V8</f>
        <v>0.996</v>
      </c>
      <c r="E34" s="84">
        <f t="shared" si="17"/>
        <v>0.26500000000000001</v>
      </c>
      <c r="F34" s="84">
        <f t="shared" si="17"/>
        <v>0.47699999999999998</v>
      </c>
      <c r="G34" s="84">
        <f t="shared" si="17"/>
        <v>1.5149999999999999</v>
      </c>
      <c r="H34" s="84">
        <f t="shared" si="17"/>
        <v>3.758</v>
      </c>
      <c r="I34" s="84">
        <f t="shared" si="17"/>
        <v>610.14</v>
      </c>
      <c r="J34" s="115">
        <f t="shared" si="17"/>
        <v>1.8699999999999999E-4</v>
      </c>
      <c r="K34" s="115">
        <f t="shared" si="17"/>
        <v>3.9199999999999999E-4</v>
      </c>
      <c r="L34" s="185" t="str">
        <f t="shared" si="17"/>
        <v>p&lt;0.001</v>
      </c>
    </row>
    <row r="35" spans="1:57" ht="33.6" customHeight="1" thickBot="1" x14ac:dyDescent="0.3">
      <c r="A35" s="90" t="s">
        <v>67</v>
      </c>
      <c r="B35" s="84">
        <f t="shared" si="18"/>
        <v>0.57807371382251005</v>
      </c>
      <c r="C35" s="84">
        <f t="shared" si="18"/>
        <v>0.93087366978050301</v>
      </c>
      <c r="D35" s="84">
        <f>V9</f>
        <v>4.4470000000000001</v>
      </c>
      <c r="E35" s="84">
        <f t="shared" si="17"/>
        <v>0.28100000000000003</v>
      </c>
      <c r="F35" s="84">
        <f t="shared" si="17"/>
        <v>3.8969999999999998</v>
      </c>
      <c r="G35" s="84">
        <f t="shared" si="17"/>
        <v>4.9980000000000002</v>
      </c>
      <c r="H35" s="84">
        <f t="shared" si="17"/>
        <v>15.837999999999999</v>
      </c>
      <c r="I35" s="84">
        <f t="shared" si="17"/>
        <v>610.16999999999996</v>
      </c>
      <c r="J35" s="115">
        <f t="shared" si="17"/>
        <v>1.4E-47</v>
      </c>
      <c r="K35" s="115">
        <f t="shared" si="17"/>
        <v>6.6599999999999999E-46</v>
      </c>
      <c r="L35" s="185" t="str">
        <f t="shared" si="17"/>
        <v>p&lt;0.0001</v>
      </c>
    </row>
    <row r="36" spans="1:57" ht="33.6" customHeight="1" thickTop="1" thickBot="1" x14ac:dyDescent="0.3">
      <c r="A36" s="105" t="s">
        <v>6</v>
      </c>
      <c r="B36" s="105" t="s">
        <v>65</v>
      </c>
      <c r="C36" s="105" t="s">
        <v>66</v>
      </c>
      <c r="D36" s="105" t="s">
        <v>43</v>
      </c>
      <c r="E36" s="105" t="str">
        <f t="shared" ref="E36:E40" si="19">W10</f>
        <v xml:space="preserve">SE </v>
      </c>
      <c r="F36" s="105" t="str">
        <f t="shared" ref="F36:F40" si="20">X10</f>
        <v>2.5% CI</v>
      </c>
      <c r="G36" s="105" t="str">
        <f t="shared" ref="G36:G40" si="21">Y10</f>
        <v>97.5% CI</v>
      </c>
      <c r="H36" s="105" t="str">
        <f t="shared" ref="H36:H40" si="22">Z10</f>
        <v>t</v>
      </c>
      <c r="I36" s="105" t="str">
        <f t="shared" ref="I36:I40" si="23">AA10</f>
        <v>df</v>
      </c>
      <c r="J36" s="109" t="str">
        <f t="shared" ref="J36:J40" si="24">AB10</f>
        <v>p. val.</v>
      </c>
      <c r="K36" s="109" t="str">
        <f t="shared" ref="K36:K40" si="25">AC10</f>
        <v>p.adj (BH)</v>
      </c>
      <c r="L36" s="107" t="str">
        <f t="shared" ref="L36:L40" si="26">AD10</f>
        <v>sig.</v>
      </c>
    </row>
    <row r="37" spans="1:57" ht="33.6" customHeight="1" thickTop="1" thickBot="1" x14ac:dyDescent="0.3">
      <c r="A37" s="86" t="s">
        <v>4</v>
      </c>
      <c r="B37" s="76">
        <f>B11</f>
        <v>0.60824347830506298</v>
      </c>
      <c r="C37" s="76">
        <f>C11</f>
        <v>0.76291843576596996</v>
      </c>
      <c r="D37" s="74">
        <f t="shared" ref="D37:D40" si="27">V11</f>
        <v>-12.06</v>
      </c>
      <c r="E37" s="76">
        <f t="shared" si="19"/>
        <v>3.5760000000000001</v>
      </c>
      <c r="F37" s="76">
        <f t="shared" si="20"/>
        <v>-19.07</v>
      </c>
      <c r="G37" s="76">
        <f t="shared" si="21"/>
        <v>-5.0510000000000002</v>
      </c>
      <c r="H37" s="76">
        <f t="shared" si="22"/>
        <v>-3.3719999999999999</v>
      </c>
      <c r="I37" s="76">
        <f t="shared" si="23"/>
        <v>612.16</v>
      </c>
      <c r="J37" s="115">
        <f t="shared" si="24"/>
        <v>7.9199999999999995E-4</v>
      </c>
      <c r="K37" s="115">
        <f t="shared" si="25"/>
        <v>1.5E-3</v>
      </c>
      <c r="L37" s="185" t="str">
        <f t="shared" si="26"/>
        <v>p&lt;0.01</v>
      </c>
    </row>
    <row r="38" spans="1:57" ht="33.6" customHeight="1" thickBot="1" x14ac:dyDescent="0.3">
      <c r="A38" s="90" t="s">
        <v>3</v>
      </c>
      <c r="B38" s="84">
        <f>B12</f>
        <v>0.30525191166333399</v>
      </c>
      <c r="C38" s="84">
        <f>C12</f>
        <v>0.84325397328502405</v>
      </c>
      <c r="D38" s="82">
        <f t="shared" si="27"/>
        <v>-8.5879999999999992</v>
      </c>
      <c r="E38" s="84">
        <f t="shared" si="19"/>
        <v>5.3559999999999999</v>
      </c>
      <c r="F38" s="84">
        <f t="shared" si="20"/>
        <v>-19.085999999999999</v>
      </c>
      <c r="G38" s="84">
        <f t="shared" si="21"/>
        <v>1.91</v>
      </c>
      <c r="H38" s="84">
        <f t="shared" si="22"/>
        <v>-1.603</v>
      </c>
      <c r="I38" s="84">
        <f t="shared" si="23"/>
        <v>610.38</v>
      </c>
      <c r="J38" s="115">
        <f t="shared" si="24"/>
        <v>0.1094</v>
      </c>
      <c r="K38" s="115">
        <f t="shared" si="25"/>
        <v>0.13700000000000001</v>
      </c>
      <c r="L38" s="185">
        <f t="shared" si="26"/>
        <v>0</v>
      </c>
    </row>
    <row r="39" spans="1:57" ht="33.6" customHeight="1" thickTop="1" thickBot="1" x14ac:dyDescent="0.3">
      <c r="A39" s="105" t="s">
        <v>42</v>
      </c>
      <c r="B39" s="105" t="s">
        <v>65</v>
      </c>
      <c r="C39" s="105" t="s">
        <v>66</v>
      </c>
      <c r="D39" s="105" t="str">
        <f t="shared" si="27"/>
        <v>β1</v>
      </c>
      <c r="E39" s="105" t="str">
        <f t="shared" si="19"/>
        <v xml:space="preserve">SE </v>
      </c>
      <c r="F39" s="105" t="str">
        <f t="shared" si="20"/>
        <v>2.5% CI</v>
      </c>
      <c r="G39" s="105" t="str">
        <f t="shared" si="21"/>
        <v>97.5% CI</v>
      </c>
      <c r="H39" s="105" t="str">
        <f t="shared" si="22"/>
        <v>t</v>
      </c>
      <c r="I39" s="105" t="str">
        <f t="shared" si="23"/>
        <v>df</v>
      </c>
      <c r="J39" s="109" t="str">
        <f t="shared" si="24"/>
        <v>p. val.</v>
      </c>
      <c r="K39" s="109" t="str">
        <f t="shared" si="25"/>
        <v>p.adj (BH)</v>
      </c>
      <c r="L39" s="107" t="str">
        <f t="shared" si="26"/>
        <v>sig.</v>
      </c>
    </row>
    <row r="40" spans="1:57" ht="33.6" customHeight="1" thickTop="1" x14ac:dyDescent="0.25">
      <c r="A40" s="26" t="s">
        <v>35</v>
      </c>
      <c r="B40" s="25">
        <f>B14</f>
        <v>0.17485777498914001</v>
      </c>
      <c r="C40" s="25">
        <f>C14</f>
        <v>0.70425882793303196</v>
      </c>
      <c r="D40" s="25">
        <f t="shared" si="27"/>
        <v>2.9009999999999998</v>
      </c>
      <c r="E40" s="25">
        <f t="shared" si="19"/>
        <v>1.58</v>
      </c>
      <c r="F40" s="25">
        <f t="shared" si="20"/>
        <v>-0.19700000000000001</v>
      </c>
      <c r="G40" s="25">
        <f t="shared" si="21"/>
        <v>5.9980000000000002</v>
      </c>
      <c r="H40" s="25">
        <f t="shared" si="22"/>
        <v>1.8360000000000001</v>
      </c>
      <c r="I40" s="25">
        <f t="shared" si="23"/>
        <v>605.98</v>
      </c>
      <c r="J40" s="94">
        <f t="shared" si="24"/>
        <v>6.6900000000000001E-2</v>
      </c>
      <c r="K40" s="94">
        <f t="shared" si="25"/>
        <v>8.6099999999999996E-2</v>
      </c>
      <c r="L40" s="181" t="str">
        <f t="shared" si="26"/>
        <v>(p&lt;0.1)</v>
      </c>
    </row>
    <row r="41" spans="1:57" ht="20.399999999999999" customHeight="1" x14ac:dyDescent="0.25">
      <c r="A41" s="208" t="s">
        <v>63</v>
      </c>
      <c r="B41" s="208"/>
      <c r="C41" s="208"/>
      <c r="D41" s="208"/>
      <c r="E41" s="208"/>
      <c r="F41" s="208"/>
      <c r="G41" s="208"/>
      <c r="H41" s="208"/>
      <c r="I41" s="208"/>
      <c r="J41" s="208"/>
      <c r="K41" s="208"/>
      <c r="L41" s="208"/>
    </row>
    <row r="42" spans="1:57" ht="13.2" customHeight="1" x14ac:dyDescent="0.25">
      <c r="A42" s="188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</row>
    <row r="43" spans="1:57" s="190" customFormat="1" ht="13.2" customHeight="1" x14ac:dyDescent="0.25">
      <c r="A43" s="189" t="s">
        <v>60</v>
      </c>
      <c r="B43" s="189"/>
      <c r="C43" s="189"/>
      <c r="D43" s="186"/>
      <c r="E43" s="186"/>
      <c r="F43" s="186"/>
      <c r="G43" s="186"/>
      <c r="H43" s="186"/>
      <c r="I43" s="186"/>
      <c r="J43" s="186"/>
      <c r="K43" s="187"/>
      <c r="L43" s="187"/>
      <c r="S43" s="191"/>
      <c r="T43" s="191"/>
      <c r="U43" s="191"/>
      <c r="AB43" s="191"/>
      <c r="AC43" s="191"/>
      <c r="AD43" s="191"/>
      <c r="AK43" s="191"/>
      <c r="AL43" s="191"/>
      <c r="AM43" s="191"/>
      <c r="AT43" s="191"/>
      <c r="AU43" s="191"/>
      <c r="AV43" s="191"/>
      <c r="BC43" s="191"/>
      <c r="BD43" s="191"/>
      <c r="BE43" s="191"/>
    </row>
    <row r="44" spans="1:57" ht="33.6" customHeight="1" thickBot="1" x14ac:dyDescent="0.3">
      <c r="A44" s="125" t="s">
        <v>49</v>
      </c>
      <c r="B44" s="205" t="str">
        <f>AE4</f>
        <v>^[L]*H vs. L*^[H]</v>
      </c>
      <c r="C44" s="205"/>
      <c r="D44" s="205"/>
      <c r="E44" s="205"/>
      <c r="F44" s="205"/>
      <c r="G44" s="205"/>
      <c r="H44" s="205"/>
      <c r="I44" s="205"/>
      <c r="J44" s="205"/>
      <c r="K44" s="205"/>
      <c r="L44" s="205"/>
    </row>
    <row r="45" spans="1:57" ht="33.6" customHeight="1" thickTop="1" thickBot="1" x14ac:dyDescent="0.3">
      <c r="A45" s="105" t="s">
        <v>38</v>
      </c>
      <c r="B45" s="105" t="s">
        <v>65</v>
      </c>
      <c r="C45" s="105" t="s">
        <v>66</v>
      </c>
      <c r="D45" s="105" t="s">
        <v>43</v>
      </c>
      <c r="E45" s="105" t="str">
        <f t="shared" ref="E45:L49" si="28">AF5</f>
        <v xml:space="preserve">SE </v>
      </c>
      <c r="F45" s="105" t="str">
        <f t="shared" si="28"/>
        <v>2.5% CI</v>
      </c>
      <c r="G45" s="105" t="str">
        <f t="shared" si="28"/>
        <v>97.5% CI</v>
      </c>
      <c r="H45" s="105" t="str">
        <f t="shared" si="28"/>
        <v>t</v>
      </c>
      <c r="I45" s="105" t="str">
        <f t="shared" si="28"/>
        <v>df</v>
      </c>
      <c r="J45" s="105" t="str">
        <f t="shared" si="28"/>
        <v>p. val.</v>
      </c>
      <c r="K45" s="105" t="str">
        <f t="shared" si="28"/>
        <v>p.adj (BH)</v>
      </c>
      <c r="L45" s="107" t="str">
        <f t="shared" si="28"/>
        <v>sig.</v>
      </c>
    </row>
    <row r="46" spans="1:57" ht="33.6" customHeight="1" thickTop="1" thickBot="1" x14ac:dyDescent="0.3">
      <c r="A46" s="74" t="s">
        <v>26</v>
      </c>
      <c r="B46" s="76">
        <f t="shared" ref="B46:C49" si="29">B6</f>
        <v>0.59228487962007204</v>
      </c>
      <c r="C46" s="76">
        <f t="shared" si="29"/>
        <v>0.940391519413731</v>
      </c>
      <c r="D46" s="76">
        <f>AE6</f>
        <v>-2.15</v>
      </c>
      <c r="E46" s="76">
        <f t="shared" si="28"/>
        <v>0.78600000000000003</v>
      </c>
      <c r="F46" s="76">
        <f t="shared" si="28"/>
        <v>-3.6909999999999998</v>
      </c>
      <c r="G46" s="76">
        <f t="shared" si="28"/>
        <v>-0.60799999999999998</v>
      </c>
      <c r="H46" s="76">
        <f t="shared" si="28"/>
        <v>-2.734</v>
      </c>
      <c r="I46" s="76">
        <f t="shared" si="28"/>
        <v>605.25</v>
      </c>
      <c r="J46" s="115">
        <f t="shared" si="28"/>
        <v>6.4000000000000003E-3</v>
      </c>
      <c r="K46" s="115">
        <f t="shared" si="28"/>
        <v>8.8999999999999999E-3</v>
      </c>
      <c r="L46" s="185" t="str">
        <f t="shared" si="28"/>
        <v>p&lt;0.01</v>
      </c>
    </row>
    <row r="47" spans="1:57" ht="33.6" customHeight="1" thickBot="1" x14ac:dyDescent="0.3">
      <c r="A47" s="79" t="s">
        <v>27</v>
      </c>
      <c r="B47" s="73">
        <f t="shared" si="29"/>
        <v>0.55080717828975501</v>
      </c>
      <c r="C47" s="73">
        <f t="shared" si="29"/>
        <v>0.906076147952944</v>
      </c>
      <c r="D47" s="73">
        <f>AE7</f>
        <v>4.4859999999999998</v>
      </c>
      <c r="E47" s="73">
        <f t="shared" si="28"/>
        <v>1.0920000000000001</v>
      </c>
      <c r="F47" s="73">
        <f t="shared" si="28"/>
        <v>2.3460000000000001</v>
      </c>
      <c r="G47" s="73">
        <f t="shared" si="28"/>
        <v>6.6260000000000003</v>
      </c>
      <c r="H47" s="73">
        <f t="shared" si="28"/>
        <v>4.1079999999999997</v>
      </c>
      <c r="I47" s="73">
        <f t="shared" si="28"/>
        <v>610.41</v>
      </c>
      <c r="J47" s="115">
        <f t="shared" si="28"/>
        <v>4.5300000000000003E-5</v>
      </c>
      <c r="K47" s="115">
        <f t="shared" si="28"/>
        <v>9.8900000000000005E-5</v>
      </c>
      <c r="L47" s="185" t="str">
        <f t="shared" si="28"/>
        <v>p&lt;0.0001</v>
      </c>
    </row>
    <row r="48" spans="1:57" ht="33.6" customHeight="1" thickBot="1" x14ac:dyDescent="0.3">
      <c r="A48" s="82" t="s">
        <v>5</v>
      </c>
      <c r="B48" s="84">
        <f t="shared" si="29"/>
        <v>0.17485777498914001</v>
      </c>
      <c r="C48" s="84">
        <f t="shared" si="29"/>
        <v>0.70425882793303196</v>
      </c>
      <c r="D48" s="84">
        <f>AE8</f>
        <v>6.5229999999999997</v>
      </c>
      <c r="E48" s="84">
        <f t="shared" si="28"/>
        <v>0.84599999999999997</v>
      </c>
      <c r="F48" s="84">
        <f t="shared" si="28"/>
        <v>4.8639999999999999</v>
      </c>
      <c r="G48" s="84">
        <f t="shared" si="28"/>
        <v>8.1809999999999992</v>
      </c>
      <c r="H48" s="84">
        <f t="shared" si="28"/>
        <v>7.7080000000000002</v>
      </c>
      <c r="I48" s="84">
        <f t="shared" si="28"/>
        <v>609.12</v>
      </c>
      <c r="J48" s="115">
        <f t="shared" si="28"/>
        <v>5.2300000000000002E-14</v>
      </c>
      <c r="K48" s="115">
        <f t="shared" si="28"/>
        <v>3.3599999999999998E-13</v>
      </c>
      <c r="L48" s="185" t="str">
        <f t="shared" si="28"/>
        <v>p&lt;0.0001</v>
      </c>
    </row>
    <row r="49" spans="1:57" ht="33.6" customHeight="1" thickBot="1" x14ac:dyDescent="0.3">
      <c r="A49" s="90" t="s">
        <v>67</v>
      </c>
      <c r="B49" s="84">
        <f t="shared" si="29"/>
        <v>0.57807371382251005</v>
      </c>
      <c r="C49" s="84">
        <f t="shared" si="29"/>
        <v>0.93087366978050301</v>
      </c>
      <c r="D49" s="84">
        <f>AE9</f>
        <v>1.2929999999999999</v>
      </c>
      <c r="E49" s="84">
        <f t="shared" si="28"/>
        <v>0.89300000000000002</v>
      </c>
      <c r="F49" s="84">
        <f t="shared" si="28"/>
        <v>-0.45800000000000002</v>
      </c>
      <c r="G49" s="84">
        <f t="shared" si="28"/>
        <v>3.0430000000000001</v>
      </c>
      <c r="H49" s="84">
        <f t="shared" si="28"/>
        <v>1.4470000000000001</v>
      </c>
      <c r="I49" s="84">
        <f t="shared" si="28"/>
        <v>608.74</v>
      </c>
      <c r="J49" s="115">
        <f t="shared" si="28"/>
        <v>0.1484</v>
      </c>
      <c r="K49" s="115">
        <f t="shared" si="28"/>
        <v>0.18110000000000001</v>
      </c>
      <c r="L49" s="185">
        <f t="shared" si="28"/>
        <v>0</v>
      </c>
    </row>
    <row r="50" spans="1:57" ht="33.6" customHeight="1" thickTop="1" thickBot="1" x14ac:dyDescent="0.3">
      <c r="A50" s="105" t="s">
        <v>6</v>
      </c>
      <c r="B50" s="105" t="s">
        <v>65</v>
      </c>
      <c r="C50" s="105" t="s">
        <v>66</v>
      </c>
      <c r="D50" s="105" t="s">
        <v>43</v>
      </c>
      <c r="E50" s="105" t="str">
        <f t="shared" ref="E50:E54" si="30">AF10</f>
        <v xml:space="preserve">SE </v>
      </c>
      <c r="F50" s="105" t="str">
        <f t="shared" ref="F50:F54" si="31">AG10</f>
        <v>2.5% CI</v>
      </c>
      <c r="G50" s="105" t="str">
        <f t="shared" ref="G50:G54" si="32">AH10</f>
        <v>97.5% CI</v>
      </c>
      <c r="H50" s="105" t="str">
        <f t="shared" ref="H50:H54" si="33">AI10</f>
        <v>t</v>
      </c>
      <c r="I50" s="105" t="str">
        <f t="shared" ref="I50:I54" si="34">AJ10</f>
        <v>df</v>
      </c>
      <c r="J50" s="105" t="str">
        <f t="shared" ref="J50:J54" si="35">AK10</f>
        <v>p. val.</v>
      </c>
      <c r="K50" s="105" t="str">
        <f t="shared" ref="K50:K54" si="36">AL10</f>
        <v>p.adj (BH)</v>
      </c>
      <c r="L50" s="107" t="str">
        <f t="shared" ref="L50:L54" si="37">AM10</f>
        <v>sig.</v>
      </c>
    </row>
    <row r="51" spans="1:57" ht="33.6" customHeight="1" thickTop="1" thickBot="1" x14ac:dyDescent="0.3">
      <c r="A51" s="86" t="s">
        <v>4</v>
      </c>
      <c r="B51" s="76">
        <f>B11</f>
        <v>0.60824347830506298</v>
      </c>
      <c r="C51" s="76">
        <f>C11</f>
        <v>0.76291843576596996</v>
      </c>
      <c r="D51" s="74">
        <f>AE11</f>
        <v>-19.498000000000001</v>
      </c>
      <c r="E51" s="76">
        <f t="shared" si="30"/>
        <v>11.381</v>
      </c>
      <c r="F51" s="76">
        <f t="shared" si="31"/>
        <v>-41.805</v>
      </c>
      <c r="G51" s="76">
        <f t="shared" si="32"/>
        <v>2.8090000000000002</v>
      </c>
      <c r="H51" s="76">
        <f t="shared" si="33"/>
        <v>-1.7130000000000001</v>
      </c>
      <c r="I51" s="76">
        <f t="shared" si="34"/>
        <v>609.63</v>
      </c>
      <c r="J51" s="115">
        <f t="shared" si="35"/>
        <v>8.72E-2</v>
      </c>
      <c r="K51" s="115">
        <f t="shared" si="36"/>
        <v>0.1104</v>
      </c>
      <c r="L51" s="185">
        <f t="shared" si="37"/>
        <v>0</v>
      </c>
    </row>
    <row r="52" spans="1:57" ht="33.6" customHeight="1" thickBot="1" x14ac:dyDescent="0.3">
      <c r="A52" s="90" t="s">
        <v>3</v>
      </c>
      <c r="B52" s="84">
        <f>B12</f>
        <v>0.30525191166333399</v>
      </c>
      <c r="C52" s="84">
        <f>C12</f>
        <v>0.84325397328502405</v>
      </c>
      <c r="D52" s="82">
        <f>AE12</f>
        <v>45.14</v>
      </c>
      <c r="E52" s="84">
        <f t="shared" si="30"/>
        <v>17.030999999999999</v>
      </c>
      <c r="F52" s="84">
        <f t="shared" si="31"/>
        <v>11.76</v>
      </c>
      <c r="G52" s="84">
        <f t="shared" si="32"/>
        <v>78.52</v>
      </c>
      <c r="H52" s="84">
        <f t="shared" si="33"/>
        <v>2.65</v>
      </c>
      <c r="I52" s="84">
        <f t="shared" si="34"/>
        <v>609.45000000000005</v>
      </c>
      <c r="J52" s="115">
        <f t="shared" si="35"/>
        <v>8.2000000000000007E-3</v>
      </c>
      <c r="K52" s="115">
        <f t="shared" si="36"/>
        <v>1.1299999999999999E-2</v>
      </c>
      <c r="L52" s="185" t="str">
        <f t="shared" si="37"/>
        <v>p&lt;0.05</v>
      </c>
    </row>
    <row r="53" spans="1:57" ht="33.6" customHeight="1" thickTop="1" thickBot="1" x14ac:dyDescent="0.3">
      <c r="A53" s="105" t="s">
        <v>42</v>
      </c>
      <c r="B53" s="105" t="s">
        <v>65</v>
      </c>
      <c r="C53" s="105" t="s">
        <v>66</v>
      </c>
      <c r="D53" s="105" t="s">
        <v>43</v>
      </c>
      <c r="E53" s="105" t="str">
        <f t="shared" si="30"/>
        <v xml:space="preserve">SE </v>
      </c>
      <c r="F53" s="105" t="str">
        <f t="shared" si="31"/>
        <v>2.5% CI</v>
      </c>
      <c r="G53" s="105" t="str">
        <f t="shared" si="32"/>
        <v>97.5% CI</v>
      </c>
      <c r="H53" s="105" t="str">
        <f t="shared" si="33"/>
        <v>t</v>
      </c>
      <c r="I53" s="105" t="str">
        <f t="shared" si="34"/>
        <v>df</v>
      </c>
      <c r="J53" s="105" t="str">
        <f t="shared" si="35"/>
        <v>p. val.</v>
      </c>
      <c r="K53" s="105" t="str">
        <f t="shared" si="36"/>
        <v>p.adj (BH)</v>
      </c>
      <c r="L53" s="107" t="str">
        <f t="shared" si="37"/>
        <v>sig.</v>
      </c>
    </row>
    <row r="54" spans="1:57" ht="33.6" customHeight="1" thickTop="1" x14ac:dyDescent="0.25">
      <c r="A54" s="26" t="s">
        <v>35</v>
      </c>
      <c r="B54" s="25">
        <f>B14</f>
        <v>0.17485777498914001</v>
      </c>
      <c r="C54" s="25">
        <f>C14</f>
        <v>0.70425882793303196</v>
      </c>
      <c r="D54" s="25">
        <f>AE14</f>
        <v>32.768000000000001</v>
      </c>
      <c r="E54" s="25">
        <f t="shared" si="30"/>
        <v>4.9980000000000002</v>
      </c>
      <c r="F54" s="25">
        <f t="shared" si="31"/>
        <v>22.972000000000001</v>
      </c>
      <c r="G54" s="25">
        <f t="shared" si="32"/>
        <v>42.563000000000002</v>
      </c>
      <c r="H54" s="25">
        <f t="shared" si="33"/>
        <v>6.5570000000000004</v>
      </c>
      <c r="I54" s="25">
        <f t="shared" si="34"/>
        <v>604.95000000000005</v>
      </c>
      <c r="J54" s="94">
        <f t="shared" si="35"/>
        <v>1.1800000000000001E-10</v>
      </c>
      <c r="K54" s="94">
        <f t="shared" si="36"/>
        <v>4.19E-10</v>
      </c>
      <c r="L54" s="181" t="str">
        <f t="shared" si="37"/>
        <v>p&lt;0.0001</v>
      </c>
    </row>
    <row r="55" spans="1:57" ht="13.2" customHeight="1" x14ac:dyDescent="0.25">
      <c r="A55" s="26"/>
      <c r="B55" s="25"/>
      <c r="C55" s="25"/>
      <c r="D55" s="25"/>
      <c r="E55" s="25"/>
      <c r="F55" s="25"/>
      <c r="G55" s="25"/>
      <c r="H55" s="25"/>
      <c r="I55" s="25"/>
      <c r="J55" s="94"/>
      <c r="K55" s="94"/>
      <c r="L55" s="181"/>
    </row>
    <row r="56" spans="1:57" s="190" customFormat="1" ht="13.2" customHeight="1" x14ac:dyDescent="0.25">
      <c r="A56" s="189" t="s">
        <v>61</v>
      </c>
      <c r="B56" s="189"/>
      <c r="C56" s="189"/>
      <c r="D56" s="186"/>
      <c r="E56" s="186"/>
      <c r="F56" s="186"/>
      <c r="G56" s="186"/>
      <c r="H56" s="186"/>
      <c r="I56" s="186"/>
      <c r="J56" s="186"/>
      <c r="K56" s="187"/>
      <c r="L56" s="187"/>
      <c r="S56" s="191"/>
      <c r="T56" s="191"/>
      <c r="U56" s="191"/>
      <c r="AB56" s="191"/>
      <c r="AC56" s="191"/>
      <c r="AD56" s="191"/>
      <c r="AK56" s="191"/>
      <c r="AL56" s="191"/>
      <c r="AM56" s="191"/>
      <c r="AT56" s="191"/>
      <c r="AU56" s="191"/>
      <c r="AV56" s="191"/>
      <c r="BC56" s="191"/>
      <c r="BD56" s="191"/>
      <c r="BE56" s="191"/>
    </row>
    <row r="57" spans="1:57" ht="33.6" customHeight="1" thickBot="1" x14ac:dyDescent="0.3">
      <c r="A57" s="125" t="s">
        <v>49</v>
      </c>
      <c r="B57" s="205" t="str">
        <f>AN4</f>
        <v>^[L]*H vs. ^[L*H]</v>
      </c>
      <c r="C57" s="205"/>
      <c r="D57" s="205"/>
      <c r="E57" s="205"/>
      <c r="F57" s="205"/>
      <c r="G57" s="205"/>
      <c r="H57" s="205"/>
      <c r="I57" s="205"/>
      <c r="J57" s="205"/>
      <c r="K57" s="205"/>
      <c r="L57" s="205"/>
    </row>
    <row r="58" spans="1:57" ht="33.6" customHeight="1" thickTop="1" thickBot="1" x14ac:dyDescent="0.3">
      <c r="A58" s="105" t="s">
        <v>38</v>
      </c>
      <c r="B58" s="105" t="s">
        <v>65</v>
      </c>
      <c r="C58" s="105" t="s">
        <v>66</v>
      </c>
      <c r="D58" s="105" t="s">
        <v>43</v>
      </c>
      <c r="E58" s="105" t="str">
        <f t="shared" ref="E58:L62" si="38">AO5</f>
        <v xml:space="preserve">SE </v>
      </c>
      <c r="F58" s="105" t="str">
        <f t="shared" si="38"/>
        <v>2.5% CI</v>
      </c>
      <c r="G58" s="105" t="str">
        <f t="shared" si="38"/>
        <v>97.5% CI</v>
      </c>
      <c r="H58" s="105" t="str">
        <f t="shared" si="38"/>
        <v>t</v>
      </c>
      <c r="I58" s="105" t="str">
        <f t="shared" si="38"/>
        <v>df</v>
      </c>
      <c r="J58" s="105" t="str">
        <f t="shared" si="38"/>
        <v>p. val.</v>
      </c>
      <c r="K58" s="105" t="str">
        <f t="shared" si="38"/>
        <v>p.adj (BH)</v>
      </c>
      <c r="L58" s="107" t="str">
        <f t="shared" si="38"/>
        <v>sig.</v>
      </c>
    </row>
    <row r="59" spans="1:57" ht="33.6" customHeight="1" thickTop="1" thickBot="1" x14ac:dyDescent="0.3">
      <c r="A59" s="74" t="s">
        <v>26</v>
      </c>
      <c r="B59" s="76">
        <f t="shared" ref="B59:C62" si="39">B6</f>
        <v>0.59228487962007204</v>
      </c>
      <c r="C59" s="76">
        <f t="shared" si="39"/>
        <v>0.940391519413731</v>
      </c>
      <c r="D59" s="76">
        <f>AN6</f>
        <v>0.23200000000000001</v>
      </c>
      <c r="E59" s="76">
        <f t="shared" si="38"/>
        <v>0.75</v>
      </c>
      <c r="F59" s="76">
        <f t="shared" si="38"/>
        <v>-1.2370000000000001</v>
      </c>
      <c r="G59" s="76">
        <f t="shared" si="38"/>
        <v>1.7010000000000001</v>
      </c>
      <c r="H59" s="76">
        <f t="shared" si="38"/>
        <v>0.309</v>
      </c>
      <c r="I59" s="76">
        <f t="shared" si="38"/>
        <v>605.25</v>
      </c>
      <c r="J59" s="115">
        <f t="shared" si="38"/>
        <v>0.7571</v>
      </c>
      <c r="K59" s="115">
        <f t="shared" si="38"/>
        <v>0.79379999999999995</v>
      </c>
      <c r="L59" s="185">
        <f t="shared" si="38"/>
        <v>0</v>
      </c>
    </row>
    <row r="60" spans="1:57" ht="33.6" customHeight="1" thickBot="1" x14ac:dyDescent="0.3">
      <c r="A60" s="79" t="s">
        <v>27</v>
      </c>
      <c r="B60" s="73">
        <f t="shared" si="39"/>
        <v>0.55080717828975501</v>
      </c>
      <c r="C60" s="73">
        <f t="shared" si="39"/>
        <v>0.906076147952944</v>
      </c>
      <c r="D60" s="73">
        <f>AN7</f>
        <v>4.4420000000000002</v>
      </c>
      <c r="E60" s="73">
        <f t="shared" si="38"/>
        <v>1.042</v>
      </c>
      <c r="F60" s="73">
        <f t="shared" si="38"/>
        <v>2.4009999999999998</v>
      </c>
      <c r="G60" s="73">
        <f t="shared" si="38"/>
        <v>6.484</v>
      </c>
      <c r="H60" s="73">
        <f t="shared" si="38"/>
        <v>4.2649999999999997</v>
      </c>
      <c r="I60" s="73">
        <f t="shared" si="38"/>
        <v>610.41999999999996</v>
      </c>
      <c r="J60" s="115">
        <f t="shared" si="38"/>
        <v>2.3099999999999999E-5</v>
      </c>
      <c r="K60" s="115">
        <f t="shared" si="38"/>
        <v>5.3399999999999997E-5</v>
      </c>
      <c r="L60" s="185" t="str">
        <f t="shared" si="38"/>
        <v>p&lt;0.0001</v>
      </c>
    </row>
    <row r="61" spans="1:57" ht="33.6" customHeight="1" thickBot="1" x14ac:dyDescent="0.3">
      <c r="A61" s="82" t="s">
        <v>5</v>
      </c>
      <c r="B61" s="84">
        <f t="shared" si="39"/>
        <v>0.17485777498914001</v>
      </c>
      <c r="C61" s="84">
        <f t="shared" si="39"/>
        <v>0.70425882793303196</v>
      </c>
      <c r="D61" s="84">
        <f>AN8</f>
        <v>3.843</v>
      </c>
      <c r="E61" s="84">
        <f t="shared" si="38"/>
        <v>0.80700000000000005</v>
      </c>
      <c r="F61" s="84">
        <f t="shared" si="38"/>
        <v>2.2610000000000001</v>
      </c>
      <c r="G61" s="84">
        <f t="shared" si="38"/>
        <v>5.4240000000000004</v>
      </c>
      <c r="H61" s="84">
        <f t="shared" si="38"/>
        <v>4.7619999999999996</v>
      </c>
      <c r="I61" s="84">
        <f t="shared" si="38"/>
        <v>609.16</v>
      </c>
      <c r="J61" s="115">
        <f t="shared" si="38"/>
        <v>2.3999999999999999E-6</v>
      </c>
      <c r="K61" s="115">
        <f t="shared" si="38"/>
        <v>5.8900000000000004E-6</v>
      </c>
      <c r="L61" s="185" t="str">
        <f t="shared" si="38"/>
        <v>p&lt;0.0001</v>
      </c>
    </row>
    <row r="62" spans="1:57" ht="33.6" customHeight="1" thickBot="1" x14ac:dyDescent="0.3">
      <c r="A62" s="90" t="s">
        <v>67</v>
      </c>
      <c r="B62" s="84">
        <f t="shared" si="39"/>
        <v>0.57807371382251005</v>
      </c>
      <c r="C62" s="84">
        <f t="shared" si="39"/>
        <v>0.93087366978050301</v>
      </c>
      <c r="D62" s="84">
        <f>AN9</f>
        <v>2.6669999999999998</v>
      </c>
      <c r="E62" s="84">
        <f t="shared" si="38"/>
        <v>0.85399999999999998</v>
      </c>
      <c r="F62" s="84">
        <f t="shared" si="38"/>
        <v>0.99399999999999999</v>
      </c>
      <c r="G62" s="84">
        <f t="shared" si="38"/>
        <v>4.34</v>
      </c>
      <c r="H62" s="84">
        <f t="shared" si="38"/>
        <v>3.1240000000000001</v>
      </c>
      <c r="I62" s="84">
        <f t="shared" si="38"/>
        <v>609.89</v>
      </c>
      <c r="J62" s="115">
        <f t="shared" si="38"/>
        <v>1.9E-3</v>
      </c>
      <c r="K62" s="115">
        <f t="shared" si="38"/>
        <v>3.0999999999999999E-3</v>
      </c>
      <c r="L62" s="185" t="str">
        <f t="shared" si="38"/>
        <v>p&lt;0.01</v>
      </c>
    </row>
    <row r="63" spans="1:57" ht="33.6" customHeight="1" thickTop="1" thickBot="1" x14ac:dyDescent="0.3">
      <c r="A63" s="105" t="s">
        <v>6</v>
      </c>
      <c r="B63" s="105" t="s">
        <v>65</v>
      </c>
      <c r="C63" s="105" t="s">
        <v>66</v>
      </c>
      <c r="D63" s="105" t="s">
        <v>43</v>
      </c>
      <c r="E63" s="105" t="str">
        <f t="shared" ref="E63:E67" si="40">AO10</f>
        <v xml:space="preserve">SE </v>
      </c>
      <c r="F63" s="105" t="str">
        <f t="shared" ref="F63:F67" si="41">AP10</f>
        <v>2.5% CI</v>
      </c>
      <c r="G63" s="105" t="str">
        <f t="shared" ref="G63:G67" si="42">AQ10</f>
        <v>97.5% CI</v>
      </c>
      <c r="H63" s="105" t="str">
        <f t="shared" ref="H63:H67" si="43">AR10</f>
        <v>t</v>
      </c>
      <c r="I63" s="105" t="str">
        <f t="shared" ref="I63:I67" si="44">AS10</f>
        <v>df</v>
      </c>
      <c r="J63" s="105" t="str">
        <f t="shared" ref="J63:J67" si="45">AT10</f>
        <v>p. val.</v>
      </c>
      <c r="K63" s="105" t="str">
        <f t="shared" ref="K63:K67" si="46">AU10</f>
        <v>p.adj (BH)</v>
      </c>
      <c r="L63" s="107" t="str">
        <f t="shared" ref="L63:L67" si="47">AV10</f>
        <v>sig.</v>
      </c>
    </row>
    <row r="64" spans="1:57" ht="33.6" customHeight="1" thickTop="1" thickBot="1" x14ac:dyDescent="0.3">
      <c r="A64" s="86" t="s">
        <v>4</v>
      </c>
      <c r="B64" s="76">
        <f>B11</f>
        <v>0.60824347830506298</v>
      </c>
      <c r="C64" s="76">
        <f>C11</f>
        <v>0.76291843576596996</v>
      </c>
      <c r="D64" s="74">
        <f>AN11</f>
        <v>-20.251999999999999</v>
      </c>
      <c r="E64" s="76">
        <f t="shared" si="40"/>
        <v>10.877000000000001</v>
      </c>
      <c r="F64" s="76">
        <f t="shared" si="41"/>
        <v>-41.570999999999998</v>
      </c>
      <c r="G64" s="76">
        <f t="shared" si="42"/>
        <v>1.0660000000000001</v>
      </c>
      <c r="H64" s="76">
        <f t="shared" si="43"/>
        <v>-1.8620000000000001</v>
      </c>
      <c r="I64" s="76">
        <f t="shared" si="44"/>
        <v>610.80999999999995</v>
      </c>
      <c r="J64" s="115">
        <f t="shared" si="45"/>
        <v>6.3100000000000003E-2</v>
      </c>
      <c r="K64" s="115">
        <f t="shared" si="46"/>
        <v>8.1600000000000006E-2</v>
      </c>
      <c r="L64" s="185" t="str">
        <f t="shared" si="47"/>
        <v>(p&lt;0.1)</v>
      </c>
    </row>
    <row r="65" spans="1:57" ht="33.6" customHeight="1" thickBot="1" x14ac:dyDescent="0.3">
      <c r="A65" s="90" t="s">
        <v>3</v>
      </c>
      <c r="B65" s="84">
        <f>B12</f>
        <v>0.30525191166333399</v>
      </c>
      <c r="C65" s="84">
        <f>C12</f>
        <v>0.84325397328502405</v>
      </c>
      <c r="D65" s="82">
        <f>AN12</f>
        <v>43.430999999999997</v>
      </c>
      <c r="E65" s="84">
        <f t="shared" si="40"/>
        <v>16.288</v>
      </c>
      <c r="F65" s="84">
        <f t="shared" si="41"/>
        <v>11.507999999999999</v>
      </c>
      <c r="G65" s="84">
        <f t="shared" si="42"/>
        <v>75.353999999999999</v>
      </c>
      <c r="H65" s="84">
        <f t="shared" si="43"/>
        <v>2.6659999999999999</v>
      </c>
      <c r="I65" s="84">
        <f t="shared" si="44"/>
        <v>609.5</v>
      </c>
      <c r="J65" s="115">
        <f t="shared" si="45"/>
        <v>7.9000000000000008E-3</v>
      </c>
      <c r="K65" s="115">
        <f t="shared" si="46"/>
        <v>1.09E-2</v>
      </c>
      <c r="L65" s="185" t="str">
        <f t="shared" si="47"/>
        <v>p&lt;0.05</v>
      </c>
    </row>
    <row r="66" spans="1:57" ht="33.6" customHeight="1" thickTop="1" thickBot="1" x14ac:dyDescent="0.3">
      <c r="A66" s="105" t="s">
        <v>42</v>
      </c>
      <c r="B66" s="105" t="s">
        <v>65</v>
      </c>
      <c r="C66" s="105" t="s">
        <v>66</v>
      </c>
      <c r="D66" s="105" t="s">
        <v>43</v>
      </c>
      <c r="E66" s="105" t="str">
        <f t="shared" si="40"/>
        <v xml:space="preserve">SE </v>
      </c>
      <c r="F66" s="105" t="str">
        <f t="shared" si="41"/>
        <v>2.5% CI</v>
      </c>
      <c r="G66" s="105" t="str">
        <f t="shared" si="42"/>
        <v>97.5% CI</v>
      </c>
      <c r="H66" s="105" t="str">
        <f t="shared" si="43"/>
        <v>t</v>
      </c>
      <c r="I66" s="105" t="str">
        <f t="shared" si="44"/>
        <v>df</v>
      </c>
      <c r="J66" s="105" t="str">
        <f t="shared" si="45"/>
        <v>p. val.</v>
      </c>
      <c r="K66" s="105" t="str">
        <f t="shared" si="46"/>
        <v>p.adj (BH)</v>
      </c>
      <c r="L66" s="107" t="str">
        <f t="shared" si="47"/>
        <v>sig.</v>
      </c>
    </row>
    <row r="67" spans="1:57" ht="33.6" customHeight="1" thickTop="1" x14ac:dyDescent="0.25">
      <c r="A67" s="26" t="s">
        <v>35</v>
      </c>
      <c r="B67" s="25">
        <f>B14</f>
        <v>0.17485777498914001</v>
      </c>
      <c r="C67" s="25">
        <f>C14</f>
        <v>0.70425882793303196</v>
      </c>
      <c r="D67" s="25">
        <f>AN14</f>
        <v>17.954000000000001</v>
      </c>
      <c r="E67" s="25">
        <f t="shared" si="40"/>
        <v>4.7779999999999996</v>
      </c>
      <c r="F67" s="25">
        <f t="shared" si="41"/>
        <v>8.59</v>
      </c>
      <c r="G67" s="25">
        <f t="shared" si="42"/>
        <v>27.318000000000001</v>
      </c>
      <c r="H67" s="25">
        <f t="shared" si="43"/>
        <v>3.758</v>
      </c>
      <c r="I67" s="25">
        <f t="shared" si="44"/>
        <v>605.01</v>
      </c>
      <c r="J67" s="94">
        <f t="shared" si="45"/>
        <v>1.8799999999999999E-4</v>
      </c>
      <c r="K67" s="94">
        <f t="shared" si="46"/>
        <v>3.9199999999999999E-4</v>
      </c>
      <c r="L67" s="181" t="str">
        <f t="shared" si="47"/>
        <v>p&lt;0.001</v>
      </c>
    </row>
    <row r="68" spans="1:57" ht="13.2" customHeight="1" x14ac:dyDescent="0.25">
      <c r="A68" s="26"/>
      <c r="B68" s="25"/>
      <c r="C68" s="25"/>
      <c r="D68" s="25"/>
      <c r="E68" s="25"/>
      <c r="F68" s="25"/>
      <c r="G68" s="25"/>
      <c r="H68" s="25"/>
      <c r="I68" s="25"/>
      <c r="J68" s="94"/>
      <c r="K68" s="94"/>
      <c r="L68" s="181"/>
    </row>
    <row r="69" spans="1:57" s="190" customFormat="1" ht="13.2" customHeight="1" x14ac:dyDescent="0.25">
      <c r="A69" s="189" t="s">
        <v>62</v>
      </c>
      <c r="B69" s="189"/>
      <c r="C69" s="189"/>
      <c r="D69" s="186"/>
      <c r="E69" s="186"/>
      <c r="F69" s="186"/>
      <c r="G69" s="186"/>
      <c r="H69" s="186"/>
      <c r="I69" s="186"/>
      <c r="J69" s="186"/>
      <c r="K69" s="187"/>
      <c r="L69" s="187"/>
      <c r="S69" s="191"/>
      <c r="T69" s="191"/>
      <c r="U69" s="191"/>
      <c r="AB69" s="191"/>
      <c r="AC69" s="191"/>
      <c r="AD69" s="191"/>
      <c r="AK69" s="191"/>
      <c r="AL69" s="191"/>
      <c r="AM69" s="191"/>
      <c r="AT69" s="191"/>
      <c r="AU69" s="191"/>
      <c r="AV69" s="191"/>
      <c r="BC69" s="191"/>
      <c r="BD69" s="191"/>
      <c r="BE69" s="191"/>
    </row>
    <row r="70" spans="1:57" ht="33.6" customHeight="1" thickBot="1" x14ac:dyDescent="0.3">
      <c r="A70" s="125" t="s">
        <v>49</v>
      </c>
      <c r="B70" s="205" t="str">
        <f>AW4</f>
        <v>L*^[H] vs. ^[L*H]</v>
      </c>
      <c r="C70" s="205"/>
      <c r="D70" s="205"/>
      <c r="E70" s="205"/>
      <c r="F70" s="205"/>
      <c r="G70" s="205"/>
      <c r="H70" s="205"/>
      <c r="I70" s="205"/>
      <c r="J70" s="205"/>
      <c r="K70" s="205"/>
      <c r="L70" s="205"/>
    </row>
    <row r="71" spans="1:57" ht="33.6" customHeight="1" thickTop="1" thickBot="1" x14ac:dyDescent="0.3">
      <c r="A71" s="105" t="s">
        <v>38</v>
      </c>
      <c r="B71" s="105" t="s">
        <v>65</v>
      </c>
      <c r="C71" s="105" t="s">
        <v>66</v>
      </c>
      <c r="D71" s="105" t="s">
        <v>43</v>
      </c>
      <c r="E71" s="105" t="str">
        <f t="shared" ref="E71:L75" si="48">AX5</f>
        <v xml:space="preserve">SE </v>
      </c>
      <c r="F71" s="105" t="str">
        <f t="shared" si="48"/>
        <v>2.5% CI</v>
      </c>
      <c r="G71" s="105" t="str">
        <f t="shared" si="48"/>
        <v>97.5% CI</v>
      </c>
      <c r="H71" s="105" t="str">
        <f t="shared" si="48"/>
        <v>t</v>
      </c>
      <c r="I71" s="105" t="str">
        <f t="shared" si="48"/>
        <v>df</v>
      </c>
      <c r="J71" s="105" t="str">
        <f t="shared" si="48"/>
        <v>p. val.</v>
      </c>
      <c r="K71" s="105" t="str">
        <f t="shared" si="48"/>
        <v>p.adj (BH)</v>
      </c>
      <c r="L71" s="105" t="str">
        <f t="shared" si="48"/>
        <v>sig.</v>
      </c>
    </row>
    <row r="72" spans="1:57" ht="33.6" customHeight="1" thickTop="1" thickBot="1" x14ac:dyDescent="0.3">
      <c r="A72" s="74" t="s">
        <v>26</v>
      </c>
      <c r="B72" s="76">
        <f t="shared" ref="B72:C75" si="49">B6</f>
        <v>0.59228487962007204</v>
      </c>
      <c r="C72" s="76">
        <f t="shared" si="49"/>
        <v>0.940391519413731</v>
      </c>
      <c r="D72" s="76">
        <f>AW6</f>
        <v>2.3820000000000001</v>
      </c>
      <c r="E72" s="76">
        <f t="shared" si="48"/>
        <v>0.29299999999999998</v>
      </c>
      <c r="F72" s="76">
        <f t="shared" si="48"/>
        <v>1.8069999999999999</v>
      </c>
      <c r="G72" s="76">
        <f t="shared" si="48"/>
        <v>2.956</v>
      </c>
      <c r="H72" s="76">
        <f t="shared" si="48"/>
        <v>8.1229999999999993</v>
      </c>
      <c r="I72" s="76">
        <f t="shared" si="48"/>
        <v>605.22</v>
      </c>
      <c r="J72" s="115">
        <f t="shared" si="48"/>
        <v>2.5600000000000002E-15</v>
      </c>
      <c r="K72" s="115">
        <f t="shared" si="48"/>
        <v>2.5400000000000001E-14</v>
      </c>
      <c r="L72" s="185" t="str">
        <f t="shared" si="48"/>
        <v>p&lt;0.0001</v>
      </c>
    </row>
    <row r="73" spans="1:57" ht="33.6" customHeight="1" thickBot="1" x14ac:dyDescent="0.3">
      <c r="A73" s="79" t="s">
        <v>27</v>
      </c>
      <c r="B73" s="73">
        <f t="shared" si="49"/>
        <v>0.55080717828975501</v>
      </c>
      <c r="C73" s="73">
        <f t="shared" si="49"/>
        <v>0.906076147952944</v>
      </c>
      <c r="D73" s="73">
        <f>AW7</f>
        <v>-4.2999999999999997E-2</v>
      </c>
      <c r="E73" s="73">
        <f t="shared" si="48"/>
        <v>0.40300000000000002</v>
      </c>
      <c r="F73" s="73">
        <f t="shared" si="48"/>
        <v>-0.83299999999999996</v>
      </c>
      <c r="G73" s="73">
        <f t="shared" si="48"/>
        <v>0.747</v>
      </c>
      <c r="H73" s="73">
        <f t="shared" si="48"/>
        <v>-0.107</v>
      </c>
      <c r="I73" s="73">
        <f t="shared" si="48"/>
        <v>610.29999999999995</v>
      </c>
      <c r="J73" s="115">
        <f t="shared" si="48"/>
        <v>0.91459999999999997</v>
      </c>
      <c r="K73" s="115">
        <f t="shared" si="48"/>
        <v>0.92430000000000001</v>
      </c>
      <c r="L73" s="185">
        <f t="shared" si="48"/>
        <v>0</v>
      </c>
    </row>
    <row r="74" spans="1:57" ht="33.6" customHeight="1" thickBot="1" x14ac:dyDescent="0.3">
      <c r="A74" s="82" t="s">
        <v>5</v>
      </c>
      <c r="B74" s="84">
        <f t="shared" si="49"/>
        <v>0.17485777498914001</v>
      </c>
      <c r="C74" s="84">
        <f t="shared" si="49"/>
        <v>0.70425882793303196</v>
      </c>
      <c r="D74" s="84">
        <f>AW8</f>
        <v>-2.68</v>
      </c>
      <c r="E74" s="84">
        <f t="shared" si="48"/>
        <v>0.312</v>
      </c>
      <c r="F74" s="84">
        <f t="shared" si="48"/>
        <v>-3.2919999999999998</v>
      </c>
      <c r="G74" s="84">
        <f t="shared" si="48"/>
        <v>-2.0680000000000001</v>
      </c>
      <c r="H74" s="84">
        <f t="shared" si="48"/>
        <v>-8.5890000000000004</v>
      </c>
      <c r="I74" s="84">
        <f t="shared" si="48"/>
        <v>608.48</v>
      </c>
      <c r="J74" s="115">
        <f t="shared" si="48"/>
        <v>7.3499999999999999E-17</v>
      </c>
      <c r="K74" s="115">
        <f t="shared" si="48"/>
        <v>9.2099999999999998E-16</v>
      </c>
      <c r="L74" s="185" t="str">
        <f t="shared" si="48"/>
        <v>p&lt;0.0001</v>
      </c>
    </row>
    <row r="75" spans="1:57" ht="33.6" customHeight="1" thickBot="1" x14ac:dyDescent="0.3">
      <c r="A75" s="90" t="s">
        <v>67</v>
      </c>
      <c r="B75" s="84">
        <f t="shared" si="49"/>
        <v>0.57807371382251005</v>
      </c>
      <c r="C75" s="84">
        <f t="shared" si="49"/>
        <v>0.93087366978050301</v>
      </c>
      <c r="D75" s="84">
        <f>AW9</f>
        <v>1.3740000000000001</v>
      </c>
      <c r="E75" s="84">
        <f t="shared" si="48"/>
        <v>0.33100000000000002</v>
      </c>
      <c r="F75" s="84">
        <f t="shared" si="48"/>
        <v>0.72599999999999998</v>
      </c>
      <c r="G75" s="84">
        <f t="shared" si="48"/>
        <v>2.0230000000000001</v>
      </c>
      <c r="H75" s="84">
        <f t="shared" si="48"/>
        <v>4.1529999999999996</v>
      </c>
      <c r="I75" s="84">
        <f t="shared" si="48"/>
        <v>610.22</v>
      </c>
      <c r="J75" s="115">
        <f t="shared" si="48"/>
        <v>3.7499999999999997E-5</v>
      </c>
      <c r="K75" s="115">
        <f t="shared" si="48"/>
        <v>8.42E-5</v>
      </c>
      <c r="L75" s="185" t="str">
        <f t="shared" si="48"/>
        <v>p&lt;0.0001</v>
      </c>
    </row>
    <row r="76" spans="1:57" ht="33.6" customHeight="1" thickTop="1" thickBot="1" x14ac:dyDescent="0.3">
      <c r="A76" s="105" t="s">
        <v>6</v>
      </c>
      <c r="B76" s="105" t="s">
        <v>65</v>
      </c>
      <c r="C76" s="105" t="s">
        <v>66</v>
      </c>
      <c r="D76" s="105" t="s">
        <v>43</v>
      </c>
      <c r="E76" s="105" t="str">
        <f t="shared" ref="E76:E80" si="50">AX10</f>
        <v xml:space="preserve">SE </v>
      </c>
      <c r="F76" s="105" t="str">
        <f t="shared" ref="F76:F80" si="51">AY10</f>
        <v>2.5% CI</v>
      </c>
      <c r="G76" s="105" t="str">
        <f t="shared" ref="G76:G80" si="52">AZ10</f>
        <v>97.5% CI</v>
      </c>
      <c r="H76" s="105" t="str">
        <f t="shared" ref="H76:H80" si="53">BA10</f>
        <v>t</v>
      </c>
      <c r="I76" s="105" t="str">
        <f t="shared" ref="I76:I80" si="54">BB10</f>
        <v>df</v>
      </c>
      <c r="J76" s="105" t="str">
        <f t="shared" ref="J76:J80" si="55">BC10</f>
        <v>p. val.</v>
      </c>
      <c r="K76" s="105" t="str">
        <f t="shared" ref="K76:K80" si="56">BD10</f>
        <v>p.adj (BH)</v>
      </c>
      <c r="L76" s="105" t="str">
        <f t="shared" ref="L76:L80" si="57">BE10</f>
        <v>sig.</v>
      </c>
    </row>
    <row r="77" spans="1:57" ht="33.6" customHeight="1" thickTop="1" thickBot="1" x14ac:dyDescent="0.3">
      <c r="A77" s="86" t="s">
        <v>4</v>
      </c>
      <c r="B77" s="76">
        <f>B11</f>
        <v>0.60824347830506298</v>
      </c>
      <c r="C77" s="76">
        <f>C11</f>
        <v>0.76291843576596996</v>
      </c>
      <c r="D77" s="74">
        <f>AW11</f>
        <v>-0.754</v>
      </c>
      <c r="E77" s="76">
        <f t="shared" si="50"/>
        <v>4.218</v>
      </c>
      <c r="F77" s="76">
        <f t="shared" si="51"/>
        <v>-9.0220000000000002</v>
      </c>
      <c r="G77" s="76">
        <f t="shared" si="52"/>
        <v>7.5129999999999999</v>
      </c>
      <c r="H77" s="76">
        <f t="shared" si="53"/>
        <v>-0.17899999999999999</v>
      </c>
      <c r="I77" s="76">
        <f t="shared" si="54"/>
        <v>610.64</v>
      </c>
      <c r="J77" s="115">
        <f t="shared" si="55"/>
        <v>0.85809999999999997</v>
      </c>
      <c r="K77" s="115">
        <f t="shared" si="56"/>
        <v>0.88029999999999997</v>
      </c>
      <c r="L77" s="185">
        <f t="shared" si="57"/>
        <v>0</v>
      </c>
    </row>
    <row r="78" spans="1:57" ht="33.6" customHeight="1" thickBot="1" x14ac:dyDescent="0.3">
      <c r="A78" s="90" t="s">
        <v>3</v>
      </c>
      <c r="B78" s="84">
        <f>B12</f>
        <v>0.30525191166333399</v>
      </c>
      <c r="C78" s="84">
        <f>C12</f>
        <v>0.84325397328502405</v>
      </c>
      <c r="D78" s="82">
        <f>AW12</f>
        <v>-1.71</v>
      </c>
      <c r="E78" s="84">
        <f t="shared" si="50"/>
        <v>6.319</v>
      </c>
      <c r="F78" s="84">
        <f t="shared" si="51"/>
        <v>-14.095000000000001</v>
      </c>
      <c r="G78" s="84">
        <f t="shared" si="52"/>
        <v>10.676</v>
      </c>
      <c r="H78" s="84">
        <f t="shared" si="53"/>
        <v>-0.27100000000000002</v>
      </c>
      <c r="I78" s="84">
        <f t="shared" si="54"/>
        <v>609.11</v>
      </c>
      <c r="J78" s="115">
        <f t="shared" si="55"/>
        <v>0.78690000000000004</v>
      </c>
      <c r="K78" s="115">
        <f t="shared" si="56"/>
        <v>0.81779999999999997</v>
      </c>
      <c r="L78" s="185">
        <f t="shared" si="57"/>
        <v>0</v>
      </c>
    </row>
    <row r="79" spans="1:57" ht="33.6" customHeight="1" thickTop="1" thickBot="1" x14ac:dyDescent="0.3">
      <c r="A79" s="105" t="s">
        <v>42</v>
      </c>
      <c r="B79" s="105" t="s">
        <v>65</v>
      </c>
      <c r="C79" s="105" t="s">
        <v>66</v>
      </c>
      <c r="D79" s="105" t="s">
        <v>43</v>
      </c>
      <c r="E79" s="105" t="str">
        <f t="shared" si="50"/>
        <v xml:space="preserve">SE </v>
      </c>
      <c r="F79" s="105" t="str">
        <f t="shared" si="51"/>
        <v>2.5% CI</v>
      </c>
      <c r="G79" s="105" t="str">
        <f t="shared" si="52"/>
        <v>97.5% CI</v>
      </c>
      <c r="H79" s="105" t="str">
        <f t="shared" si="53"/>
        <v>t</v>
      </c>
      <c r="I79" s="105" t="str">
        <f t="shared" si="54"/>
        <v>df</v>
      </c>
      <c r="J79" s="105" t="str">
        <f t="shared" si="55"/>
        <v>p. val.</v>
      </c>
      <c r="K79" s="105" t="str">
        <f t="shared" si="56"/>
        <v>p.adj (BH)</v>
      </c>
      <c r="L79" s="105" t="str">
        <f t="shared" si="57"/>
        <v>sig.</v>
      </c>
    </row>
    <row r="80" spans="1:57" ht="33.6" customHeight="1" thickTop="1" x14ac:dyDescent="0.25">
      <c r="A80" s="26" t="s">
        <v>35</v>
      </c>
      <c r="B80" s="25">
        <f>B14</f>
        <v>0.17485777498914001</v>
      </c>
      <c r="C80" s="25">
        <f>C14</f>
        <v>0.70425882793303196</v>
      </c>
      <c r="D80" s="25">
        <f>AW14</f>
        <v>-14.813000000000001</v>
      </c>
      <c r="E80" s="25">
        <f t="shared" si="50"/>
        <v>1.853</v>
      </c>
      <c r="F80" s="25">
        <f t="shared" si="51"/>
        <v>-18.445</v>
      </c>
      <c r="G80" s="25">
        <f t="shared" si="52"/>
        <v>-11.182</v>
      </c>
      <c r="H80" s="25">
        <f t="shared" si="53"/>
        <v>-7.9939999999999998</v>
      </c>
      <c r="I80" s="25">
        <f t="shared" si="54"/>
        <v>604.47</v>
      </c>
      <c r="J80" s="94">
        <f t="shared" si="55"/>
        <v>6.6399999999999998E-15</v>
      </c>
      <c r="K80" s="94">
        <f t="shared" si="56"/>
        <v>5.6399999999999998E-14</v>
      </c>
      <c r="L80" s="181" t="str">
        <f t="shared" si="57"/>
        <v>p&lt;0.0001</v>
      </c>
    </row>
    <row r="112" ht="13.2" customHeight="1" x14ac:dyDescent="0.25"/>
  </sheetData>
  <mergeCells count="13">
    <mergeCell ref="V4:AD4"/>
    <mergeCell ref="AE4:AM4"/>
    <mergeCell ref="AN4:AV4"/>
    <mergeCell ref="AW4:BE4"/>
    <mergeCell ref="A1:L1"/>
    <mergeCell ref="B4:L4"/>
    <mergeCell ref="B30:L30"/>
    <mergeCell ref="B44:L44"/>
    <mergeCell ref="B57:L57"/>
    <mergeCell ref="B70:L70"/>
    <mergeCell ref="M4:U4"/>
    <mergeCell ref="A41:L41"/>
    <mergeCell ref="B17:L17"/>
  </mergeCells>
  <conditionalFormatting sqref="J14:K15 BC14:BD15 AT14:AU15 AK14:AL15 AB14:AC15 S14:T15 S6:T8 AB6:AC8 AK6:AL8 AT6:AU8 BC6:BD8 J6:K8 J10:K12 BC10:BD12 AT10:AU12 AK10:AL12 AB10:AC12 S10:T12">
    <cfRule type="cellIs" dxfId="224" priority="132" stopIfTrue="1" operator="lessThan">
      <formula>0.0001</formula>
    </cfRule>
    <cfRule type="cellIs" dxfId="223" priority="133" stopIfTrue="1" operator="lessThan">
      <formula>0.001</formula>
    </cfRule>
    <cfRule type="cellIs" dxfId="222" priority="134" stopIfTrue="1" operator="lessThan">
      <formula>0.05</formula>
    </cfRule>
    <cfRule type="cellIs" dxfId="221" priority="135" stopIfTrue="1" operator="lessThan">
      <formula>0.1</formula>
    </cfRule>
  </conditionalFormatting>
  <conditionalFormatting sqref="BE14:BE15 AV14:AV15 AM14:AM15 AD14:AD15 U14:U15 L14:L15 L6:L8 U6:U8 AD6:AD8 AM6:AM8 AV6:AV8 BE6:BE8 BE10:BE12 AV10:AV12 AM10:AM12 AD10:AD12 U10:U12 L10:L12">
    <cfRule type="containsText" dxfId="220" priority="127" stopIfTrue="1" operator="containsText" text="p&lt;0.0001">
      <formula>NOT(ISERROR(SEARCH("p&lt;0.0001",L6)))</formula>
    </cfRule>
    <cfRule type="containsText" dxfId="219" priority="128" stopIfTrue="1" operator="containsText" text="p&lt;0.001">
      <formula>NOT(ISERROR(SEARCH("p&lt;0.001",L6)))</formula>
    </cfRule>
    <cfRule type="containsText" dxfId="218" priority="129" stopIfTrue="1" operator="containsText" text="p&lt;0.01">
      <formula>NOT(ISERROR(SEARCH("p&lt;0.01",L6)))</formula>
    </cfRule>
    <cfRule type="containsText" dxfId="217" priority="130" stopIfTrue="1" operator="containsText" text="p&lt;0.05">
      <formula>NOT(ISERROR(SEARCH("p&lt;0.05",L6)))</formula>
    </cfRule>
    <cfRule type="containsText" dxfId="216" priority="131" stopIfTrue="1" operator="containsText" text="p&lt;0.1">
      <formula>NOT(ISERROR(SEARCH("p&lt;0.1",L6)))</formula>
    </cfRule>
  </conditionalFormatting>
  <conditionalFormatting sqref="J27:K28 J19:K21 J23:K25">
    <cfRule type="cellIs" dxfId="215" priority="123" stopIfTrue="1" operator="lessThan">
      <formula>0.0001</formula>
    </cfRule>
    <cfRule type="cellIs" dxfId="214" priority="124" stopIfTrue="1" operator="lessThan">
      <formula>0.001</formula>
    </cfRule>
    <cfRule type="cellIs" dxfId="213" priority="125" stopIfTrue="1" operator="lessThan">
      <formula>0.05</formula>
    </cfRule>
    <cfRule type="cellIs" dxfId="212" priority="126" stopIfTrue="1" operator="lessThan">
      <formula>0.1</formula>
    </cfRule>
  </conditionalFormatting>
  <conditionalFormatting sqref="L27:L28 L19:L21 L23:L25">
    <cfRule type="containsText" dxfId="211" priority="118" stopIfTrue="1" operator="containsText" text="p&lt;0.0001">
      <formula>NOT(ISERROR(SEARCH("p&lt;0.0001",L19)))</formula>
    </cfRule>
    <cfRule type="containsText" dxfId="210" priority="119" stopIfTrue="1" operator="containsText" text="p&lt;0.001">
      <formula>NOT(ISERROR(SEARCH("p&lt;0.001",L19)))</formula>
    </cfRule>
    <cfRule type="containsText" dxfId="209" priority="120" stopIfTrue="1" operator="containsText" text="p&lt;0.01">
      <formula>NOT(ISERROR(SEARCH("p&lt;0.01",L19)))</formula>
    </cfRule>
    <cfRule type="containsText" dxfId="208" priority="121" stopIfTrue="1" operator="containsText" text="p&lt;0.05">
      <formula>NOT(ISERROR(SEARCH("p&lt;0.05",L19)))</formula>
    </cfRule>
    <cfRule type="containsText" dxfId="207" priority="122" stopIfTrue="1" operator="containsText" text="p&lt;0.1">
      <formula>NOT(ISERROR(SEARCH("p&lt;0.1",L19)))</formula>
    </cfRule>
  </conditionalFormatting>
  <conditionalFormatting sqref="J40:K40 J32:K34 J36:K38">
    <cfRule type="cellIs" dxfId="206" priority="114" stopIfTrue="1" operator="lessThan">
      <formula>0.0001</formula>
    </cfRule>
    <cfRule type="cellIs" dxfId="205" priority="115" stopIfTrue="1" operator="lessThan">
      <formula>0.001</formula>
    </cfRule>
    <cfRule type="cellIs" dxfId="204" priority="116" stopIfTrue="1" operator="lessThan">
      <formula>0.05</formula>
    </cfRule>
    <cfRule type="cellIs" dxfId="203" priority="117" stopIfTrue="1" operator="lessThan">
      <formula>0.1</formula>
    </cfRule>
  </conditionalFormatting>
  <conditionalFormatting sqref="L40 L32:L34 L36:L38">
    <cfRule type="containsText" dxfId="202" priority="109" stopIfTrue="1" operator="containsText" text="p&lt;0.0001">
      <formula>NOT(ISERROR(SEARCH("p&lt;0.0001",L32)))</formula>
    </cfRule>
    <cfRule type="containsText" dxfId="201" priority="110" stopIfTrue="1" operator="containsText" text="p&lt;0.001">
      <formula>NOT(ISERROR(SEARCH("p&lt;0.001",L32)))</formula>
    </cfRule>
    <cfRule type="containsText" dxfId="200" priority="111" stopIfTrue="1" operator="containsText" text="p&lt;0.01">
      <formula>NOT(ISERROR(SEARCH("p&lt;0.01",L32)))</formula>
    </cfRule>
    <cfRule type="containsText" dxfId="199" priority="112" stopIfTrue="1" operator="containsText" text="p&lt;0.05">
      <formula>NOT(ISERROR(SEARCH("p&lt;0.05",L32)))</formula>
    </cfRule>
    <cfRule type="containsText" dxfId="198" priority="113" stopIfTrue="1" operator="containsText" text="p&lt;0.1">
      <formula>NOT(ISERROR(SEARCH("p&lt;0.1",L32)))</formula>
    </cfRule>
  </conditionalFormatting>
  <conditionalFormatting sqref="J54:K55 J46:K48 J50:K52">
    <cfRule type="cellIs" dxfId="197" priority="105" stopIfTrue="1" operator="lessThan">
      <formula>0.0001</formula>
    </cfRule>
    <cfRule type="cellIs" dxfId="196" priority="106" stopIfTrue="1" operator="lessThan">
      <formula>0.001</formula>
    </cfRule>
    <cfRule type="cellIs" dxfId="195" priority="107" stopIfTrue="1" operator="lessThan">
      <formula>0.05</formula>
    </cfRule>
    <cfRule type="cellIs" dxfId="194" priority="108" stopIfTrue="1" operator="lessThan">
      <formula>0.1</formula>
    </cfRule>
  </conditionalFormatting>
  <conditionalFormatting sqref="L54:L55 L46:L48 L50:L52">
    <cfRule type="containsText" dxfId="193" priority="100" stopIfTrue="1" operator="containsText" text="p&lt;0.0001">
      <formula>NOT(ISERROR(SEARCH("p&lt;0.0001",L46)))</formula>
    </cfRule>
    <cfRule type="containsText" dxfId="192" priority="101" stopIfTrue="1" operator="containsText" text="p&lt;0.001">
      <formula>NOT(ISERROR(SEARCH("p&lt;0.001",L46)))</formula>
    </cfRule>
    <cfRule type="containsText" dxfId="191" priority="102" stopIfTrue="1" operator="containsText" text="p&lt;0.01">
      <formula>NOT(ISERROR(SEARCH("p&lt;0.01",L46)))</formula>
    </cfRule>
    <cfRule type="containsText" dxfId="190" priority="103" stopIfTrue="1" operator="containsText" text="p&lt;0.05">
      <formula>NOT(ISERROR(SEARCH("p&lt;0.05",L46)))</formula>
    </cfRule>
    <cfRule type="containsText" dxfId="189" priority="104" stopIfTrue="1" operator="containsText" text="p&lt;0.1">
      <formula>NOT(ISERROR(SEARCH("p&lt;0.1",L46)))</formula>
    </cfRule>
  </conditionalFormatting>
  <conditionalFormatting sqref="J67:K68 J59:K61 J63:K65">
    <cfRule type="cellIs" dxfId="188" priority="96" stopIfTrue="1" operator="lessThan">
      <formula>0.0001</formula>
    </cfRule>
    <cfRule type="cellIs" dxfId="187" priority="97" stopIfTrue="1" operator="lessThan">
      <formula>0.001</formula>
    </cfRule>
    <cfRule type="cellIs" dxfId="186" priority="98" stopIfTrue="1" operator="lessThan">
      <formula>0.05</formula>
    </cfRule>
    <cfRule type="cellIs" dxfId="185" priority="99" stopIfTrue="1" operator="lessThan">
      <formula>0.1</formula>
    </cfRule>
  </conditionalFormatting>
  <conditionalFormatting sqref="L67:L68 L59:L61 L63:L65">
    <cfRule type="containsText" dxfId="184" priority="91" stopIfTrue="1" operator="containsText" text="p&lt;0.0001">
      <formula>NOT(ISERROR(SEARCH("p&lt;0.0001",L59)))</formula>
    </cfRule>
    <cfRule type="containsText" dxfId="183" priority="92" stopIfTrue="1" operator="containsText" text="p&lt;0.001">
      <formula>NOT(ISERROR(SEARCH("p&lt;0.001",L59)))</formula>
    </cfRule>
    <cfRule type="containsText" dxfId="182" priority="93" stopIfTrue="1" operator="containsText" text="p&lt;0.01">
      <formula>NOT(ISERROR(SEARCH("p&lt;0.01",L59)))</formula>
    </cfRule>
    <cfRule type="containsText" dxfId="181" priority="94" stopIfTrue="1" operator="containsText" text="p&lt;0.05">
      <formula>NOT(ISERROR(SEARCH("p&lt;0.05",L59)))</formula>
    </cfRule>
    <cfRule type="containsText" dxfId="180" priority="95" stopIfTrue="1" operator="containsText" text="p&lt;0.1">
      <formula>NOT(ISERROR(SEARCH("p&lt;0.1",L59)))</formula>
    </cfRule>
  </conditionalFormatting>
  <conditionalFormatting sqref="J80:K80 J72:K74 J76:K78">
    <cfRule type="cellIs" dxfId="179" priority="87" stopIfTrue="1" operator="lessThan">
      <formula>0.0001</formula>
    </cfRule>
    <cfRule type="cellIs" dxfId="178" priority="88" stopIfTrue="1" operator="lessThan">
      <formula>0.001</formula>
    </cfRule>
    <cfRule type="cellIs" dxfId="177" priority="89" stopIfTrue="1" operator="lessThan">
      <formula>0.05</formula>
    </cfRule>
    <cfRule type="cellIs" dxfId="176" priority="90" stopIfTrue="1" operator="lessThan">
      <formula>0.1</formula>
    </cfRule>
  </conditionalFormatting>
  <conditionalFormatting sqref="L80 L72:L74 L76:L78">
    <cfRule type="containsText" dxfId="175" priority="82" stopIfTrue="1" operator="containsText" text="p&lt;0.0001">
      <formula>NOT(ISERROR(SEARCH("p&lt;0.0001",L72)))</formula>
    </cfRule>
    <cfRule type="containsText" dxfId="174" priority="83" stopIfTrue="1" operator="containsText" text="p&lt;0.001">
      <formula>NOT(ISERROR(SEARCH("p&lt;0.001",L72)))</formula>
    </cfRule>
    <cfRule type="containsText" dxfId="173" priority="84" stopIfTrue="1" operator="containsText" text="p&lt;0.01">
      <formula>NOT(ISERROR(SEARCH("p&lt;0.01",L72)))</formula>
    </cfRule>
    <cfRule type="containsText" dxfId="172" priority="85" stopIfTrue="1" operator="containsText" text="p&lt;0.05">
      <formula>NOT(ISERROR(SEARCH("p&lt;0.05",L72)))</formula>
    </cfRule>
    <cfRule type="containsText" dxfId="171" priority="86" stopIfTrue="1" operator="containsText" text="p&lt;0.1">
      <formula>NOT(ISERROR(SEARCH("p&lt;0.1",L72)))</formula>
    </cfRule>
  </conditionalFormatting>
  <conditionalFormatting sqref="J9:K9 BC9:BD9 AT9:AU9 AK9:AL9 AB9:AC9 S9:T9">
    <cfRule type="cellIs" dxfId="170" priority="51" stopIfTrue="1" operator="lessThan">
      <formula>0.0001</formula>
    </cfRule>
    <cfRule type="cellIs" dxfId="169" priority="52" stopIfTrue="1" operator="lessThan">
      <formula>0.001</formula>
    </cfRule>
    <cfRule type="cellIs" dxfId="168" priority="53" stopIfTrue="1" operator="lessThan">
      <formula>0.05</formula>
    </cfRule>
    <cfRule type="cellIs" dxfId="167" priority="54" stopIfTrue="1" operator="lessThan">
      <formula>0.1</formula>
    </cfRule>
  </conditionalFormatting>
  <conditionalFormatting sqref="BE9 AV9 AM9 AD9 U9 L9">
    <cfRule type="containsText" dxfId="166" priority="46" stopIfTrue="1" operator="containsText" text="p&lt;0.0001">
      <formula>NOT(ISERROR(SEARCH("p&lt;0.0001",L9)))</formula>
    </cfRule>
    <cfRule type="containsText" dxfId="165" priority="47" stopIfTrue="1" operator="containsText" text="p&lt;0.001">
      <formula>NOT(ISERROR(SEARCH("p&lt;0.001",L9)))</formula>
    </cfRule>
    <cfRule type="containsText" dxfId="164" priority="48" stopIfTrue="1" operator="containsText" text="p&lt;0.01">
      <formula>NOT(ISERROR(SEARCH("p&lt;0.01",L9)))</formula>
    </cfRule>
    <cfRule type="containsText" dxfId="163" priority="49" stopIfTrue="1" operator="containsText" text="p&lt;0.05">
      <formula>NOT(ISERROR(SEARCH("p&lt;0.05",L9)))</formula>
    </cfRule>
    <cfRule type="containsText" dxfId="162" priority="50" stopIfTrue="1" operator="containsText" text="p&lt;0.1">
      <formula>NOT(ISERROR(SEARCH("p&lt;0.1",L9)))</formula>
    </cfRule>
  </conditionalFormatting>
  <conditionalFormatting sqref="J22:K22">
    <cfRule type="cellIs" dxfId="161" priority="42" stopIfTrue="1" operator="lessThan">
      <formula>0.0001</formula>
    </cfRule>
    <cfRule type="cellIs" dxfId="160" priority="43" stopIfTrue="1" operator="lessThan">
      <formula>0.001</formula>
    </cfRule>
    <cfRule type="cellIs" dxfId="159" priority="44" stopIfTrue="1" operator="lessThan">
      <formula>0.05</formula>
    </cfRule>
    <cfRule type="cellIs" dxfId="158" priority="45" stopIfTrue="1" operator="lessThan">
      <formula>0.1</formula>
    </cfRule>
  </conditionalFormatting>
  <conditionalFormatting sqref="L22">
    <cfRule type="containsText" dxfId="157" priority="37" stopIfTrue="1" operator="containsText" text="p&lt;0.0001">
      <formula>NOT(ISERROR(SEARCH("p&lt;0.0001",L22)))</formula>
    </cfRule>
    <cfRule type="containsText" dxfId="156" priority="38" stopIfTrue="1" operator="containsText" text="p&lt;0.001">
      <formula>NOT(ISERROR(SEARCH("p&lt;0.001",L22)))</formula>
    </cfRule>
    <cfRule type="containsText" dxfId="155" priority="39" stopIfTrue="1" operator="containsText" text="p&lt;0.01">
      <formula>NOT(ISERROR(SEARCH("p&lt;0.01",L22)))</formula>
    </cfRule>
    <cfRule type="containsText" dxfId="154" priority="40" stopIfTrue="1" operator="containsText" text="p&lt;0.05">
      <formula>NOT(ISERROR(SEARCH("p&lt;0.05",L22)))</formula>
    </cfRule>
    <cfRule type="containsText" dxfId="153" priority="41" stopIfTrue="1" operator="containsText" text="p&lt;0.1">
      <formula>NOT(ISERROR(SEARCH("p&lt;0.1",L22)))</formula>
    </cfRule>
  </conditionalFormatting>
  <conditionalFormatting sqref="J35:K35">
    <cfRule type="cellIs" dxfId="152" priority="33" stopIfTrue="1" operator="lessThan">
      <formula>0.0001</formula>
    </cfRule>
    <cfRule type="cellIs" dxfId="151" priority="34" stopIfTrue="1" operator="lessThan">
      <formula>0.001</formula>
    </cfRule>
    <cfRule type="cellIs" dxfId="150" priority="35" stopIfTrue="1" operator="lessThan">
      <formula>0.05</formula>
    </cfRule>
    <cfRule type="cellIs" dxfId="149" priority="36" stopIfTrue="1" operator="lessThan">
      <formula>0.1</formula>
    </cfRule>
  </conditionalFormatting>
  <conditionalFormatting sqref="L35">
    <cfRule type="containsText" dxfId="148" priority="28" stopIfTrue="1" operator="containsText" text="p&lt;0.0001">
      <formula>NOT(ISERROR(SEARCH("p&lt;0.0001",L35)))</formula>
    </cfRule>
    <cfRule type="containsText" dxfId="147" priority="29" stopIfTrue="1" operator="containsText" text="p&lt;0.001">
      <formula>NOT(ISERROR(SEARCH("p&lt;0.001",L35)))</formula>
    </cfRule>
    <cfRule type="containsText" dxfId="146" priority="30" stopIfTrue="1" operator="containsText" text="p&lt;0.01">
      <formula>NOT(ISERROR(SEARCH("p&lt;0.01",L35)))</formula>
    </cfRule>
    <cfRule type="containsText" dxfId="145" priority="31" stopIfTrue="1" operator="containsText" text="p&lt;0.05">
      <formula>NOT(ISERROR(SEARCH("p&lt;0.05",L35)))</formula>
    </cfRule>
    <cfRule type="containsText" dxfId="144" priority="32" stopIfTrue="1" operator="containsText" text="p&lt;0.1">
      <formula>NOT(ISERROR(SEARCH("p&lt;0.1",L35)))</formula>
    </cfRule>
  </conditionalFormatting>
  <conditionalFormatting sqref="J49:K49">
    <cfRule type="cellIs" dxfId="143" priority="24" stopIfTrue="1" operator="lessThan">
      <formula>0.0001</formula>
    </cfRule>
    <cfRule type="cellIs" dxfId="142" priority="25" stopIfTrue="1" operator="lessThan">
      <formula>0.001</formula>
    </cfRule>
    <cfRule type="cellIs" dxfId="141" priority="26" stopIfTrue="1" operator="lessThan">
      <formula>0.05</formula>
    </cfRule>
    <cfRule type="cellIs" dxfId="140" priority="27" stopIfTrue="1" operator="lessThan">
      <formula>0.1</formula>
    </cfRule>
  </conditionalFormatting>
  <conditionalFormatting sqref="L49">
    <cfRule type="containsText" dxfId="139" priority="19" stopIfTrue="1" operator="containsText" text="p&lt;0.0001">
      <formula>NOT(ISERROR(SEARCH("p&lt;0.0001",L49)))</formula>
    </cfRule>
    <cfRule type="containsText" dxfId="138" priority="20" stopIfTrue="1" operator="containsText" text="p&lt;0.001">
      <formula>NOT(ISERROR(SEARCH("p&lt;0.001",L49)))</formula>
    </cfRule>
    <cfRule type="containsText" dxfId="137" priority="21" stopIfTrue="1" operator="containsText" text="p&lt;0.01">
      <formula>NOT(ISERROR(SEARCH("p&lt;0.01",L49)))</formula>
    </cfRule>
    <cfRule type="containsText" dxfId="136" priority="22" stopIfTrue="1" operator="containsText" text="p&lt;0.05">
      <formula>NOT(ISERROR(SEARCH("p&lt;0.05",L49)))</formula>
    </cfRule>
    <cfRule type="containsText" dxfId="135" priority="23" stopIfTrue="1" operator="containsText" text="p&lt;0.1">
      <formula>NOT(ISERROR(SEARCH("p&lt;0.1",L49)))</formula>
    </cfRule>
  </conditionalFormatting>
  <conditionalFormatting sqref="J62:K62">
    <cfRule type="cellIs" dxfId="134" priority="15" stopIfTrue="1" operator="lessThan">
      <formula>0.0001</formula>
    </cfRule>
    <cfRule type="cellIs" dxfId="133" priority="16" stopIfTrue="1" operator="lessThan">
      <formula>0.001</formula>
    </cfRule>
    <cfRule type="cellIs" dxfId="132" priority="17" stopIfTrue="1" operator="lessThan">
      <formula>0.05</formula>
    </cfRule>
    <cfRule type="cellIs" dxfId="131" priority="18" stopIfTrue="1" operator="lessThan">
      <formula>0.1</formula>
    </cfRule>
  </conditionalFormatting>
  <conditionalFormatting sqref="L62">
    <cfRule type="containsText" dxfId="130" priority="10" stopIfTrue="1" operator="containsText" text="p&lt;0.0001">
      <formula>NOT(ISERROR(SEARCH("p&lt;0.0001",L62)))</formula>
    </cfRule>
    <cfRule type="containsText" dxfId="129" priority="11" stopIfTrue="1" operator="containsText" text="p&lt;0.001">
      <formula>NOT(ISERROR(SEARCH("p&lt;0.001",L62)))</formula>
    </cfRule>
    <cfRule type="containsText" dxfId="128" priority="12" stopIfTrue="1" operator="containsText" text="p&lt;0.01">
      <formula>NOT(ISERROR(SEARCH("p&lt;0.01",L62)))</formula>
    </cfRule>
    <cfRule type="containsText" dxfId="127" priority="13" stopIfTrue="1" operator="containsText" text="p&lt;0.05">
      <formula>NOT(ISERROR(SEARCH("p&lt;0.05",L62)))</formula>
    </cfRule>
    <cfRule type="containsText" dxfId="126" priority="14" stopIfTrue="1" operator="containsText" text="p&lt;0.1">
      <formula>NOT(ISERROR(SEARCH("p&lt;0.1",L62)))</formula>
    </cfRule>
  </conditionalFormatting>
  <conditionalFormatting sqref="J75:K75">
    <cfRule type="cellIs" dxfId="125" priority="6" stopIfTrue="1" operator="lessThan">
      <formula>0.0001</formula>
    </cfRule>
    <cfRule type="cellIs" dxfId="124" priority="7" stopIfTrue="1" operator="lessThan">
      <formula>0.001</formula>
    </cfRule>
    <cfRule type="cellIs" dxfId="123" priority="8" stopIfTrue="1" operator="lessThan">
      <formula>0.05</formula>
    </cfRule>
    <cfRule type="cellIs" dxfId="122" priority="9" stopIfTrue="1" operator="lessThan">
      <formula>0.1</formula>
    </cfRule>
  </conditionalFormatting>
  <conditionalFormatting sqref="L75">
    <cfRule type="containsText" dxfId="121" priority="1" stopIfTrue="1" operator="containsText" text="p&lt;0.0001">
      <formula>NOT(ISERROR(SEARCH("p&lt;0.0001",L75)))</formula>
    </cfRule>
    <cfRule type="containsText" dxfId="120" priority="2" stopIfTrue="1" operator="containsText" text="p&lt;0.001">
      <formula>NOT(ISERROR(SEARCH("p&lt;0.001",L75)))</formula>
    </cfRule>
    <cfRule type="containsText" dxfId="119" priority="3" stopIfTrue="1" operator="containsText" text="p&lt;0.01">
      <formula>NOT(ISERROR(SEARCH("p&lt;0.01",L75)))</formula>
    </cfRule>
    <cfRule type="containsText" dxfId="118" priority="4" stopIfTrue="1" operator="containsText" text="p&lt;0.05">
      <formula>NOT(ISERROR(SEARCH("p&lt;0.05",L75)))</formula>
    </cfRule>
    <cfRule type="containsText" dxfId="117" priority="5" stopIfTrue="1" operator="containsText" text="p&lt;0.1">
      <formula>NOT(ISERROR(SEARCH("p&lt;0.1",L75)))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  <rowBreaks count="1" manualBreakCount="1">
    <brk id="40" max="57" man="1"/>
  </rowBreaks>
  <colBreaks count="1" manualBreakCount="1">
    <brk id="12" max="7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topLeftCell="I1" zoomScaleNormal="100" workbookViewId="0">
      <selection activeCell="B28" sqref="B28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G5:AB33"/>
  <sheetViews>
    <sheetView showGridLines="0" topLeftCell="H1" zoomScaleNormal="100" workbookViewId="0">
      <selection activeCell="J20" sqref="J20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0"/>
  <sheetViews>
    <sheetView showGridLines="0" topLeftCell="A4" zoomScale="70" zoomScaleNormal="70" workbookViewId="0">
      <selection activeCell="E25" sqref="E25"/>
    </sheetView>
  </sheetViews>
  <sheetFormatPr defaultColWidth="8.88671875" defaultRowHeight="14.4" x14ac:dyDescent="0.3"/>
  <cols>
    <col min="1" max="1" width="13.109375" style="151" bestFit="1" customWidth="1"/>
    <col min="2" max="2" width="12.6640625" style="158" bestFit="1" customWidth="1"/>
    <col min="3" max="3" width="12" style="159" bestFit="1" customWidth="1"/>
    <col min="4" max="4" width="10.44140625" style="159" bestFit="1" customWidth="1"/>
    <col min="5" max="5" width="11.5546875" style="159" bestFit="1" customWidth="1"/>
    <col min="6" max="6" width="12.33203125" style="157" bestFit="1" customWidth="1"/>
    <col min="7" max="7" width="12.6640625" style="157" bestFit="1" customWidth="1"/>
    <col min="8" max="8" width="12.6640625" style="157" customWidth="1"/>
    <col min="9" max="9" width="4.5546875" style="151" customWidth="1"/>
    <col min="10" max="10" width="13.109375" style="151" bestFit="1" customWidth="1"/>
    <col min="11" max="11" width="12.6640625" style="159" bestFit="1" customWidth="1"/>
    <col min="12" max="12" width="12" style="159" bestFit="1" customWidth="1"/>
    <col min="13" max="13" width="10.44140625" style="159" bestFit="1" customWidth="1"/>
    <col min="14" max="14" width="11.5546875" style="159" bestFit="1" customWidth="1"/>
    <col min="15" max="15" width="12.5546875" style="159" bestFit="1" customWidth="1"/>
    <col min="16" max="16" width="17.109375" style="159" bestFit="1" customWidth="1"/>
    <col min="17" max="17" width="12.6640625" style="159" bestFit="1" customWidth="1"/>
    <col min="18" max="18" width="2.44140625" style="152" customWidth="1"/>
    <col min="19" max="19" width="15.6640625" style="152" bestFit="1" customWidth="1"/>
    <col min="20" max="20" width="12.6640625" style="152" bestFit="1" customWidth="1"/>
    <col min="21" max="21" width="12" style="152" bestFit="1" customWidth="1"/>
    <col min="22" max="22" width="10.44140625" style="152" bestFit="1" customWidth="1"/>
    <col min="23" max="23" width="11.5546875" style="151" bestFit="1" customWidth="1"/>
    <col min="24" max="24" width="11.88671875" style="157" bestFit="1" customWidth="1"/>
    <col min="25" max="25" width="12.6640625" style="157" bestFit="1" customWidth="1"/>
    <col min="26" max="26" width="12.6640625" style="151" bestFit="1" customWidth="1"/>
    <col min="27" max="27" width="10" style="151" bestFit="1" customWidth="1"/>
    <col min="28" max="28" width="9.109375" style="151"/>
    <col min="29" max="35" width="8.88671875" style="150"/>
    <col min="36" max="36" width="2.88671875" style="150" customWidth="1"/>
    <col min="37" max="37" width="12" style="150" customWidth="1"/>
    <col min="38" max="38" width="13" style="150" customWidth="1"/>
    <col min="39" max="16384" width="8.88671875" style="150"/>
  </cols>
  <sheetData>
    <row r="1" spans="1:29" s="8" customFormat="1" ht="29.4" x14ac:dyDescent="0.3">
      <c r="A1" s="5" t="s">
        <v>13</v>
      </c>
      <c r="B1" s="9"/>
      <c r="C1" s="9"/>
      <c r="D1" s="9"/>
      <c r="E1" s="9"/>
      <c r="F1" s="148"/>
      <c r="G1" s="148"/>
      <c r="H1" s="148"/>
      <c r="I1" s="9"/>
      <c r="J1" s="5" t="s">
        <v>15</v>
      </c>
      <c r="K1" s="9"/>
      <c r="L1" s="9"/>
      <c r="M1" s="9"/>
      <c r="N1" s="9"/>
      <c r="O1" s="9"/>
      <c r="P1" s="9"/>
      <c r="Q1" s="9"/>
      <c r="R1" s="149"/>
      <c r="S1" s="149" t="s">
        <v>9</v>
      </c>
      <c r="T1" s="149"/>
      <c r="U1" s="149"/>
      <c r="V1" s="149"/>
      <c r="W1" s="149"/>
      <c r="X1" s="148"/>
      <c r="Y1" s="148"/>
      <c r="Z1" s="9"/>
      <c r="AA1" s="9"/>
      <c r="AB1" s="9"/>
    </row>
    <row r="2" spans="1:29" x14ac:dyDescent="0.3">
      <c r="A2" s="6" t="s">
        <v>0</v>
      </c>
      <c r="B2" s="10" t="s">
        <v>1</v>
      </c>
      <c r="C2" s="14" t="s">
        <v>7</v>
      </c>
      <c r="D2" s="14" t="s">
        <v>10</v>
      </c>
      <c r="E2" s="14" t="s">
        <v>11</v>
      </c>
      <c r="F2" s="13" t="s">
        <v>24</v>
      </c>
      <c r="G2" s="14" t="s">
        <v>25</v>
      </c>
      <c r="H2" s="14" t="s">
        <v>44</v>
      </c>
      <c r="I2" s="150"/>
      <c r="J2" s="15" t="s">
        <v>0</v>
      </c>
      <c r="K2" s="10" t="s">
        <v>1</v>
      </c>
      <c r="L2" s="14" t="s">
        <v>7</v>
      </c>
      <c r="M2" s="14" t="s">
        <v>10</v>
      </c>
      <c r="N2" s="14" t="s">
        <v>11</v>
      </c>
      <c r="O2" s="13" t="s">
        <v>24</v>
      </c>
      <c r="P2" s="14" t="s">
        <v>25</v>
      </c>
      <c r="Q2" s="14" t="s">
        <v>44</v>
      </c>
      <c r="R2" s="150"/>
      <c r="S2" s="6" t="s">
        <v>0</v>
      </c>
      <c r="T2" s="11" t="s">
        <v>1</v>
      </c>
      <c r="U2" s="16" t="s">
        <v>7</v>
      </c>
      <c r="V2" s="14" t="s">
        <v>10</v>
      </c>
      <c r="W2" s="14" t="s">
        <v>11</v>
      </c>
      <c r="X2" s="13" t="s">
        <v>24</v>
      </c>
      <c r="Y2" s="14" t="s">
        <v>25</v>
      </c>
      <c r="Z2" s="14" t="s">
        <v>44</v>
      </c>
      <c r="AA2" s="150"/>
      <c r="AB2" s="150"/>
      <c r="AC2" s="151"/>
    </row>
    <row r="3" spans="1:29" s="162" customFormat="1" x14ac:dyDescent="0.3">
      <c r="A3" s="128" t="str">
        <f>RIGHT([9]Mode_PA_l_t_b0!A2,3)</f>
        <v>MDC</v>
      </c>
      <c r="B3" s="129">
        <f>[9]Mode_PA_l_t_b0!B2</f>
        <v>94.498000000000005</v>
      </c>
      <c r="C3" s="161">
        <f>[9]Mode_PA_l_t_b0!C2</f>
        <v>6.0890000000000004</v>
      </c>
      <c r="D3" s="161">
        <f>[9]Mode_PA_l_t_b0!D2</f>
        <v>82.563999999999993</v>
      </c>
      <c r="E3" s="161">
        <f>[9]Mode_PA_l_t_b0!E2</f>
        <v>106.432</v>
      </c>
      <c r="F3" s="144">
        <f>[9]Mode_PA_l_t_b0!H2</f>
        <v>1.44E-8</v>
      </c>
      <c r="G3" s="144">
        <f>[9]Mode_PA_l_t_b0!I2</f>
        <v>4.3399999999999998E-8</v>
      </c>
      <c r="H3" s="127">
        <f>Table5[[#This Row],[Estimates]]-Table5[[#This Row],[2.5% CI]]</f>
        <v>11.934000000000012</v>
      </c>
      <c r="J3" s="128" t="str">
        <f>RIGHT([1]Mode_PA_l_f0_b0!A2,3)</f>
        <v>MDC</v>
      </c>
      <c r="K3" s="130">
        <f>[1]Mode_PA_l_f0_b0!B2</f>
        <v>86.834999999999994</v>
      </c>
      <c r="L3" s="131">
        <f>[1]Mode_PA_l_f0_b0!C2</f>
        <v>1.2629999999999999</v>
      </c>
      <c r="M3" s="131">
        <f>[1]Mode_PA_l_f0_b0!D2</f>
        <v>84.358999999999995</v>
      </c>
      <c r="N3" s="131">
        <f>[1]Mode_PA_l_f0_b0!E2</f>
        <v>89.311000000000007</v>
      </c>
      <c r="O3" s="144">
        <f>[1]Mode_PA_l_f0_b0!H2</f>
        <v>1.18E-13</v>
      </c>
      <c r="P3" s="144">
        <f>[1]Mode_PA_l_f0_b0!I2</f>
        <v>4.8800000000000004E-13</v>
      </c>
      <c r="Q3" s="132">
        <f>Table1[[#This Row],[Estimates]]-Table1[[#This Row],[2.5% CI]]</f>
        <v>2.4759999999999991</v>
      </c>
      <c r="S3" s="128" t="str">
        <f>RIGHT([5]Mode_PA_f0_exc_b0!A2,3)</f>
        <v>MDC</v>
      </c>
      <c r="T3" s="130">
        <f>[5]Mode_PA_f0_exc_b0!B2</f>
        <v>5.7069999999999999</v>
      </c>
      <c r="U3" s="131">
        <f>[5]Mode_PA_f0_exc_b0!C2</f>
        <v>0.47199999999999998</v>
      </c>
      <c r="V3" s="131">
        <f>[5]Mode_PA_f0_exc_b0!D2</f>
        <v>4.7830000000000004</v>
      </c>
      <c r="W3" s="131">
        <f>[5]Mode_PA_f0_exc_b0!E2</f>
        <v>6.6310000000000002</v>
      </c>
      <c r="X3" s="144">
        <f>[5]Mode_PA_f0_exc_b0!H2</f>
        <v>3.53E-7</v>
      </c>
      <c r="Y3" s="176">
        <f>[5]Mode_PA_f0_exc_b0!I2</f>
        <v>9.5499999999999996E-7</v>
      </c>
      <c r="Z3" s="132">
        <f>Table4[[#This Row],[Estimates]]-Table4[[#This Row],[2.5% CI]]</f>
        <v>0.92399999999999949</v>
      </c>
      <c r="AC3" s="163"/>
    </row>
    <row r="4" spans="1:29" s="162" customFormat="1" x14ac:dyDescent="0.3">
      <c r="A4" s="128" t="str">
        <f>RIGHT([9]Mode_PA_l_t_b0!A3,3)</f>
        <v>MWH</v>
      </c>
      <c r="B4" s="129">
        <f>[9]Mode_PA_l_t_b0!B3</f>
        <v>94.77</v>
      </c>
      <c r="C4" s="161">
        <f>[9]Mode_PA_l_t_b0!C3</f>
        <v>6.0910000000000002</v>
      </c>
      <c r="D4" s="161">
        <f>[9]Mode_PA_l_t_b0!D3</f>
        <v>82.832999999999998</v>
      </c>
      <c r="E4" s="161">
        <f>[9]Mode_PA_l_t_b0!E3</f>
        <v>106.70699999999999</v>
      </c>
      <c r="F4" s="144">
        <f>[9]Mode_PA_l_t_b0!H3</f>
        <v>1.3799999999999999E-8</v>
      </c>
      <c r="G4" s="144">
        <f>[9]Mode_PA_l_t_b0!I3</f>
        <v>4.2699999999999999E-8</v>
      </c>
      <c r="H4" s="164">
        <f>Table5[[#This Row],[Estimates]]-Table5[[#This Row],[2.5% CI]]</f>
        <v>11.936999999999998</v>
      </c>
      <c r="J4" s="128" t="str">
        <f>RIGHT([1]Mode_PA_l_f0_b0!A3,3)</f>
        <v>MWH</v>
      </c>
      <c r="K4" s="130">
        <f>[1]Mode_PA_l_f0_b0!B3</f>
        <v>86.936000000000007</v>
      </c>
      <c r="L4" s="131">
        <f>[1]Mode_PA_l_f0_b0!C3</f>
        <v>1.2629999999999999</v>
      </c>
      <c r="M4" s="131">
        <f>[1]Mode_PA_l_f0_b0!D3</f>
        <v>84.46</v>
      </c>
      <c r="N4" s="131">
        <f>[1]Mode_PA_l_f0_b0!E3</f>
        <v>89.412000000000006</v>
      </c>
      <c r="O4" s="144">
        <f>[1]Mode_PA_l_f0_b0!H3</f>
        <v>1.1600000000000001E-13</v>
      </c>
      <c r="P4" s="144">
        <f>[1]Mode_PA_l_f0_b0!I3</f>
        <v>4.8800000000000004E-13</v>
      </c>
      <c r="Q4" s="131">
        <f>Table1[[#This Row],[Estimates]]-Table1[[#This Row],[2.5% CI]]</f>
        <v>2.4760000000000133</v>
      </c>
      <c r="S4" s="128" t="str">
        <f>RIGHT([5]Mode_PA_f0_exc_b0!A3,3)</f>
        <v>MWH</v>
      </c>
      <c r="T4" s="130">
        <f>[5]Mode_PA_f0_exc_b0!B3</f>
        <v>5.8890000000000002</v>
      </c>
      <c r="U4" s="131">
        <f>[5]Mode_PA_f0_exc_b0!C3</f>
        <v>0.47199999999999998</v>
      </c>
      <c r="V4" s="131">
        <f>[5]Mode_PA_f0_exc_b0!D3</f>
        <v>4.9640000000000004</v>
      </c>
      <c r="W4" s="131">
        <f>[5]Mode_PA_f0_exc_b0!E3</f>
        <v>6.8140000000000001</v>
      </c>
      <c r="X4" s="144">
        <f>[5]Mode_PA_f0_exc_b0!H3</f>
        <v>2.6100000000000002E-7</v>
      </c>
      <c r="Y4" s="177">
        <f>[5]Mode_PA_f0_exc_b0!I3</f>
        <v>7.4799999999999997E-7</v>
      </c>
      <c r="Z4" s="131">
        <f>Table4[[#This Row],[Estimates]]-Table4[[#This Row],[2.5% CI]]</f>
        <v>0.92499999999999982</v>
      </c>
      <c r="AC4" s="163"/>
    </row>
    <row r="5" spans="1:29" s="162" customFormat="1" x14ac:dyDescent="0.3">
      <c r="A5" s="128" t="str">
        <f>RIGHT([9]Mode_PA_l_t_b0!A4,3)</f>
        <v>MYN</v>
      </c>
      <c r="B5" s="129">
        <f>[9]Mode_PA_l_t_b0!B4</f>
        <v>96.585999999999999</v>
      </c>
      <c r="C5" s="161">
        <f>[9]Mode_PA_l_t_b0!C4</f>
        <v>6.1379999999999999</v>
      </c>
      <c r="D5" s="161">
        <f>[9]Mode_PA_l_t_b0!D4</f>
        <v>84.555000000000007</v>
      </c>
      <c r="E5" s="161">
        <f>[9]Mode_PA_l_t_b0!E4</f>
        <v>108.616</v>
      </c>
      <c r="F5" s="144">
        <f>[9]Mode_PA_l_t_b0!H4</f>
        <v>8.43E-9</v>
      </c>
      <c r="G5" s="144">
        <f>[9]Mode_PA_l_t_b0!I4</f>
        <v>2.7100000000000001E-8</v>
      </c>
      <c r="H5" s="164">
        <f>Table5[[#This Row],[Estimates]]-Table5[[#This Row],[2.5% CI]]</f>
        <v>12.030999999999992</v>
      </c>
      <c r="J5" s="128" t="str">
        <f>RIGHT([1]Mode_PA_l_f0_b0!A4,3)</f>
        <v>MYN</v>
      </c>
      <c r="K5" s="130">
        <f>[1]Mode_PA_l_f0_b0!B4</f>
        <v>87.975999999999999</v>
      </c>
      <c r="L5" s="131">
        <f>[1]Mode_PA_l_f0_b0!C4</f>
        <v>1.264</v>
      </c>
      <c r="M5" s="131">
        <f>[1]Mode_PA_l_f0_b0!D4</f>
        <v>85.498000000000005</v>
      </c>
      <c r="N5" s="131">
        <f>[1]Mode_PA_l_f0_b0!E4</f>
        <v>90.453999999999994</v>
      </c>
      <c r="O5" s="144">
        <f>[1]Mode_PA_l_f0_b0!H4</f>
        <v>9.66E-14</v>
      </c>
      <c r="P5" s="144">
        <f>[1]Mode_PA_l_f0_b0!I4</f>
        <v>4.6700000000000003E-13</v>
      </c>
      <c r="Q5" s="131">
        <f>Table1[[#This Row],[Estimates]]-Table1[[#This Row],[2.5% CI]]</f>
        <v>2.4779999999999944</v>
      </c>
      <c r="S5" s="128" t="str">
        <f>RIGHT([5]Mode_PA_f0_exc_b0!A4,3)</f>
        <v>MYN</v>
      </c>
      <c r="T5" s="130">
        <f>[5]Mode_PA_f0_exc_b0!B4</f>
        <v>5.6070000000000002</v>
      </c>
      <c r="U5" s="131">
        <f>[5]Mode_PA_f0_exc_b0!C4</f>
        <v>0.47499999999999998</v>
      </c>
      <c r="V5" s="131">
        <f>[5]Mode_PA_f0_exc_b0!D4</f>
        <v>4.6760000000000002</v>
      </c>
      <c r="W5" s="131">
        <f>[5]Mode_PA_f0_exc_b0!E4</f>
        <v>6.5389999999999997</v>
      </c>
      <c r="X5" s="144">
        <f>[5]Mode_PA_f0_exc_b0!H4</f>
        <v>3.3799999999999998E-7</v>
      </c>
      <c r="Y5" s="177">
        <f>[5]Mode_PA_f0_exc_b0!I4</f>
        <v>9.3500000000000005E-7</v>
      </c>
      <c r="Z5" s="131">
        <f>Table4[[#This Row],[Estimates]]-Table4[[#This Row],[2.5% CI]]</f>
        <v>0.93100000000000005</v>
      </c>
      <c r="AC5" s="163"/>
    </row>
    <row r="6" spans="1:29" s="162" customFormat="1" x14ac:dyDescent="0.3">
      <c r="A6" s="128" t="str">
        <f>RIGHT([9]Mode_PA_l_t_b0!A5,3)</f>
        <v>MDQ</v>
      </c>
      <c r="B6" s="134">
        <f>[9]Mode_PA_l_t_b0!B5</f>
        <v>79.626999999999995</v>
      </c>
      <c r="C6" s="161">
        <f>[9]Mode_PA_l_t_b0!C5</f>
        <v>6.5460000000000003</v>
      </c>
      <c r="D6" s="161">
        <f>[9]Mode_PA_l_t_b0!D5</f>
        <v>66.798000000000002</v>
      </c>
      <c r="E6" s="161">
        <f>[9]Mode_PA_l_t_b0!E5</f>
        <v>92.456000000000003</v>
      </c>
      <c r="F6" s="144">
        <f>[9]Mode_PA_l_t_b0!H5</f>
        <v>8.0800000000000002E-9</v>
      </c>
      <c r="G6" s="144">
        <f>[9]Mode_PA_l_t_b0!I5</f>
        <v>2.6700000000000001E-8</v>
      </c>
      <c r="H6" s="164">
        <f>Table5[[#This Row],[Estimates]]-Table5[[#This Row],[2.5% CI]]</f>
        <v>12.828999999999994</v>
      </c>
      <c r="J6" s="128" t="str">
        <f>RIGHT([1]Mode_PA_l_f0_b0!A5,3)</f>
        <v>MDQ</v>
      </c>
      <c r="K6" s="135">
        <f>[1]Mode_PA_l_f0_b0!B5</f>
        <v>87.183000000000007</v>
      </c>
      <c r="L6" s="131">
        <f>[1]Mode_PA_l_f0_b0!C5</f>
        <v>1.274</v>
      </c>
      <c r="M6" s="131">
        <f>[1]Mode_PA_l_f0_b0!D5</f>
        <v>84.685000000000002</v>
      </c>
      <c r="N6" s="131">
        <f>[1]Mode_PA_l_f0_b0!E5</f>
        <v>89.680999999999997</v>
      </c>
      <c r="O6" s="144">
        <f>[1]Mode_PA_l_f0_b0!H5</f>
        <v>5.1500000000000001E-14</v>
      </c>
      <c r="P6" s="144">
        <f>[1]Mode_PA_l_f0_b0!I5</f>
        <v>3.3599999999999998E-13</v>
      </c>
      <c r="Q6" s="131">
        <f>Table1[[#This Row],[Estimates]]-Table1[[#This Row],[2.5% CI]]</f>
        <v>2.4980000000000047</v>
      </c>
      <c r="S6" s="128" t="str">
        <f>RIGHT([5]Mode_PA_f0_exc_b0!A5,3)</f>
        <v>MDQ</v>
      </c>
      <c r="T6" s="135">
        <f>[5]Mode_PA_f0_exc_b0!B5</f>
        <v>6.6859999999999999</v>
      </c>
      <c r="U6" s="131">
        <f>[5]Mode_PA_f0_exc_b0!C5</f>
        <v>0.504</v>
      </c>
      <c r="V6" s="131">
        <f>[5]Mode_PA_f0_exc_b0!D5</f>
        <v>5.6980000000000004</v>
      </c>
      <c r="W6" s="131">
        <f>[5]Mode_PA_f0_exc_b0!E5</f>
        <v>7.6740000000000004</v>
      </c>
      <c r="X6" s="144">
        <f>[5]Mode_PA_f0_exc_b0!H5</f>
        <v>8.4399999999999998E-9</v>
      </c>
      <c r="Y6" s="178">
        <f>[5]Mode_PA_f0_exc_b0!I5</f>
        <v>2.7100000000000001E-8</v>
      </c>
      <c r="Z6" s="131">
        <f>Table4[[#This Row],[Estimates]]-Table4[[#This Row],[2.5% CI]]</f>
        <v>0.98799999999999955</v>
      </c>
      <c r="AC6" s="163"/>
    </row>
    <row r="7" spans="1:29" s="162" customFormat="1" x14ac:dyDescent="0.3">
      <c r="A7" s="128" t="str">
        <f>A18</f>
        <v>L*H</v>
      </c>
      <c r="B7" s="129">
        <f>[9]Mode_PA_l_t_b0!B6</f>
        <v>94.498000000000005</v>
      </c>
      <c r="C7" s="161">
        <f>[9]Mode_PA_l_t_b0!C6</f>
        <v>6.0890000000000004</v>
      </c>
      <c r="D7" s="161">
        <f>[9]Mode_PA_l_t_b0!D6</f>
        <v>82.563999999999993</v>
      </c>
      <c r="E7" s="161">
        <f>[9]Mode_PA_l_t_b0!E6</f>
        <v>106.432</v>
      </c>
      <c r="F7" s="144">
        <f>[9]Mode_PA_l_t_b0!H6</f>
        <v>1.44E-8</v>
      </c>
      <c r="G7" s="144">
        <f>[9]Mode_PA_l_t_b0!I6</f>
        <v>4.3399999999999998E-8</v>
      </c>
      <c r="H7" s="164">
        <f>Table5[[#This Row],[Estimates]]-Table5[[#This Row],[2.5% CI]]</f>
        <v>11.934000000000012</v>
      </c>
      <c r="J7" s="128" t="str">
        <f>Table5[[#This Row],[Predictors]]</f>
        <v>L*H</v>
      </c>
      <c r="K7" s="130">
        <f>[1]Mode_PA_l_f0_b0!B6</f>
        <v>86.834999999999994</v>
      </c>
      <c r="L7" s="131">
        <f>[1]Mode_PA_l_f0_b0!C6</f>
        <v>1.2629999999999999</v>
      </c>
      <c r="M7" s="131">
        <f>[1]Mode_PA_l_f0_b0!D6</f>
        <v>84.358999999999995</v>
      </c>
      <c r="N7" s="131">
        <f>[1]Mode_PA_l_f0_b0!E6</f>
        <v>89.311000000000007</v>
      </c>
      <c r="O7" s="144">
        <f>[1]Mode_PA_l_f0_b0!H6</f>
        <v>1.18E-13</v>
      </c>
      <c r="P7" s="144">
        <f>[1]Mode_PA_l_f0_b0!I6</f>
        <v>4.8800000000000004E-13</v>
      </c>
      <c r="Q7" s="131">
        <f>Table1[[#This Row],[Estimates]]-Table1[[#This Row],[2.5% CI]]</f>
        <v>2.4759999999999991</v>
      </c>
      <c r="S7" s="128" t="str">
        <f>Table5[[#This Row],[Predictors]]</f>
        <v>L*H</v>
      </c>
      <c r="T7" s="130">
        <f>[5]Mode_PA_f0_exc_b0!B6</f>
        <v>5.7069999999999999</v>
      </c>
      <c r="U7" s="131">
        <f>[5]Mode_PA_f0_exc_b0!C6</f>
        <v>0.47199999999999998</v>
      </c>
      <c r="V7" s="131">
        <f>[5]Mode_PA_f0_exc_b0!D6</f>
        <v>4.7830000000000004</v>
      </c>
      <c r="W7" s="131">
        <f>[5]Mode_PA_f0_exc_b0!E6</f>
        <v>6.6310000000000002</v>
      </c>
      <c r="X7" s="179">
        <f>[5]Mode_PA_f0_exc_b0!H6</f>
        <v>3.53E-7</v>
      </c>
      <c r="Y7" s="177">
        <f>[5]Mode_PA_f0_exc_b0!I6</f>
        <v>9.5499999999999996E-7</v>
      </c>
      <c r="Z7" s="131">
        <f>Table4[[#This Row],[Estimates]]-Table4[[#This Row],[2.5% CI]]</f>
        <v>0.92399999999999949</v>
      </c>
      <c r="AC7" s="163"/>
    </row>
    <row r="8" spans="1:29" s="162" customFormat="1" x14ac:dyDescent="0.3">
      <c r="A8" s="128" t="str">
        <f>A19</f>
        <v>^[L*]H</v>
      </c>
      <c r="B8" s="129">
        <f>[9]Mode_PA_l_t_b0!B7</f>
        <v>102.69</v>
      </c>
      <c r="C8" s="161">
        <f>[9]Mode_PA_l_t_b0!C7</f>
        <v>12.752000000000001</v>
      </c>
      <c r="D8" s="161">
        <f>[9]Mode_PA_l_t_b0!D7</f>
        <v>77.695999999999998</v>
      </c>
      <c r="E8" s="161">
        <f>[9]Mode_PA_l_t_b0!E7</f>
        <v>127.684</v>
      </c>
      <c r="F8" s="144">
        <f>[9]Mode_PA_l_t_b0!H7</f>
        <v>1.49E-13</v>
      </c>
      <c r="G8" s="144">
        <f>[9]Mode_PA_l_t_b0!I7</f>
        <v>6.0099999999999996E-13</v>
      </c>
      <c r="H8" s="164">
        <f>Table5[[#This Row],[Estimates]]-Table5[[#This Row],[2.5% CI]]</f>
        <v>24.994</v>
      </c>
      <c r="J8" s="128" t="str">
        <f>Table5[[#This Row],[Predictors]]</f>
        <v>^[L*]H</v>
      </c>
      <c r="K8" s="130">
        <f>[1]Mode_PA_l_f0_b0!B7</f>
        <v>90.608999999999995</v>
      </c>
      <c r="L8" s="131">
        <f>[1]Mode_PA_l_f0_b0!C7</f>
        <v>1.482</v>
      </c>
      <c r="M8" s="131">
        <f>[1]Mode_PA_l_f0_b0!D7</f>
        <v>87.703999999999994</v>
      </c>
      <c r="N8" s="131">
        <f>[1]Mode_PA_l_f0_b0!E7</f>
        <v>93.513999999999996</v>
      </c>
      <c r="O8" s="144">
        <f>[1]Mode_PA_l_f0_b0!H7</f>
        <v>1.54E-21</v>
      </c>
      <c r="P8" s="144">
        <f>[1]Mode_PA_l_f0_b0!I7</f>
        <v>2.1600000000000001E-20</v>
      </c>
      <c r="Q8" s="131">
        <f>Table1[[#This Row],[Estimates]]-Table1[[#This Row],[2.5% CI]]</f>
        <v>2.9050000000000011</v>
      </c>
      <c r="S8" s="128" t="str">
        <f>Table5[[#This Row],[Predictors]]</f>
        <v>^[L*]H</v>
      </c>
      <c r="T8" s="130">
        <f>[5]Mode_PA_f0_exc_b0!B7</f>
        <v>2.86</v>
      </c>
      <c r="U8" s="131">
        <f>[5]Mode_PA_f0_exc_b0!C7</f>
        <v>0.95699999999999996</v>
      </c>
      <c r="V8" s="131">
        <f>[5]Mode_PA_f0_exc_b0!D7</f>
        <v>0.98499999999999999</v>
      </c>
      <c r="W8" s="131">
        <f>[5]Mode_PA_f0_exc_b0!E7</f>
        <v>4.7359999999999998</v>
      </c>
      <c r="X8" s="165">
        <f>[5]Mode_PA_f0_exc_b0!H7</f>
        <v>3.3E-3</v>
      </c>
      <c r="Y8" s="133">
        <f>[5]Mode_PA_f0_exc_b0!I7</f>
        <v>4.8999999999999998E-3</v>
      </c>
      <c r="Z8" s="131">
        <f>Table4[[#This Row],[Estimates]]-Table4[[#This Row],[2.5% CI]]</f>
        <v>1.875</v>
      </c>
      <c r="AC8" s="163"/>
    </row>
    <row r="9" spans="1:29" s="162" customFormat="1" x14ac:dyDescent="0.3">
      <c r="A9" s="128" t="str">
        <f>A20</f>
        <v>L*^[H]</v>
      </c>
      <c r="B9" s="129">
        <f>[9]Mode_PA_l_t_b0!B8</f>
        <v>83.191999999999993</v>
      </c>
      <c r="C9" s="161">
        <f>[9]Mode_PA_l_t_b0!C8</f>
        <v>7.6319999999999997</v>
      </c>
      <c r="D9" s="161">
        <f>[9]Mode_PA_l_t_b0!D8</f>
        <v>68.233999999999995</v>
      </c>
      <c r="E9" s="161">
        <f>[9]Mode_PA_l_t_b0!E8</f>
        <v>98.15</v>
      </c>
      <c r="F9" s="144">
        <f>[9]Mode_PA_l_t_b0!H8</f>
        <v>4.0500000000000002E-11</v>
      </c>
      <c r="G9" s="144">
        <f>[9]Mode_PA_l_t_b0!I8</f>
        <v>1.51E-10</v>
      </c>
      <c r="H9" s="164">
        <f>Table5[[#This Row],[Estimates]]-Table5[[#This Row],[2.5% CI]]</f>
        <v>14.957999999999998</v>
      </c>
      <c r="J9" s="128" t="str">
        <f>Table5[[#This Row],[Predictors]]</f>
        <v>L*^[H]</v>
      </c>
      <c r="K9" s="130">
        <f>[1]Mode_PA_l_f0_b0!B8</f>
        <v>88.459000000000003</v>
      </c>
      <c r="L9" s="131">
        <f>[1]Mode_PA_l_f0_b0!C8</f>
        <v>1.3029999999999999</v>
      </c>
      <c r="M9" s="131">
        <f>[1]Mode_PA_l_f0_b0!D8</f>
        <v>85.905000000000001</v>
      </c>
      <c r="N9" s="131">
        <f>[1]Mode_PA_l_f0_b0!E8</f>
        <v>91.013000000000005</v>
      </c>
      <c r="O9" s="144">
        <f>[1]Mode_PA_l_f0_b0!H8</f>
        <v>5.61E-15</v>
      </c>
      <c r="P9" s="144">
        <f>[1]Mode_PA_l_f0_b0!I8</f>
        <v>4.9499999999999997E-14</v>
      </c>
      <c r="Q9" s="131">
        <f>Table1[[#This Row],[Estimates]]-Table1[[#This Row],[2.5% CI]]</f>
        <v>2.554000000000002</v>
      </c>
      <c r="S9" s="128" t="str">
        <f>Table5[[#This Row],[Predictors]]</f>
        <v>L*^[H]</v>
      </c>
      <c r="T9" s="130">
        <f>[5]Mode_PA_f0_exc_b0!B8</f>
        <v>9.3829999999999991</v>
      </c>
      <c r="U9" s="131">
        <f>[5]Mode_PA_f0_exc_b0!C8</f>
        <v>0.58199999999999996</v>
      </c>
      <c r="V9" s="131">
        <f>[5]Mode_PA_f0_exc_b0!D8</f>
        <v>8.2420000000000009</v>
      </c>
      <c r="W9" s="131">
        <f>[5]Mode_PA_f0_exc_b0!E8</f>
        <v>10.523999999999999</v>
      </c>
      <c r="X9" s="179">
        <f>[5]Mode_PA_f0_exc_b0!H8</f>
        <v>8.0200000000000002E-14</v>
      </c>
      <c r="Y9" s="177">
        <f>[5]Mode_PA_f0_exc_b0!I8</f>
        <v>4.2500000000000001E-13</v>
      </c>
      <c r="Z9" s="131">
        <f>Table4[[#This Row],[Estimates]]-Table4[[#This Row],[2.5% CI]]</f>
        <v>1.1409999999999982</v>
      </c>
      <c r="AC9" s="163"/>
    </row>
    <row r="10" spans="1:29" s="162" customFormat="1" x14ac:dyDescent="0.3">
      <c r="A10" s="136" t="str">
        <f>A21</f>
        <v>^[L*H]</v>
      </c>
      <c r="B10" s="134">
        <f>[9]Mode_PA_l_t_b0!B9</f>
        <v>82.438000000000002</v>
      </c>
      <c r="C10" s="166">
        <f>[9]Mode_PA_l_t_b0!C9</f>
        <v>7.1139999999999999</v>
      </c>
      <c r="D10" s="166">
        <f>[9]Mode_PA_l_t_b0!D9</f>
        <v>68.494</v>
      </c>
      <c r="E10" s="166">
        <f>[9]Mode_PA_l_t_b0!E9</f>
        <v>96.381</v>
      </c>
      <c r="F10" s="147">
        <f>[9]Mode_PA_l_t_b0!H9</f>
        <v>3.5600000000000001E-10</v>
      </c>
      <c r="G10" s="147">
        <f>[9]Mode_PA_l_t_b0!I9</f>
        <v>1.25E-9</v>
      </c>
      <c r="H10" s="167">
        <f>Table5[[#This Row],[Estimates]]-Table5[[#This Row],[2.5% CI]]</f>
        <v>13.944000000000003</v>
      </c>
      <c r="J10" s="136" t="str">
        <f>Table5[[#This Row],[Predictors]]</f>
        <v>^[L*H]</v>
      </c>
      <c r="K10" s="135">
        <f>[1]Mode_PA_l_f0_b0!B9</f>
        <v>90.840999999999994</v>
      </c>
      <c r="L10" s="137">
        <f>[1]Mode_PA_l_f0_b0!C9</f>
        <v>1.2889999999999999</v>
      </c>
      <c r="M10" s="137">
        <f>[1]Mode_PA_l_f0_b0!D9</f>
        <v>88.313000000000002</v>
      </c>
      <c r="N10" s="137">
        <f>[1]Mode_PA_l_f0_b0!E9</f>
        <v>93.367999999999995</v>
      </c>
      <c r="O10" s="147">
        <f>[1]Mode_PA_l_f0_b0!H9</f>
        <v>1.17E-14</v>
      </c>
      <c r="P10" s="147">
        <f>[1]Mode_PA_l_f0_b0!I9</f>
        <v>9.2800000000000006E-14</v>
      </c>
      <c r="Q10" s="137">
        <f>Table1[[#This Row],[Estimates]]-Table1[[#This Row],[2.5% CI]]</f>
        <v>2.5279999999999916</v>
      </c>
      <c r="S10" s="136" t="str">
        <f>Table5[[#This Row],[Predictors]]</f>
        <v>^[L*H]</v>
      </c>
      <c r="T10" s="135">
        <f>[5]Mode_PA_f0_exc_b0!B9</f>
        <v>6.7030000000000003</v>
      </c>
      <c r="U10" s="137">
        <f>[5]Mode_PA_f0_exc_b0!C9</f>
        <v>0.54500000000000004</v>
      </c>
      <c r="V10" s="137">
        <f>[5]Mode_PA_f0_exc_b0!D9</f>
        <v>5.6349999999999998</v>
      </c>
      <c r="W10" s="137">
        <f>[5]Mode_PA_f0_exc_b0!E9</f>
        <v>7.7709999999999999</v>
      </c>
      <c r="X10" s="180">
        <f>[5]Mode_PA_f0_exc_b0!H9</f>
        <v>5.7299999999999999E-10</v>
      </c>
      <c r="Y10" s="178">
        <f>[5]Mode_PA_f0_exc_b0!I9</f>
        <v>1.9800000000000002E-9</v>
      </c>
      <c r="Z10" s="137">
        <f>Table4[[#This Row],[Estimates]]-Table4[[#This Row],[2.5% CI]]</f>
        <v>1.0680000000000005</v>
      </c>
      <c r="AC10" s="163"/>
    </row>
    <row r="11" spans="1:29" s="162" customFormat="1" x14ac:dyDescent="0.3">
      <c r="A11" s="138"/>
      <c r="B11" s="139"/>
      <c r="C11" s="168"/>
      <c r="D11" s="168"/>
      <c r="E11" s="168"/>
      <c r="F11" s="169"/>
      <c r="G11" s="169"/>
      <c r="H11" s="169"/>
      <c r="J11" s="138"/>
      <c r="K11" s="140"/>
      <c r="L11" s="141"/>
      <c r="M11" s="141"/>
      <c r="N11" s="141"/>
      <c r="O11" s="169"/>
      <c r="P11" s="169"/>
      <c r="Q11" s="169"/>
      <c r="S11" s="138"/>
      <c r="T11" s="140"/>
      <c r="U11" s="141"/>
      <c r="V11" s="141"/>
      <c r="W11" s="141"/>
      <c r="X11" s="170"/>
      <c r="Y11" s="142"/>
      <c r="AC11" s="163"/>
    </row>
    <row r="12" spans="1:29" s="8" customFormat="1" ht="29.4" x14ac:dyDescent="0.3">
      <c r="A12" s="5" t="s">
        <v>14</v>
      </c>
      <c r="B12" s="5"/>
      <c r="C12" s="149"/>
      <c r="D12" s="149"/>
      <c r="E12" s="149"/>
      <c r="F12" s="148"/>
      <c r="G12" s="148"/>
      <c r="H12" s="148"/>
      <c r="I12" s="7"/>
      <c r="J12" s="5" t="s">
        <v>16</v>
      </c>
      <c r="K12" s="153"/>
      <c r="L12" s="149"/>
      <c r="M12" s="149"/>
      <c r="N12" s="149"/>
      <c r="O12" s="9"/>
      <c r="P12" s="9"/>
      <c r="Q12" s="9"/>
      <c r="R12" s="5"/>
      <c r="S12" s="5" t="s">
        <v>19</v>
      </c>
      <c r="T12" s="5"/>
      <c r="U12" s="5"/>
      <c r="V12" s="5"/>
      <c r="W12" s="5"/>
      <c r="X12" s="148"/>
      <c r="Y12" s="148"/>
      <c r="AB12" s="9"/>
    </row>
    <row r="13" spans="1:29" x14ac:dyDescent="0.3">
      <c r="A13" s="6" t="s">
        <v>0</v>
      </c>
      <c r="B13" s="10" t="s">
        <v>1</v>
      </c>
      <c r="C13" s="154" t="s">
        <v>7</v>
      </c>
      <c r="D13" s="154" t="s">
        <v>10</v>
      </c>
      <c r="E13" s="154" t="s">
        <v>11</v>
      </c>
      <c r="F13" s="13" t="s">
        <v>24</v>
      </c>
      <c r="G13" s="14" t="s">
        <v>25</v>
      </c>
      <c r="H13" s="14" t="s">
        <v>44</v>
      </c>
      <c r="I13" s="150"/>
      <c r="J13" s="6" t="s">
        <v>0</v>
      </c>
      <c r="K13" s="155" t="s">
        <v>1</v>
      </c>
      <c r="L13" s="154" t="s">
        <v>7</v>
      </c>
      <c r="M13" s="154" t="s">
        <v>10</v>
      </c>
      <c r="N13" s="154" t="s">
        <v>11</v>
      </c>
      <c r="O13" s="13" t="s">
        <v>24</v>
      </c>
      <c r="P13" s="14" t="s">
        <v>25</v>
      </c>
      <c r="Q13" s="14" t="s">
        <v>44</v>
      </c>
      <c r="R13" s="150"/>
      <c r="S13" s="6" t="s">
        <v>0</v>
      </c>
      <c r="T13" s="10" t="s">
        <v>1</v>
      </c>
      <c r="U13" s="14" t="s">
        <v>7</v>
      </c>
      <c r="V13" s="14" t="s">
        <v>10</v>
      </c>
      <c r="W13" s="14" t="s">
        <v>11</v>
      </c>
      <c r="X13" s="13" t="s">
        <v>24</v>
      </c>
      <c r="Y13" s="14" t="s">
        <v>25</v>
      </c>
      <c r="Z13" s="14" t="s">
        <v>44</v>
      </c>
      <c r="AC13" s="151"/>
    </row>
    <row r="14" spans="1:29" s="162" customFormat="1" x14ac:dyDescent="0.3">
      <c r="A14" s="128" t="str">
        <f>RIGHT([11]Mode_PA_h_t_b0!A2,3)</f>
        <v>MDC</v>
      </c>
      <c r="B14" s="129">
        <f>[11]Mode_PA_h_t_b0!B2</f>
        <v>318.06299999999999</v>
      </c>
      <c r="C14" s="131">
        <f>[11]Mode_PA_h_t_b0!C2</f>
        <v>26.149000000000001</v>
      </c>
      <c r="D14" s="131">
        <f>[11]Mode_PA_h_t_b0!D2</f>
        <v>266.81099999999998</v>
      </c>
      <c r="E14" s="131">
        <f>[11]Mode_PA_h_t_b0!E2</f>
        <v>369.315</v>
      </c>
      <c r="F14" s="143">
        <f>[11]Mode_PA_h_t_b0!H2</f>
        <v>1.2999999999999999E-3</v>
      </c>
      <c r="G14" s="143">
        <f>[11]Mode_PA_h_t_b0!I2</f>
        <v>2.2000000000000001E-3</v>
      </c>
      <c r="H14" s="171">
        <f>Table6[[#This Row],[Estimates]]-Table6[[#This Row],[2.5% CI]]</f>
        <v>51.25200000000001</v>
      </c>
      <c r="J14" s="128" t="str">
        <f>RIGHT([3]Mode_PA_h_f0_b0!A2,3)</f>
        <v>MDC</v>
      </c>
      <c r="K14" s="130">
        <f>[3]Mode_PA_h_f0_b0!B2</f>
        <v>92.555000000000007</v>
      </c>
      <c r="L14" s="131">
        <f>[3]Mode_PA_h_f0_b0!C2</f>
        <v>1.351</v>
      </c>
      <c r="M14" s="131">
        <f>[3]Mode_PA_h_f0_b0!D2</f>
        <v>89.906000000000006</v>
      </c>
      <c r="N14" s="131">
        <f>[3]Mode_PA_h_f0_b0!E2</f>
        <v>95.203000000000003</v>
      </c>
      <c r="O14" s="144">
        <f>[3]Mode_PA_h_f0_b0!H2</f>
        <v>1.0499999999999999E-13</v>
      </c>
      <c r="P14" s="144">
        <f>[3]Mode_PA_h_f0_b0!I2</f>
        <v>4.7200000000000001E-13</v>
      </c>
      <c r="Q14" s="132">
        <f>Table3[[#This Row],[Estimates]]-Table3[[#This Row],[2.5% CI]]</f>
        <v>2.6490000000000009</v>
      </c>
      <c r="S14" s="128" t="str">
        <f>RIGHT([13]Mode_PA_lh_slope_b0!A2,3)</f>
        <v>MDC</v>
      </c>
      <c r="T14" s="130">
        <f>[13]Mode_PA_lh_slope_b0!B2</f>
        <v>31.050999999999998</v>
      </c>
      <c r="U14" s="131">
        <f>[13]Mode_PA_lh_slope_b0!C2</f>
        <v>5.327</v>
      </c>
      <c r="V14" s="131">
        <f>[13]Mode_PA_lh_slope_b0!D2</f>
        <v>20.611000000000001</v>
      </c>
      <c r="W14" s="131">
        <f>[13]Mode_PA_lh_slope_b0!E2</f>
        <v>41.491999999999997</v>
      </c>
      <c r="X14" s="145">
        <f>[13]Mode_PA_lh_slope_b0!H2</f>
        <v>5.0000000000000001E-3</v>
      </c>
      <c r="Y14" s="145">
        <f>[13]Mode_PA_lh_slope_b0!I2</f>
        <v>7.1000000000000004E-3</v>
      </c>
      <c r="Z14" s="168">
        <f>Table7[[#This Row],[Estimates]]-Table7[[#This Row],[2.5% CI]]</f>
        <v>10.439999999999998</v>
      </c>
      <c r="AA14" s="163"/>
      <c r="AB14" s="163"/>
      <c r="AC14" s="163"/>
    </row>
    <row r="15" spans="1:29" s="162" customFormat="1" x14ac:dyDescent="0.3">
      <c r="A15" s="128" t="str">
        <f>RIGHT([11]Mode_PA_h_t_b0!A3,3)</f>
        <v>MWH</v>
      </c>
      <c r="B15" s="129">
        <f>[11]Mode_PA_h_t_b0!B3</f>
        <v>317.52300000000002</v>
      </c>
      <c r="C15" s="131">
        <f>[11]Mode_PA_h_t_b0!C3</f>
        <v>26.15</v>
      </c>
      <c r="D15" s="131">
        <f>[11]Mode_PA_h_t_b0!D3</f>
        <v>266.26900000000001</v>
      </c>
      <c r="E15" s="131">
        <f>[11]Mode_PA_h_t_b0!E3</f>
        <v>368.77699999999999</v>
      </c>
      <c r="F15" s="143">
        <f>[11]Mode_PA_h_t_b0!H3</f>
        <v>1.2999999999999999E-3</v>
      </c>
      <c r="G15" s="143">
        <f>[11]Mode_PA_h_t_b0!I3</f>
        <v>2.2000000000000001E-3</v>
      </c>
      <c r="H15" s="172">
        <f>Table6[[#This Row],[Estimates]]-Table6[[#This Row],[2.5% CI]]</f>
        <v>51.254000000000019</v>
      </c>
      <c r="J15" s="128" t="str">
        <f>RIGHT([3]Mode_PA_h_f0_b0!A3,3)</f>
        <v>MWH</v>
      </c>
      <c r="K15" s="130">
        <f>[3]Mode_PA_h_f0_b0!B3</f>
        <v>92.944999999999993</v>
      </c>
      <c r="L15" s="131">
        <f>[3]Mode_PA_h_f0_b0!C3</f>
        <v>1.351</v>
      </c>
      <c r="M15" s="131">
        <f>[3]Mode_PA_h_f0_b0!D3</f>
        <v>90.296000000000006</v>
      </c>
      <c r="N15" s="131">
        <f>[3]Mode_PA_h_f0_b0!E3</f>
        <v>95.593999999999994</v>
      </c>
      <c r="O15" s="144">
        <f>[3]Mode_PA_h_f0_b0!H3</f>
        <v>1E-13</v>
      </c>
      <c r="P15" s="144">
        <f>[3]Mode_PA_h_f0_b0!I3</f>
        <v>4.6700000000000003E-13</v>
      </c>
      <c r="Q15" s="131">
        <f>Table3[[#This Row],[Estimates]]-Table3[[#This Row],[2.5% CI]]</f>
        <v>2.6489999999999867</v>
      </c>
      <c r="S15" s="128" t="str">
        <f>RIGHT([13]Mode_PA_lh_slope_b0!A3,3)</f>
        <v>MWH</v>
      </c>
      <c r="T15" s="130">
        <f>[13]Mode_PA_lh_slope_b0!B3</f>
        <v>32.901000000000003</v>
      </c>
      <c r="U15" s="131">
        <f>[13]Mode_PA_lh_slope_b0!C3</f>
        <v>5.327</v>
      </c>
      <c r="V15" s="131">
        <f>[13]Mode_PA_lh_slope_b0!D3</f>
        <v>22.460999999999999</v>
      </c>
      <c r="W15" s="131">
        <f>[13]Mode_PA_lh_slope_b0!E3</f>
        <v>43.341000000000001</v>
      </c>
      <c r="X15" s="145">
        <f>[13]Mode_PA_lh_slope_b0!H3</f>
        <v>4.1000000000000003E-3</v>
      </c>
      <c r="Y15" s="145">
        <f>[13]Mode_PA_lh_slope_b0!I3</f>
        <v>6.0000000000000001E-3</v>
      </c>
      <c r="Z15" s="173">
        <f>Table7[[#This Row],[Estimates]]-Table7[[#This Row],[2.5% CI]]</f>
        <v>10.440000000000005</v>
      </c>
    </row>
    <row r="16" spans="1:29" s="162" customFormat="1" x14ac:dyDescent="0.3">
      <c r="A16" s="128" t="str">
        <f>RIGHT([11]Mode_PA_h_t_b0!A4,3)</f>
        <v>MYN</v>
      </c>
      <c r="B16" s="129">
        <f>[11]Mode_PA_h_t_b0!B4</f>
        <v>317.72000000000003</v>
      </c>
      <c r="C16" s="131">
        <f>[11]Mode_PA_h_t_b0!C4</f>
        <v>26.175000000000001</v>
      </c>
      <c r="D16" s="131">
        <f>[11]Mode_PA_h_t_b0!D4</f>
        <v>266.41699999999997</v>
      </c>
      <c r="E16" s="131">
        <f>[11]Mode_PA_h_t_b0!E4</f>
        <v>369.02199999999999</v>
      </c>
      <c r="F16" s="143">
        <f>[11]Mode_PA_h_t_b0!H4</f>
        <v>1.2999999999999999E-3</v>
      </c>
      <c r="G16" s="143">
        <f>[11]Mode_PA_h_t_b0!I4</f>
        <v>2.2000000000000001E-3</v>
      </c>
      <c r="H16" s="172">
        <f>Table6[[#This Row],[Estimates]]-Table6[[#This Row],[2.5% CI]]</f>
        <v>51.303000000000054</v>
      </c>
      <c r="J16" s="128" t="str">
        <f>RIGHT([3]Mode_PA_h_f0_b0!A4,3)</f>
        <v>MYN</v>
      </c>
      <c r="K16" s="130">
        <f>[3]Mode_PA_h_f0_b0!B4</f>
        <v>93.634</v>
      </c>
      <c r="L16" s="131">
        <f>[3]Mode_PA_h_f0_b0!C4</f>
        <v>1.353</v>
      </c>
      <c r="M16" s="131">
        <f>[3]Mode_PA_h_f0_b0!D4</f>
        <v>90.980999999999995</v>
      </c>
      <c r="N16" s="131">
        <f>[3]Mode_PA_h_f0_b0!E4</f>
        <v>96.286000000000001</v>
      </c>
      <c r="O16" s="144">
        <f>[3]Mode_PA_h_f0_b0!H4</f>
        <v>8.2099999999999999E-14</v>
      </c>
      <c r="P16" s="144">
        <f>[3]Mode_PA_h_f0_b0!I4</f>
        <v>4.2500000000000001E-13</v>
      </c>
      <c r="Q16" s="131">
        <f>Table3[[#This Row],[Estimates]]-Table3[[#This Row],[2.5% CI]]</f>
        <v>2.6530000000000058</v>
      </c>
      <c r="S16" s="128" t="str">
        <f>RIGHT([13]Mode_PA_lh_slope_b0!A4,3)</f>
        <v>MYN</v>
      </c>
      <c r="T16" s="130">
        <f>[13]Mode_PA_lh_slope_b0!B4</f>
        <v>31.687000000000001</v>
      </c>
      <c r="U16" s="131">
        <f>[13]Mode_PA_lh_slope_b0!C4</f>
        <v>5.3369999999999997</v>
      </c>
      <c r="V16" s="131">
        <f>[13]Mode_PA_lh_slope_b0!D4</f>
        <v>21.227</v>
      </c>
      <c r="W16" s="131">
        <f>[13]Mode_PA_lh_slope_b0!E4</f>
        <v>42.146999999999998</v>
      </c>
      <c r="X16" s="145">
        <f>[13]Mode_PA_lh_slope_b0!H4</f>
        <v>4.5999999999999999E-3</v>
      </c>
      <c r="Y16" s="145">
        <f>[13]Mode_PA_lh_slope_b0!I4</f>
        <v>6.6E-3</v>
      </c>
      <c r="Z16" s="173">
        <f>Table7[[#This Row],[Estimates]]-Table7[[#This Row],[2.5% CI]]</f>
        <v>10.46</v>
      </c>
    </row>
    <row r="17" spans="1:28" s="162" customFormat="1" x14ac:dyDescent="0.3">
      <c r="A17" s="128" t="str">
        <f>RIGHT([11]Mode_PA_h_t_b0!A5,3)</f>
        <v>MDQ</v>
      </c>
      <c r="B17" s="134">
        <f>[11]Mode_PA_h_t_b0!B5</f>
        <v>303.755</v>
      </c>
      <c r="C17" s="131">
        <f>[11]Mode_PA_h_t_b0!C5</f>
        <v>26.396000000000001</v>
      </c>
      <c r="D17" s="131">
        <f>[11]Mode_PA_h_t_b0!D5</f>
        <v>252.02</v>
      </c>
      <c r="E17" s="131">
        <f>[11]Mode_PA_h_t_b0!E5</f>
        <v>355.49</v>
      </c>
      <c r="F17" s="143">
        <f>[11]Mode_PA_h_t_b0!H5</f>
        <v>1.2999999999999999E-3</v>
      </c>
      <c r="G17" s="143">
        <f>[11]Mode_PA_h_t_b0!I5</f>
        <v>2.2000000000000001E-3</v>
      </c>
      <c r="H17" s="172">
        <f>Table6[[#This Row],[Estimates]]-Table6[[#This Row],[2.5% CI]]</f>
        <v>51.734999999999985</v>
      </c>
      <c r="J17" s="128" t="str">
        <f>RIGHT([3]Mode_PA_h_f0_b0!A5,3)</f>
        <v>MDQ</v>
      </c>
      <c r="K17" s="135">
        <f>[3]Mode_PA_h_f0_b0!B5</f>
        <v>94.043000000000006</v>
      </c>
      <c r="L17" s="131">
        <f>[3]Mode_PA_h_f0_b0!C5</f>
        <v>1.371</v>
      </c>
      <c r="M17" s="131">
        <f>[3]Mode_PA_h_f0_b0!D5</f>
        <v>91.355999999999995</v>
      </c>
      <c r="N17" s="131">
        <f>[3]Mode_PA_h_f0_b0!E5</f>
        <v>96.73</v>
      </c>
      <c r="O17" s="144">
        <f>[3]Mode_PA_h_f0_b0!H5</f>
        <v>2.4600000000000001E-14</v>
      </c>
      <c r="P17" s="144">
        <f>[3]Mode_PA_h_f0_b0!I5</f>
        <v>1.77E-13</v>
      </c>
      <c r="Q17" s="131">
        <f>Table3[[#This Row],[Estimates]]-Table3[[#This Row],[2.5% CI]]</f>
        <v>2.6870000000000118</v>
      </c>
      <c r="S17" s="128" t="str">
        <f>RIGHT([13]Mode_PA_lh_slope_b0!A5,3)</f>
        <v>MDQ</v>
      </c>
      <c r="T17" s="135">
        <f>[13]Mode_PA_lh_slope_b0!B5</f>
        <v>37.637</v>
      </c>
      <c r="U17" s="131">
        <f>[13]Mode_PA_lh_slope_b0!C5</f>
        <v>5.4329999999999998</v>
      </c>
      <c r="V17" s="131">
        <f>[13]Mode_PA_lh_slope_b0!D5</f>
        <v>26.988</v>
      </c>
      <c r="W17" s="131">
        <f>[13]Mode_PA_lh_slope_b0!E5</f>
        <v>48.284999999999997</v>
      </c>
      <c r="X17" s="145">
        <f>[13]Mode_PA_lh_slope_b0!H5</f>
        <v>2E-3</v>
      </c>
      <c r="Y17" s="145">
        <f>[13]Mode_PA_lh_slope_b0!I5</f>
        <v>3.2000000000000002E-3</v>
      </c>
      <c r="Z17" s="173">
        <f>Table7[[#This Row],[Estimates]]-Table7[[#This Row],[2.5% CI]]</f>
        <v>10.649000000000001</v>
      </c>
    </row>
    <row r="18" spans="1:28" s="162" customFormat="1" x14ac:dyDescent="0.3">
      <c r="A18" s="128" t="str">
        <f>RIGHT([11]Mode_PA_h_t_b0!A6,3)</f>
        <v>L*H</v>
      </c>
      <c r="B18" s="129">
        <f>[11]Mode_PA_h_t_b0!B6</f>
        <v>318.06299999999999</v>
      </c>
      <c r="C18" s="131">
        <f>[11]Mode_PA_h_t_b0!C6</f>
        <v>26.149000000000001</v>
      </c>
      <c r="D18" s="131">
        <f>[11]Mode_PA_h_t_b0!D6</f>
        <v>266.81099999999998</v>
      </c>
      <c r="E18" s="131">
        <f>[11]Mode_PA_h_t_b0!E6</f>
        <v>369.315</v>
      </c>
      <c r="F18" s="143">
        <f>[11]Mode_PA_h_t_b0!H6</f>
        <v>1.2999999999999999E-3</v>
      </c>
      <c r="G18" s="143">
        <f>[11]Mode_PA_h_t_b0!I6</f>
        <v>2.2000000000000001E-3</v>
      </c>
      <c r="H18" s="172">
        <f>Table6[[#This Row],[Estimates]]-Table6[[#This Row],[2.5% CI]]</f>
        <v>51.25200000000001</v>
      </c>
      <c r="I18" s="163"/>
      <c r="J18" s="128" t="str">
        <f>A18</f>
        <v>L*H</v>
      </c>
      <c r="K18" s="130">
        <f>[3]Mode_PA_h_f0_b0!B6</f>
        <v>92.555000000000007</v>
      </c>
      <c r="L18" s="131">
        <f>[3]Mode_PA_h_f0_b0!C6</f>
        <v>1.351</v>
      </c>
      <c r="M18" s="131">
        <f>[3]Mode_PA_h_f0_b0!D6</f>
        <v>89.906000000000006</v>
      </c>
      <c r="N18" s="131">
        <f>[3]Mode_PA_h_f0_b0!E6</f>
        <v>95.203000000000003</v>
      </c>
      <c r="O18" s="144">
        <f>[3]Mode_PA_h_f0_b0!H6</f>
        <v>1.0499999999999999E-13</v>
      </c>
      <c r="P18" s="144">
        <f>[3]Mode_PA_h_f0_b0!I6</f>
        <v>4.7200000000000001E-13</v>
      </c>
      <c r="Q18" s="131">
        <f>Table3[[#This Row],[Estimates]]-Table3[[#This Row],[2.5% CI]]</f>
        <v>2.6490000000000009</v>
      </c>
      <c r="S18" s="128" t="str">
        <f>A18</f>
        <v>L*H</v>
      </c>
      <c r="T18" s="135">
        <f>[13]Mode_PA_lh_slope_b0!B6</f>
        <v>31.050999999999998</v>
      </c>
      <c r="U18" s="131">
        <f>[13]Mode_PA_lh_slope_b0!C6</f>
        <v>5.327</v>
      </c>
      <c r="V18" s="131">
        <f>[13]Mode_PA_lh_slope_b0!D6</f>
        <v>20.611000000000001</v>
      </c>
      <c r="W18" s="131">
        <f>[13]Mode_PA_lh_slope_b0!E6</f>
        <v>41.491999999999997</v>
      </c>
      <c r="X18" s="145">
        <f>[13]Mode_PA_lh_slope_b0!H6</f>
        <v>5.0000000000000001E-3</v>
      </c>
      <c r="Y18" s="145">
        <f>[13]Mode_PA_lh_slope_b0!I6</f>
        <v>7.1000000000000004E-3</v>
      </c>
      <c r="Z18" s="173">
        <f>Table7[[#This Row],[Estimates]]-Table7[[#This Row],[2.5% CI]]</f>
        <v>10.439999999999998</v>
      </c>
    </row>
    <row r="19" spans="1:28" s="162" customFormat="1" x14ac:dyDescent="0.3">
      <c r="A19" s="128" t="str">
        <f>RIGHT([11]Mode_PA_h_t_b0!A7,6)</f>
        <v>^[L*]H</v>
      </c>
      <c r="B19" s="129">
        <f>[11]Mode_PA_h_t_b0!B7</f>
        <v>266.04399999999998</v>
      </c>
      <c r="C19" s="131">
        <f>[11]Mode_PA_h_t_b0!C7</f>
        <v>31.065000000000001</v>
      </c>
      <c r="D19" s="131">
        <f>[11]Mode_PA_h_t_b0!D7</f>
        <v>205.15899999999999</v>
      </c>
      <c r="E19" s="131">
        <f>[11]Mode_PA_h_t_b0!E7</f>
        <v>326.93</v>
      </c>
      <c r="F19" s="144">
        <f>[11]Mode_PA_h_t_b0!H7</f>
        <v>1.6200000000000001E-4</v>
      </c>
      <c r="G19" s="143">
        <f>[11]Mode_PA_h_t_b0!I7</f>
        <v>3.4400000000000001E-4</v>
      </c>
      <c r="H19" s="172">
        <f>Table6[[#This Row],[Estimates]]-Table6[[#This Row],[2.5% CI]]</f>
        <v>60.884999999999991</v>
      </c>
      <c r="J19" s="128" t="str">
        <f>A19</f>
        <v>^[L*]H</v>
      </c>
      <c r="K19" s="130">
        <f>[3]Mode_PA_h_f0_b0!B7</f>
        <v>93.141999999999996</v>
      </c>
      <c r="L19" s="131">
        <f>[3]Mode_PA_h_f0_b0!C7</f>
        <v>1.726</v>
      </c>
      <c r="M19" s="131">
        <f>[3]Mode_PA_h_f0_b0!D7</f>
        <v>89.757999999999996</v>
      </c>
      <c r="N19" s="131">
        <f>[3]Mode_PA_h_f0_b0!E7</f>
        <v>96.525999999999996</v>
      </c>
      <c r="O19" s="144">
        <f>[3]Mode_PA_h_f0_b0!H7</f>
        <v>1E-26</v>
      </c>
      <c r="P19" s="144">
        <f>[3]Mode_PA_h_f0_b0!I7</f>
        <v>1.9799999999999999E-25</v>
      </c>
      <c r="Q19" s="131">
        <f>Table3[[#This Row],[Estimates]]-Table3[[#This Row],[2.5% CI]]</f>
        <v>3.3840000000000003</v>
      </c>
      <c r="S19" s="128" t="str">
        <f>A19</f>
        <v>^[L*]H</v>
      </c>
      <c r="T19" s="135">
        <f>[13]Mode_PA_lh_slope_b0!B7</f>
        <v>15.997999999999999</v>
      </c>
      <c r="U19" s="131">
        <f>[13]Mode_PA_lh_slope_b0!C7</f>
        <v>7.2530000000000001</v>
      </c>
      <c r="V19" s="131">
        <f>[13]Mode_PA_lh_slope_b0!D7</f>
        <v>1.7809999999999999</v>
      </c>
      <c r="W19" s="131">
        <f>[13]Mode_PA_lh_slope_b0!E7</f>
        <v>30.213999999999999</v>
      </c>
      <c r="X19" s="145">
        <f>[13]Mode_PA_lh_slope_b0!H7</f>
        <v>4.5999999999999999E-2</v>
      </c>
      <c r="Y19" s="145">
        <f>[13]Mode_PA_lh_slope_b0!I7</f>
        <v>6.0199999999999997E-2</v>
      </c>
      <c r="Z19" s="173">
        <f>Table7[[#This Row],[Estimates]]-Table7[[#This Row],[2.5% CI]]</f>
        <v>14.216999999999999</v>
      </c>
    </row>
    <row r="20" spans="1:28" s="162" customFormat="1" x14ac:dyDescent="0.3">
      <c r="A20" s="128" t="str">
        <f>RIGHT([11]Mode_PA_h_t_b0!A8,6)</f>
        <v>L*^[H]</v>
      </c>
      <c r="B20" s="129">
        <f>[11]Mode_PA_h_t_b0!B8</f>
        <v>311.18400000000003</v>
      </c>
      <c r="C20" s="131">
        <f>[11]Mode_PA_h_t_b0!C8</f>
        <v>27.04</v>
      </c>
      <c r="D20" s="131">
        <f>[11]Mode_PA_h_t_b0!D8</f>
        <v>258.18599999999998</v>
      </c>
      <c r="E20" s="131">
        <f>[11]Mode_PA_h_t_b0!E8</f>
        <v>364.18299999999999</v>
      </c>
      <c r="F20" s="143">
        <f>[11]Mode_PA_h_t_b0!H8</f>
        <v>8.2399999999999997E-4</v>
      </c>
      <c r="G20" s="143">
        <f>[11]Mode_PA_h_t_b0!I8</f>
        <v>1.5E-3</v>
      </c>
      <c r="H20" s="172">
        <f>Table6[[#This Row],[Estimates]]-Table6[[#This Row],[2.5% CI]]</f>
        <v>52.998000000000047</v>
      </c>
      <c r="J20" s="128" t="str">
        <f>A20</f>
        <v>L*^[H]</v>
      </c>
      <c r="K20" s="130">
        <f>[3]Mode_PA_h_f0_b0!B8</f>
        <v>97.628</v>
      </c>
      <c r="L20" s="131">
        <f>[3]Mode_PA_h_f0_b0!C8</f>
        <v>1.4219999999999999</v>
      </c>
      <c r="M20" s="131">
        <f>[3]Mode_PA_h_f0_b0!D8</f>
        <v>94.840999999999994</v>
      </c>
      <c r="N20" s="131">
        <f>[3]Mode_PA_h_f0_b0!E8</f>
        <v>100.414</v>
      </c>
      <c r="O20" s="144">
        <f>[3]Mode_PA_h_f0_b0!H8</f>
        <v>4.7099999999999996E-16</v>
      </c>
      <c r="P20" s="144">
        <f>[3]Mode_PA_h_f0_b0!I8</f>
        <v>5.1E-15</v>
      </c>
      <c r="Q20" s="131">
        <f>Table3[[#This Row],[Estimates]]-Table3[[#This Row],[2.5% CI]]</f>
        <v>2.7870000000000061</v>
      </c>
      <c r="S20" s="128" t="str">
        <f>A20</f>
        <v>L*^[H]</v>
      </c>
      <c r="T20" s="135">
        <f>[13]Mode_PA_lh_slope_b0!B8</f>
        <v>48.765000000000001</v>
      </c>
      <c r="U20" s="131">
        <f>[13]Mode_PA_lh_slope_b0!C8</f>
        <v>5.6980000000000004</v>
      </c>
      <c r="V20" s="131">
        <f>[13]Mode_PA_lh_slope_b0!D8</f>
        <v>37.597000000000001</v>
      </c>
      <c r="W20" s="131">
        <f>[13]Mode_PA_lh_slope_b0!E8</f>
        <v>59.933999999999997</v>
      </c>
      <c r="X20" s="145">
        <f>[13]Mode_PA_lh_slope_b0!H8</f>
        <v>3.6400000000000001E-4</v>
      </c>
      <c r="Y20" s="145">
        <f>[13]Mode_PA_lh_slope_b0!I8</f>
        <v>7.3399999999999995E-4</v>
      </c>
      <c r="Z20" s="173">
        <f>Table7[[#This Row],[Estimates]]-Table7[[#This Row],[2.5% CI]]</f>
        <v>11.167999999999999</v>
      </c>
    </row>
    <row r="21" spans="1:28" s="162" customFormat="1" x14ac:dyDescent="0.3">
      <c r="A21" s="136" t="str">
        <f>RIGHT([11]Mode_PA_h_t_b0!A9,6)</f>
        <v>^[L*H]</v>
      </c>
      <c r="B21" s="134">
        <f>[11]Mode_PA_h_t_b0!B9</f>
        <v>309.47500000000002</v>
      </c>
      <c r="C21" s="137">
        <f>[11]Mode_PA_h_t_b0!C9</f>
        <v>26.724</v>
      </c>
      <c r="D21" s="137">
        <f>[11]Mode_PA_h_t_b0!D9</f>
        <v>257.09699999999998</v>
      </c>
      <c r="E21" s="137">
        <f>[11]Mode_PA_h_t_b0!E9</f>
        <v>361.85300000000001</v>
      </c>
      <c r="F21" s="146">
        <f>[11]Mode_PA_h_t_b0!H9</f>
        <v>1E-3</v>
      </c>
      <c r="G21" s="146">
        <f>[11]Mode_PA_h_t_b0!I9</f>
        <v>1.8E-3</v>
      </c>
      <c r="H21" s="174">
        <f>Table6[[#This Row],[Estimates]]-Table6[[#This Row],[2.5% CI]]</f>
        <v>52.378000000000043</v>
      </c>
      <c r="J21" s="128" t="str">
        <f>A21</f>
        <v>^[L*H]</v>
      </c>
      <c r="K21" s="135">
        <f>[3]Mode_PA_h_f0_b0!B9</f>
        <v>97.584000000000003</v>
      </c>
      <c r="L21" s="137">
        <f>[3]Mode_PA_h_f0_b0!C9</f>
        <v>1.397</v>
      </c>
      <c r="M21" s="137">
        <f>[3]Mode_PA_h_f0_b0!D9</f>
        <v>94.846999999999994</v>
      </c>
      <c r="N21" s="137">
        <f>[3]Mode_PA_h_f0_b0!E9</f>
        <v>100.322</v>
      </c>
      <c r="O21" s="147">
        <f>[3]Mode_PA_h_f0_b0!H9</f>
        <v>2.8700000000000001E-15</v>
      </c>
      <c r="P21" s="147">
        <f>[3]Mode_PA_h_f0_b0!I9</f>
        <v>2.7300000000000001E-14</v>
      </c>
      <c r="Q21" s="137">
        <f>Table3[[#This Row],[Estimates]]-Table3[[#This Row],[2.5% CI]]</f>
        <v>2.737000000000009</v>
      </c>
      <c r="S21" s="128" t="str">
        <f>A21</f>
        <v>^[L*H]</v>
      </c>
      <c r="T21" s="135">
        <f>[13]Mode_PA_lh_slope_b0!B9</f>
        <v>33.951999999999998</v>
      </c>
      <c r="U21" s="131">
        <f>[13]Mode_PA_lh_slope_b0!C9</f>
        <v>5.569</v>
      </c>
      <c r="V21" s="131">
        <f>[13]Mode_PA_lh_slope_b0!D9</f>
        <v>23.038</v>
      </c>
      <c r="W21" s="131">
        <f>[13]Mode_PA_lh_slope_b0!E9</f>
        <v>44.866999999999997</v>
      </c>
      <c r="X21" s="145">
        <f>[13]Mode_PA_lh_slope_b0!H9</f>
        <v>2.3999999999999998E-3</v>
      </c>
      <c r="Y21" s="145">
        <f>[13]Mode_PA_lh_slope_b0!I9</f>
        <v>3.8E-3</v>
      </c>
      <c r="Z21" s="173">
        <f>Table7[[#This Row],[Estimates]]-Table7[[#This Row],[2.5% CI]]</f>
        <v>10.913999999999998</v>
      </c>
    </row>
    <row r="22" spans="1:28" x14ac:dyDescent="0.3">
      <c r="A22" s="150"/>
      <c r="B22" s="150"/>
      <c r="C22" s="150"/>
      <c r="D22" s="150"/>
      <c r="E22" s="150"/>
      <c r="F22" s="156"/>
      <c r="G22" s="156"/>
      <c r="H22" s="156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6"/>
      <c r="Y22" s="156"/>
      <c r="Z22" s="150"/>
      <c r="AA22" s="150"/>
      <c r="AB22" s="150"/>
    </row>
    <row r="23" spans="1:28" x14ac:dyDescent="0.3"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6"/>
      <c r="Y23" s="156"/>
      <c r="Z23" s="150"/>
      <c r="AA23" s="150"/>
      <c r="AB23" s="150"/>
    </row>
    <row r="24" spans="1:28" ht="25.2" customHeight="1" x14ac:dyDescent="0.3"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6"/>
      <c r="Y24" s="156"/>
      <c r="Z24" s="150"/>
      <c r="AA24" s="150"/>
      <c r="AB24" s="150"/>
    </row>
    <row r="25" spans="1:28" x14ac:dyDescent="0.3"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6"/>
      <c r="Y25" s="156"/>
      <c r="Z25" s="150"/>
      <c r="AA25" s="150"/>
      <c r="AB25" s="150"/>
    </row>
    <row r="26" spans="1:28" x14ac:dyDescent="0.3"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6"/>
      <c r="Y26" s="156"/>
      <c r="Z26" s="150"/>
      <c r="AA26" s="150"/>
      <c r="AB26" s="150"/>
    </row>
    <row r="27" spans="1:28" x14ac:dyDescent="0.3"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6"/>
      <c r="Y27" s="156"/>
      <c r="Z27" s="150"/>
      <c r="AA27" s="150"/>
      <c r="AB27" s="150"/>
    </row>
    <row r="28" spans="1:28" x14ac:dyDescent="0.3">
      <c r="I28" s="159"/>
      <c r="J28" s="159"/>
      <c r="N28" s="152"/>
      <c r="O28" s="152"/>
      <c r="P28" s="152"/>
      <c r="Q28" s="152"/>
      <c r="U28" s="151"/>
      <c r="V28" s="151"/>
      <c r="AA28" s="150"/>
      <c r="AB28" s="150"/>
    </row>
    <row r="29" spans="1:28" ht="25.2" customHeight="1" x14ac:dyDescent="0.3">
      <c r="I29" s="159"/>
      <c r="J29" s="159"/>
      <c r="N29" s="152"/>
      <c r="O29" s="152"/>
      <c r="P29" s="152"/>
      <c r="Q29" s="152"/>
      <c r="U29" s="151"/>
      <c r="V29" s="151"/>
      <c r="AA29" s="150"/>
      <c r="AB29" s="150"/>
    </row>
    <row r="31" spans="1:28" x14ac:dyDescent="0.3">
      <c r="I31" s="159"/>
      <c r="J31" s="159"/>
      <c r="N31" s="152"/>
      <c r="O31" s="152"/>
      <c r="P31" s="152"/>
      <c r="Q31" s="152"/>
      <c r="U31" s="151"/>
      <c r="V31" s="151"/>
      <c r="AA31" s="150"/>
      <c r="AB31" s="150"/>
    </row>
    <row r="32" spans="1:28" x14ac:dyDescent="0.3">
      <c r="I32" s="159"/>
      <c r="J32" s="159"/>
      <c r="N32" s="152"/>
      <c r="O32" s="152"/>
      <c r="P32" s="152"/>
      <c r="Q32" s="152"/>
      <c r="U32" s="151"/>
      <c r="V32" s="151"/>
      <c r="AA32" s="150"/>
      <c r="AB32" s="150"/>
    </row>
    <row r="33" spans="9:28" x14ac:dyDescent="0.3">
      <c r="I33" s="159"/>
      <c r="J33" s="159"/>
      <c r="N33" s="152"/>
      <c r="O33" s="152"/>
      <c r="P33" s="152"/>
      <c r="Q33" s="152"/>
      <c r="U33" s="151"/>
      <c r="V33" s="151"/>
      <c r="AA33" s="150"/>
      <c r="AB33" s="150"/>
    </row>
    <row r="34" spans="9:28" x14ac:dyDescent="0.3">
      <c r="I34" s="159"/>
      <c r="J34" s="159"/>
      <c r="N34" s="152"/>
      <c r="O34" s="152"/>
      <c r="P34" s="152"/>
      <c r="Q34" s="152"/>
      <c r="U34" s="151"/>
      <c r="V34" s="151"/>
      <c r="AA34" s="150"/>
      <c r="AB34" s="150"/>
    </row>
    <row r="35" spans="9:28" x14ac:dyDescent="0.3">
      <c r="I35" s="159"/>
      <c r="J35" s="159"/>
      <c r="N35" s="152"/>
      <c r="O35" s="152"/>
      <c r="P35" s="152"/>
      <c r="Q35" s="152"/>
      <c r="U35" s="151"/>
      <c r="V35" s="151"/>
      <c r="AA35" s="150"/>
      <c r="AB35" s="150"/>
    </row>
    <row r="37" spans="9:28" x14ac:dyDescent="0.3">
      <c r="I37" s="159"/>
      <c r="J37" s="159"/>
      <c r="N37" s="152"/>
      <c r="O37" s="152"/>
      <c r="P37" s="152"/>
      <c r="Q37" s="152"/>
      <c r="U37" s="151"/>
      <c r="V37" s="151"/>
      <c r="AA37" s="150"/>
      <c r="AB37" s="150"/>
    </row>
    <row r="38" spans="9:28" x14ac:dyDescent="0.3">
      <c r="I38" s="159"/>
      <c r="J38" s="159"/>
      <c r="N38" s="152"/>
      <c r="O38" s="152"/>
      <c r="P38" s="152"/>
      <c r="Q38" s="152"/>
      <c r="U38" s="151"/>
      <c r="V38" s="151"/>
      <c r="AA38" s="150"/>
      <c r="AB38" s="150"/>
    </row>
    <row r="39" spans="9:28" x14ac:dyDescent="0.3">
      <c r="I39" s="159"/>
      <c r="J39" s="159"/>
      <c r="N39" s="152"/>
      <c r="O39" s="152"/>
      <c r="P39" s="152"/>
      <c r="Q39" s="152"/>
      <c r="U39" s="151"/>
      <c r="V39" s="151"/>
      <c r="AA39" s="150"/>
      <c r="AB39" s="150"/>
    </row>
    <row r="40" spans="9:28" x14ac:dyDescent="0.3">
      <c r="I40" s="159"/>
      <c r="J40" s="159"/>
      <c r="N40" s="152"/>
      <c r="O40" s="152"/>
      <c r="P40" s="152"/>
      <c r="Q40" s="152"/>
      <c r="U40" s="151"/>
      <c r="V40" s="151"/>
      <c r="AA40" s="150"/>
      <c r="AB40" s="150"/>
    </row>
    <row r="41" spans="9:28" x14ac:dyDescent="0.3">
      <c r="I41" s="159"/>
      <c r="J41" s="159"/>
      <c r="N41" s="152"/>
      <c r="O41" s="152"/>
      <c r="P41" s="152"/>
      <c r="Q41" s="152"/>
      <c r="U41" s="151"/>
      <c r="V41" s="151"/>
      <c r="AA41" s="150"/>
      <c r="AB41" s="150"/>
    </row>
    <row r="51" spans="4:5" x14ac:dyDescent="0.3">
      <c r="D51" s="152"/>
      <c r="E51" s="152"/>
    </row>
    <row r="52" spans="4:5" x14ac:dyDescent="0.3">
      <c r="D52" s="160"/>
    </row>
    <row r="53" spans="4:5" x14ac:dyDescent="0.3">
      <c r="D53" s="160"/>
    </row>
    <row r="54" spans="4:5" x14ac:dyDescent="0.3">
      <c r="D54" s="160"/>
    </row>
    <row r="55" spans="4:5" x14ac:dyDescent="0.3">
      <c r="D55" s="160"/>
    </row>
    <row r="56" spans="4:5" x14ac:dyDescent="0.3">
      <c r="D56" s="160"/>
    </row>
    <row r="57" spans="4:5" x14ac:dyDescent="0.3">
      <c r="D57" s="160"/>
    </row>
    <row r="58" spans="4:5" x14ac:dyDescent="0.3">
      <c r="D58" s="160"/>
    </row>
    <row r="59" spans="4:5" x14ac:dyDescent="0.3">
      <c r="D59" s="152"/>
      <c r="E59" s="152"/>
    </row>
    <row r="60" spans="4:5" x14ac:dyDescent="0.3">
      <c r="D60" s="152"/>
      <c r="E60" s="152"/>
    </row>
  </sheetData>
  <conditionalFormatting sqref="F14:F21 O14:Q21 X14:Y17 F3:H11 O3:Q11 X3:Y11">
    <cfRule type="cellIs" dxfId="116" priority="16" operator="lessThan">
      <formula>0.05</formula>
    </cfRule>
  </conditionalFormatting>
  <conditionalFormatting sqref="G3:H11">
    <cfRule type="cellIs" dxfId="115" priority="15" operator="lessThan">
      <formula>0.05</formula>
    </cfRule>
  </conditionalFormatting>
  <conditionalFormatting sqref="P3:Q11">
    <cfRule type="cellIs" dxfId="114" priority="13" operator="lessThan">
      <formula>0.05</formula>
    </cfRule>
  </conditionalFormatting>
  <conditionalFormatting sqref="P14:Q21">
    <cfRule type="cellIs" dxfId="113" priority="12" operator="lessThan">
      <formula>0.05</formula>
    </cfRule>
  </conditionalFormatting>
  <conditionalFormatting sqref="G14:H21">
    <cfRule type="cellIs" dxfId="112" priority="11" operator="lessThan">
      <formula>0.05</formula>
    </cfRule>
  </conditionalFormatting>
  <conditionalFormatting sqref="F7:H10">
    <cfRule type="cellIs" dxfId="111" priority="10" operator="lessThan">
      <formula>0.05</formula>
    </cfRule>
  </conditionalFormatting>
  <conditionalFormatting sqref="G7:H10">
    <cfRule type="cellIs" dxfId="110" priority="9" operator="lessThan">
      <formula>0.05</formula>
    </cfRule>
  </conditionalFormatting>
  <conditionalFormatting sqref="O7:Q10">
    <cfRule type="cellIs" dxfId="109" priority="8" operator="lessThan">
      <formula>0.05</formula>
    </cfRule>
  </conditionalFormatting>
  <conditionalFormatting sqref="P7:Q10">
    <cfRule type="cellIs" dxfId="108" priority="7" operator="lessThan">
      <formula>0.05</formula>
    </cfRule>
  </conditionalFormatting>
  <conditionalFormatting sqref="X7:Y10">
    <cfRule type="cellIs" dxfId="107" priority="6" operator="lessThan">
      <formula>0.05</formula>
    </cfRule>
  </conditionalFormatting>
  <conditionalFormatting sqref="F18:F21">
    <cfRule type="cellIs" dxfId="106" priority="5" operator="lessThan">
      <formula>0.05</formula>
    </cfRule>
  </conditionalFormatting>
  <conditionalFormatting sqref="G18:H21">
    <cfRule type="cellIs" dxfId="105" priority="4" operator="lessThan">
      <formula>0.05</formula>
    </cfRule>
  </conditionalFormatting>
  <conditionalFormatting sqref="O18:Q21">
    <cfRule type="cellIs" dxfId="104" priority="3" operator="lessThan">
      <formula>0.05</formula>
    </cfRule>
  </conditionalFormatting>
  <conditionalFormatting sqref="P18:Q21">
    <cfRule type="cellIs" dxfId="103" priority="2" operator="lessThan">
      <formula>0.05</formula>
    </cfRule>
  </conditionalFormatting>
  <conditionalFormatting sqref="X18:Y21">
    <cfRule type="cellIs" dxfId="102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4424-DC29-4A1C-A20E-538ED8ECBFE3}">
  <dimension ref="A1:BE27"/>
  <sheetViews>
    <sheetView showGridLines="0" tabSelected="1" view="pageBreakPreview" zoomScale="66" zoomScaleNormal="55" zoomScaleSheetLayoutView="66" workbookViewId="0">
      <selection sqref="A1:J1"/>
    </sheetView>
  </sheetViews>
  <sheetFormatPr defaultRowHeight="13.8" x14ac:dyDescent="0.25"/>
  <cols>
    <col min="1" max="1" width="13.5546875" style="215" bestFit="1" customWidth="1"/>
    <col min="2" max="4" width="9.6640625" style="211" customWidth="1"/>
    <col min="5" max="7" width="10.44140625" style="211" customWidth="1"/>
    <col min="8" max="8" width="12.77734375" style="211" customWidth="1"/>
    <col min="9" max="9" width="12.21875" style="211" customWidth="1"/>
    <col min="10" max="10" width="11.21875" style="211" customWidth="1"/>
    <col min="11" max="16384" width="8.88671875" style="211"/>
  </cols>
  <sheetData>
    <row r="1" spans="1:57" s="36" customFormat="1" ht="20.399999999999999" customHeight="1" x14ac:dyDescent="0.25">
      <c r="A1" s="208" t="s">
        <v>76</v>
      </c>
      <c r="B1" s="208"/>
      <c r="C1" s="208"/>
      <c r="D1" s="208"/>
      <c r="E1" s="208"/>
      <c r="F1" s="208"/>
      <c r="G1" s="208"/>
      <c r="H1" s="208"/>
      <c r="I1" s="208"/>
      <c r="J1" s="208"/>
      <c r="K1" s="209"/>
      <c r="L1" s="209"/>
      <c r="S1" s="39"/>
      <c r="T1" s="39"/>
      <c r="U1" s="39"/>
      <c r="AB1" s="39"/>
      <c r="AC1" s="39"/>
      <c r="AD1" s="39"/>
      <c r="AK1" s="39"/>
      <c r="AL1" s="39"/>
      <c r="AM1" s="39"/>
      <c r="AT1" s="39"/>
      <c r="AU1" s="39"/>
      <c r="AV1" s="39"/>
      <c r="BC1" s="39"/>
      <c r="BD1" s="39"/>
      <c r="BE1" s="39"/>
    </row>
    <row r="2" spans="1:57" s="36" customFormat="1" ht="13.2" customHeight="1" x14ac:dyDescent="0.25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209"/>
      <c r="L2" s="209"/>
      <c r="S2" s="39"/>
      <c r="T2" s="39"/>
      <c r="U2" s="39"/>
      <c r="AB2" s="39"/>
      <c r="AC2" s="39"/>
      <c r="AD2" s="39"/>
      <c r="AK2" s="39"/>
      <c r="AL2" s="39"/>
      <c r="AM2" s="39"/>
      <c r="AT2" s="39"/>
      <c r="AU2" s="39"/>
      <c r="AV2" s="39"/>
      <c r="BC2" s="39"/>
      <c r="BD2" s="39"/>
      <c r="BE2" s="39"/>
    </row>
    <row r="3" spans="1:57" s="218" customFormat="1" ht="13.05" customHeight="1" x14ac:dyDescent="0.2">
      <c r="A3" s="217" t="s">
        <v>58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S3" s="219"/>
      <c r="T3" s="219"/>
      <c r="U3" s="219"/>
      <c r="AB3" s="219"/>
      <c r="AC3" s="219"/>
      <c r="AD3" s="219"/>
      <c r="AK3" s="219"/>
      <c r="AL3" s="219"/>
      <c r="AM3" s="219"/>
      <c r="AT3" s="219"/>
      <c r="AU3" s="219"/>
      <c r="AV3" s="219"/>
      <c r="BC3" s="219"/>
      <c r="BD3" s="219"/>
      <c r="BE3" s="219"/>
    </row>
    <row r="4" spans="1:57" ht="33.6" customHeight="1" thickBot="1" x14ac:dyDescent="0.3">
      <c r="A4" s="125" t="s">
        <v>72</v>
      </c>
      <c r="B4" s="216" t="s">
        <v>78</v>
      </c>
      <c r="C4" s="216"/>
      <c r="D4" s="216"/>
      <c r="E4" s="216"/>
      <c r="F4" s="216"/>
      <c r="G4" s="216"/>
      <c r="H4" s="216"/>
      <c r="I4" s="216"/>
      <c r="J4" s="216"/>
    </row>
    <row r="5" spans="1:57" ht="33.6" customHeight="1" thickTop="1" thickBot="1" x14ac:dyDescent="0.3">
      <c r="A5" s="105" t="s">
        <v>70</v>
      </c>
      <c r="B5" s="105" t="str">
        <f>[14]Mode_PA_l_f0_b1!C1</f>
        <v>estimate</v>
      </c>
      <c r="C5" s="105" t="str">
        <f>[14]Mode_PA_l_f0_b1!D1</f>
        <v>std.error</v>
      </c>
      <c r="D5" s="105" t="str">
        <f>[14]Mode_PA_l_f0_b1!E1</f>
        <v>2.5% CI</v>
      </c>
      <c r="E5" s="105" t="str">
        <f>[14]Mode_PA_l_f0_b1!F1</f>
        <v>97.5% CI</v>
      </c>
      <c r="F5" s="105" t="str">
        <f>[14]Mode_PA_l_f0_b1!G1</f>
        <v>z.value</v>
      </c>
      <c r="G5" s="105" t="str">
        <f>[14]Mode_PA_l_f0_b1!H1</f>
        <v>df</v>
      </c>
      <c r="H5" s="105" t="str">
        <f>[14]Mode_PA_l_f0_b1!I1</f>
        <v>p.value</v>
      </c>
      <c r="I5" s="107" t="str">
        <f>[14]Mode_PA_l_f0_b1!J1</f>
        <v>p.adj (BH)</v>
      </c>
      <c r="J5" s="107" t="str">
        <f>[14]Mode_PA_l_f0_b1!K1</f>
        <v>signif.</v>
      </c>
      <c r="K5" s="212" t="s">
        <v>74</v>
      </c>
      <c r="L5" s="212" t="s">
        <v>75</v>
      </c>
    </row>
    <row r="6" spans="1:57" ht="33.6" customHeight="1" thickTop="1" thickBot="1" x14ac:dyDescent="0.3">
      <c r="A6" s="74" t="s">
        <v>68</v>
      </c>
      <c r="B6" s="76">
        <f>[14]Mode_PA_l_f0_b1!C14</f>
        <v>0.27400000000000002</v>
      </c>
      <c r="C6" s="76">
        <f>[14]Mode_PA_l_f0_b1!D14</f>
        <v>0.17499999999999999</v>
      </c>
      <c r="D6" s="76">
        <f>[14]Mode_PA_l_f0_b1!E14</f>
        <v>-7.0000000000000007E-2</v>
      </c>
      <c r="E6" s="76">
        <f>[14]Mode_PA_l_f0_b1!F14</f>
        <v>0.61799999999999999</v>
      </c>
      <c r="F6" s="76">
        <f>[14]Mode_PA_l_f0_b1!G14</f>
        <v>1.5620000000000001</v>
      </c>
      <c r="G6" s="76">
        <f>[14]Mode_PA_l_f0_b1!H14</f>
        <v>606.32618675635297</v>
      </c>
      <c r="H6" s="115">
        <f>[14]Mode_PA_l_f0_b1!I14</f>
        <v>0.11890000000000001</v>
      </c>
      <c r="I6" s="115">
        <f>[14]Mode_PA_l_f0_b1!J14</f>
        <v>0.14660000000000001</v>
      </c>
      <c r="J6" s="185">
        <f>[14]Mode_PA_l_f0_b1!K14</f>
        <v>0</v>
      </c>
      <c r="K6" s="212">
        <f t="shared" ref="K6:K14" si="0">B6-D6</f>
        <v>0.34400000000000003</v>
      </c>
      <c r="L6" s="213">
        <f>H6</f>
        <v>0.11890000000000001</v>
      </c>
    </row>
    <row r="7" spans="1:57" ht="33.6" customHeight="1" thickBot="1" x14ac:dyDescent="0.3">
      <c r="A7" s="79" t="s">
        <v>69</v>
      </c>
      <c r="B7" s="73">
        <f>[15]Mode_PA_h_f0_b1!C14</f>
        <v>-0.47199999999999998</v>
      </c>
      <c r="C7" s="73">
        <f>[15]Mode_PA_h_f0_b1!D14</f>
        <v>0.24299999999999999</v>
      </c>
      <c r="D7" s="73">
        <f>[15]Mode_PA_h_f0_b1!E14</f>
        <v>-0.94799999999999995</v>
      </c>
      <c r="E7" s="73">
        <f>[15]Mode_PA_h_f0_b1!F14</f>
        <v>5.0000000000000001E-3</v>
      </c>
      <c r="F7" s="73">
        <f>[15]Mode_PA_h_f0_b1!G14</f>
        <v>-1.9390000000000001</v>
      </c>
      <c r="G7" s="73">
        <f>[15]Mode_PA_h_f0_b1!H14</f>
        <v>612.176856382854</v>
      </c>
      <c r="H7" s="115">
        <f>[15]Mode_PA_h_f0_b1!I14</f>
        <v>5.2999999999999999E-2</v>
      </c>
      <c r="I7" s="115">
        <f>[15]Mode_PA_h_f0_b1!J14</f>
        <v>6.8900000000000003E-2</v>
      </c>
      <c r="J7" s="185" t="str">
        <f>[15]Mode_PA_h_f0_b1!K14</f>
        <v>(p&lt;0.1)</v>
      </c>
      <c r="K7" s="212">
        <f t="shared" si="0"/>
        <v>0.47599999999999998</v>
      </c>
      <c r="L7" s="213">
        <f t="shared" ref="L7:L14" si="1">H7</f>
        <v>5.2999999999999999E-2</v>
      </c>
    </row>
    <row r="8" spans="1:57" ht="33.6" customHeight="1" thickBot="1" x14ac:dyDescent="0.3">
      <c r="A8" s="82" t="s">
        <v>5</v>
      </c>
      <c r="B8" s="84">
        <f>[16]Mode_PA_f0_exc_b1!C14</f>
        <v>-0.60499999999999998</v>
      </c>
      <c r="C8" s="84">
        <f>[16]Mode_PA_f0_exc_b1!D14</f>
        <v>0.188</v>
      </c>
      <c r="D8" s="84">
        <f>[16]Mode_PA_f0_exc_b1!E14</f>
        <v>-0.97299999999999998</v>
      </c>
      <c r="E8" s="84">
        <f>[16]Mode_PA_f0_exc_b1!F14</f>
        <v>-0.23699999999999999</v>
      </c>
      <c r="F8" s="84">
        <f>[16]Mode_PA_f0_exc_b1!G14</f>
        <v>-3.2250000000000001</v>
      </c>
      <c r="G8" s="84">
        <f>[16]Mode_PA_f0_exc_b1!H14</f>
        <v>614.94046867923305</v>
      </c>
      <c r="H8" s="115">
        <f>[16]Mode_PA_f0_exc_b1!I14</f>
        <v>1.2999999999999999E-3</v>
      </c>
      <c r="I8" s="115">
        <f>[16]Mode_PA_f0_exc_b1!J14</f>
        <v>2.2000000000000001E-3</v>
      </c>
      <c r="J8" s="185" t="str">
        <f>[16]Mode_PA_f0_exc_b1!K14</f>
        <v>p&lt;0.01</v>
      </c>
      <c r="K8" s="212">
        <f t="shared" si="0"/>
        <v>0.36799999999999999</v>
      </c>
      <c r="L8" s="213">
        <f t="shared" si="1"/>
        <v>1.2999999999999999E-3</v>
      </c>
    </row>
    <row r="9" spans="1:57" ht="33.6" customHeight="1" thickBot="1" x14ac:dyDescent="0.3">
      <c r="A9" s="90" t="s">
        <v>71</v>
      </c>
      <c r="B9" s="82">
        <f>[17]Mode_PA_lh_mean_f0_b1!C14</f>
        <v>-0.16300000000000001</v>
      </c>
      <c r="C9" s="82">
        <f>[17]Mode_PA_lh_mean_f0_b1!D14</f>
        <v>0.20300000000000001</v>
      </c>
      <c r="D9" s="82">
        <f>[17]Mode_PA_lh_mean_f0_b1!E14</f>
        <v>-0.56100000000000005</v>
      </c>
      <c r="E9" s="82">
        <f>[17]Mode_PA_lh_mean_f0_b1!F14</f>
        <v>0.23499999999999999</v>
      </c>
      <c r="F9" s="84">
        <f>[17]Mode_PA_lh_mean_f0_b1!G14</f>
        <v>-0.80400000000000005</v>
      </c>
      <c r="G9" s="84">
        <f>[17]Mode_PA_lh_mean_f0_b1!H14</f>
        <v>589.34494337747503</v>
      </c>
      <c r="H9" s="115">
        <f>[17]Mode_PA_lh_mean_f0_b1!I14</f>
        <v>0.4214</v>
      </c>
      <c r="I9" s="115">
        <f>[17]Mode_PA_lh_mean_f0_b1!J14</f>
        <v>0.47089999999999999</v>
      </c>
      <c r="J9" s="185">
        <f>[17]Mode_PA_lh_mean_f0_b1!K14</f>
        <v>0</v>
      </c>
      <c r="K9" s="212">
        <f t="shared" si="0"/>
        <v>0.39800000000000002</v>
      </c>
      <c r="L9" s="213">
        <f t="shared" si="1"/>
        <v>0.4214</v>
      </c>
    </row>
    <row r="10" spans="1:57" ht="33.6" customHeight="1" thickTop="1" thickBot="1" x14ac:dyDescent="0.3">
      <c r="A10" s="105" t="s">
        <v>73</v>
      </c>
      <c r="B10" s="105" t="str">
        <f>B5</f>
        <v>estimate</v>
      </c>
      <c r="C10" s="105" t="str">
        <f t="shared" ref="C10:J10" si="2">C5</f>
        <v>std.error</v>
      </c>
      <c r="D10" s="105" t="str">
        <f t="shared" si="2"/>
        <v>2.5% CI</v>
      </c>
      <c r="E10" s="105" t="str">
        <f t="shared" si="2"/>
        <v>97.5% CI</v>
      </c>
      <c r="F10" s="105" t="str">
        <f t="shared" si="2"/>
        <v>z.value</v>
      </c>
      <c r="G10" s="105" t="str">
        <f t="shared" si="2"/>
        <v>df</v>
      </c>
      <c r="H10" s="105" t="str">
        <f t="shared" si="2"/>
        <v>p.value</v>
      </c>
      <c r="I10" s="107" t="str">
        <f t="shared" si="2"/>
        <v>p.adj (BH)</v>
      </c>
      <c r="J10" s="107" t="str">
        <f t="shared" si="2"/>
        <v>signif.</v>
      </c>
      <c r="K10" s="212"/>
      <c r="L10" s="213"/>
    </row>
    <row r="11" spans="1:57" ht="33.6" customHeight="1" thickTop="1" thickBot="1" x14ac:dyDescent="0.3">
      <c r="A11" s="86" t="s">
        <v>4</v>
      </c>
      <c r="B11" s="74">
        <f>[18]Mode_PA_l_t_b1!C14</f>
        <v>-2.278</v>
      </c>
      <c r="C11" s="74">
        <f>[18]Mode_PA_l_t_b1!D14</f>
        <v>2.5760000000000001</v>
      </c>
      <c r="D11" s="74">
        <f>[18]Mode_PA_l_t_b1!E14</f>
        <v>-7.327</v>
      </c>
      <c r="E11" s="74">
        <f>[18]Mode_PA_l_t_b1!F14</f>
        <v>2.77</v>
      </c>
      <c r="F11" s="76">
        <f>[18]Mode_PA_l_t_b1!G14</f>
        <v>-0.88500000000000001</v>
      </c>
      <c r="G11" s="76">
        <f>[18]Mode_PA_l_t_b1!H14</f>
        <v>596.71787555645199</v>
      </c>
      <c r="H11" s="115">
        <f>[18]Mode_PA_l_t_b1!I14</f>
        <v>0.37669999999999998</v>
      </c>
      <c r="I11" s="115">
        <f>[18]Mode_PA_l_t_b1!J14</f>
        <v>0.43099999999999999</v>
      </c>
      <c r="J11" s="185">
        <f>[18]Mode_PA_l_t_b1!K14</f>
        <v>0</v>
      </c>
      <c r="K11" s="212">
        <f t="shared" si="0"/>
        <v>5.0489999999999995</v>
      </c>
      <c r="L11" s="213">
        <f t="shared" si="1"/>
        <v>0.37669999999999998</v>
      </c>
    </row>
    <row r="12" spans="1:57" ht="33.6" customHeight="1" thickBot="1" x14ac:dyDescent="0.3">
      <c r="A12" s="90" t="s">
        <v>3</v>
      </c>
      <c r="B12" s="82">
        <f>[19]Mode_PA_h_t_b1!C14</f>
        <v>-50.295000000000002</v>
      </c>
      <c r="C12" s="82">
        <f>[19]Mode_PA_h_t_b1!D14</f>
        <v>3.887</v>
      </c>
      <c r="D12" s="82">
        <f>[19]Mode_PA_h_t_b1!E14</f>
        <v>-57.912999999999997</v>
      </c>
      <c r="E12" s="82">
        <f>[19]Mode_PA_h_t_b1!F14</f>
        <v>-42.677</v>
      </c>
      <c r="F12" s="84">
        <f>[19]Mode_PA_h_t_b1!G14</f>
        <v>-12.94</v>
      </c>
      <c r="G12" s="84">
        <f>[19]Mode_PA_h_t_b1!H14</f>
        <v>614.91330479009696</v>
      </c>
      <c r="H12" s="115">
        <f>[19]Mode_PA_h_t_b1!I14</f>
        <v>4.7999999999999998E-34</v>
      </c>
      <c r="I12" s="115">
        <f>[19]Mode_PA_h_t_b1!J14</f>
        <v>1.1400000000000001E-32</v>
      </c>
      <c r="J12" s="185" t="str">
        <f>[19]Mode_PA_h_t_b1!K14</f>
        <v>p&lt;0.0001</v>
      </c>
      <c r="K12" s="212">
        <f t="shared" si="0"/>
        <v>7.617999999999995</v>
      </c>
      <c r="L12" s="213">
        <f t="shared" si="1"/>
        <v>4.7999999999999998E-34</v>
      </c>
    </row>
    <row r="13" spans="1:57" ht="33.6" customHeight="1" thickTop="1" thickBot="1" x14ac:dyDescent="0.3">
      <c r="A13" s="105" t="s">
        <v>42</v>
      </c>
      <c r="B13" s="105" t="str">
        <f>B5</f>
        <v>estimate</v>
      </c>
      <c r="C13" s="105" t="str">
        <f t="shared" ref="C13:J13" si="3">C5</f>
        <v>std.error</v>
      </c>
      <c r="D13" s="105" t="str">
        <f t="shared" si="3"/>
        <v>2.5% CI</v>
      </c>
      <c r="E13" s="105" t="str">
        <f t="shared" si="3"/>
        <v>97.5% CI</v>
      </c>
      <c r="F13" s="105" t="str">
        <f t="shared" si="3"/>
        <v>z.value</v>
      </c>
      <c r="G13" s="105" t="str">
        <f t="shared" si="3"/>
        <v>df</v>
      </c>
      <c r="H13" s="105" t="str">
        <f t="shared" si="3"/>
        <v>p.value</v>
      </c>
      <c r="I13" s="107" t="str">
        <f t="shared" si="3"/>
        <v>p.adj (BH)</v>
      </c>
      <c r="J13" s="107" t="str">
        <f t="shared" si="3"/>
        <v>signif.</v>
      </c>
      <c r="K13" s="212"/>
      <c r="L13" s="213"/>
    </row>
    <row r="14" spans="1:57" ht="33.6" customHeight="1" thickTop="1" x14ac:dyDescent="0.25">
      <c r="A14" s="26" t="s">
        <v>35</v>
      </c>
      <c r="B14" s="25">
        <f>[20]Mode_PA_lh_slope_b1!C14</f>
        <v>4.4660000000000002</v>
      </c>
      <c r="C14" s="26">
        <f>[20]Mode_PA_lh_slope_b1!D14</f>
        <v>1.139</v>
      </c>
      <c r="D14" s="26">
        <f>[20]Mode_PA_lh_slope_b1!E14</f>
        <v>2.2330000000000001</v>
      </c>
      <c r="E14" s="26">
        <f>[20]Mode_PA_lh_slope_b1!F14</f>
        <v>6.6989999999999998</v>
      </c>
      <c r="F14" s="25">
        <f>[20]Mode_PA_lh_slope_b1!G14</f>
        <v>3.92</v>
      </c>
      <c r="G14" s="25">
        <f>[20]Mode_PA_lh_slope_b1!H14</f>
        <v>611.20185412463104</v>
      </c>
      <c r="H14" s="94">
        <f>[20]Mode_PA_lh_slope_b1!I14</f>
        <v>9.8599999999999998E-5</v>
      </c>
      <c r="I14" s="94">
        <f>[20]Mode_PA_lh_slope_b1!J14</f>
        <v>2.1100000000000001E-4</v>
      </c>
      <c r="J14" s="181" t="str">
        <f>[20]Mode_PA_lh_slope_b1!K14</f>
        <v>p&lt;0.001</v>
      </c>
      <c r="K14" s="214">
        <f>B14-D14</f>
        <v>2.2330000000000001</v>
      </c>
      <c r="L14" s="213">
        <f t="shared" si="1"/>
        <v>9.8599999999999998E-5</v>
      </c>
    </row>
    <row r="15" spans="1:57" ht="13.2" customHeight="1" x14ac:dyDescent="0.25">
      <c r="A15" s="26"/>
      <c r="B15" s="25"/>
      <c r="C15" s="26"/>
      <c r="D15" s="26"/>
      <c r="E15" s="26"/>
      <c r="F15" s="25"/>
      <c r="G15" s="25"/>
      <c r="H15" s="94"/>
      <c r="I15" s="94"/>
      <c r="J15" s="181"/>
      <c r="K15" s="214"/>
      <c r="L15" s="213"/>
    </row>
    <row r="16" spans="1:57" s="221" customFormat="1" ht="13.05" customHeight="1" x14ac:dyDescent="0.2">
      <c r="A16" s="220" t="s">
        <v>59</v>
      </c>
    </row>
    <row r="17" spans="1:12" ht="33.6" customHeight="1" thickBot="1" x14ac:dyDescent="0.3">
      <c r="A17" s="125" t="s">
        <v>72</v>
      </c>
      <c r="B17" s="210" t="s">
        <v>77</v>
      </c>
      <c r="C17" s="210"/>
      <c r="D17" s="210"/>
      <c r="E17" s="210"/>
      <c r="F17" s="210"/>
      <c r="G17" s="210"/>
      <c r="H17" s="210"/>
      <c r="I17" s="210"/>
      <c r="J17" s="210"/>
    </row>
    <row r="18" spans="1:12" ht="33.6" customHeight="1" thickTop="1" thickBot="1" x14ac:dyDescent="0.3">
      <c r="A18" s="105" t="s">
        <v>70</v>
      </c>
      <c r="B18" s="105" t="str">
        <f>[14]Mode_PA_l_f0_b1!C1</f>
        <v>estimate</v>
      </c>
      <c r="C18" s="105" t="str">
        <f>[14]Mode_PA_l_f0_b1!D1</f>
        <v>std.error</v>
      </c>
      <c r="D18" s="105" t="str">
        <f>[14]Mode_PA_l_f0_b1!E1</f>
        <v>2.5% CI</v>
      </c>
      <c r="E18" s="105" t="str">
        <f>[14]Mode_PA_l_f0_b1!F1</f>
        <v>97.5% CI</v>
      </c>
      <c r="F18" s="105" t="str">
        <f>[14]Mode_PA_l_f0_b1!G1</f>
        <v>z.value</v>
      </c>
      <c r="G18" s="105" t="str">
        <f>[14]Mode_PA_l_f0_b1!H1</f>
        <v>df</v>
      </c>
      <c r="H18" s="105" t="str">
        <f>[14]Mode_PA_l_f0_b1!I1</f>
        <v>p.value</v>
      </c>
      <c r="I18" s="107" t="str">
        <f>[14]Mode_PA_l_f0_b1!J1</f>
        <v>p.adj (BH)</v>
      </c>
      <c r="J18" s="107" t="str">
        <f>[14]Mode_PA_l_f0_b1!K1</f>
        <v>signif.</v>
      </c>
      <c r="K18" s="212" t="s">
        <v>74</v>
      </c>
      <c r="L18" s="212" t="s">
        <v>75</v>
      </c>
    </row>
    <row r="19" spans="1:12" ht="33.6" customHeight="1" thickTop="1" thickBot="1" x14ac:dyDescent="0.3">
      <c r="A19" s="74" t="s">
        <v>68</v>
      </c>
      <c r="B19" s="76">
        <f>[14]Mode_PA_l_f0_b1!C15</f>
        <v>-7.9550000000000001</v>
      </c>
      <c r="C19" s="76">
        <f>[14]Mode_PA_l_f0_b1!D15</f>
        <v>1.87</v>
      </c>
      <c r="D19" s="76">
        <f>[14]Mode_PA_l_f0_b1!E15</f>
        <v>-11.619</v>
      </c>
      <c r="E19" s="76">
        <f>[14]Mode_PA_l_f0_b1!F15</f>
        <v>-4.2910000000000004</v>
      </c>
      <c r="F19" s="76">
        <f>[14]Mode_PA_l_f0_b1!G15</f>
        <v>-4.2549999999999999</v>
      </c>
      <c r="G19" s="76">
        <f>[14]Mode_PA_l_f0_b1!H15</f>
        <v>9.0050742924053093</v>
      </c>
      <c r="H19" s="115">
        <f>[14]Mode_PA_l_f0_b1!I15</f>
        <v>2.0999999999999999E-3</v>
      </c>
      <c r="I19" s="115">
        <f>[14]Mode_PA_l_f0_b1!J15</f>
        <v>3.3999999999999998E-3</v>
      </c>
      <c r="J19" s="185" t="str">
        <f>[14]Mode_PA_l_f0_b1!K15</f>
        <v>p&lt;0.01</v>
      </c>
      <c r="K19" s="214">
        <f>B19-D19</f>
        <v>3.6639999999999997</v>
      </c>
      <c r="L19" s="213">
        <f>H19</f>
        <v>2.0999999999999999E-3</v>
      </c>
    </row>
    <row r="20" spans="1:12" ht="33.6" customHeight="1" thickBot="1" x14ac:dyDescent="0.3">
      <c r="A20" s="79" t="s">
        <v>69</v>
      </c>
      <c r="B20" s="73">
        <f>[15]Mode_PA_h_f0_b1!C15</f>
        <v>-7.1820000000000004</v>
      </c>
      <c r="C20" s="73">
        <f>[15]Mode_PA_h_f0_b1!D15</f>
        <v>1.9970000000000001</v>
      </c>
      <c r="D20" s="73">
        <f>[15]Mode_PA_h_f0_b1!E15</f>
        <v>-11.097</v>
      </c>
      <c r="E20" s="73">
        <f>[15]Mode_PA_h_f0_b1!F15</f>
        <v>-3.2679999999999998</v>
      </c>
      <c r="F20" s="73">
        <f>[15]Mode_PA_h_f0_b1!G15</f>
        <v>-3.5960000000000001</v>
      </c>
      <c r="G20" s="73">
        <f>[15]Mode_PA_h_f0_b1!H15</f>
        <v>9.0070589875536999</v>
      </c>
      <c r="H20" s="115">
        <f>[15]Mode_PA_h_f0_b1!I15</f>
        <v>5.7999999999999996E-3</v>
      </c>
      <c r="I20" s="115">
        <f>[15]Mode_PA_h_f0_b1!J15</f>
        <v>8.2000000000000007E-3</v>
      </c>
      <c r="J20" s="185" t="str">
        <f>[15]Mode_PA_h_f0_b1!K15</f>
        <v>p&lt;0.01</v>
      </c>
      <c r="K20" s="212">
        <f>B20-D20</f>
        <v>3.9149999999999991</v>
      </c>
      <c r="L20" s="213">
        <f>H20</f>
        <v>5.7999999999999996E-3</v>
      </c>
    </row>
    <row r="21" spans="1:12" ht="33.6" customHeight="1" thickBot="1" x14ac:dyDescent="0.3">
      <c r="A21" s="82" t="s">
        <v>5</v>
      </c>
      <c r="B21" s="84">
        <f>[16]Mode_PA_f0_exc_b1!C15</f>
        <v>0.75600000000000001</v>
      </c>
      <c r="C21" s="84">
        <f>[16]Mode_PA_f0_exc_b1!D15</f>
        <v>0.68700000000000006</v>
      </c>
      <c r="D21" s="84">
        <f>[16]Mode_PA_f0_exc_b1!E15</f>
        <v>-0.59</v>
      </c>
      <c r="E21" s="84">
        <f>[16]Mode_PA_f0_exc_b1!F15</f>
        <v>2.1019999999999999</v>
      </c>
      <c r="F21" s="84">
        <f>[16]Mode_PA_f0_exc_b1!G15</f>
        <v>1.1000000000000001</v>
      </c>
      <c r="G21" s="84">
        <f>[16]Mode_PA_f0_exc_b1!H15</f>
        <v>9.0332370229006305</v>
      </c>
      <c r="H21" s="115">
        <f>[16]Mode_PA_f0_exc_b1!I15</f>
        <v>0.29959999999999998</v>
      </c>
      <c r="I21" s="115">
        <f>[16]Mode_PA_f0_exc_b1!J15</f>
        <v>0.34949999999999998</v>
      </c>
      <c r="J21" s="185">
        <f>[16]Mode_PA_f0_exc_b1!K15</f>
        <v>0</v>
      </c>
      <c r="K21" s="212">
        <f>B21-D21</f>
        <v>1.3460000000000001</v>
      </c>
      <c r="L21" s="213">
        <f>H21</f>
        <v>0.29959999999999998</v>
      </c>
    </row>
    <row r="22" spans="1:12" ht="33.6" customHeight="1" thickBot="1" x14ac:dyDescent="0.3">
      <c r="A22" s="90" t="s">
        <v>71</v>
      </c>
      <c r="B22" s="82">
        <f>[17]Mode_PA_lh_mean_f0_b1!C15</f>
        <v>-7.5279999999999996</v>
      </c>
      <c r="C22" s="82">
        <f>[17]Mode_PA_lh_mean_f0_b1!D15</f>
        <v>1.893</v>
      </c>
      <c r="D22" s="82">
        <f>[17]Mode_PA_lh_mean_f0_b1!E15</f>
        <v>-11.238</v>
      </c>
      <c r="E22" s="82">
        <f>[17]Mode_PA_lh_mean_f0_b1!F15</f>
        <v>-3.819</v>
      </c>
      <c r="F22" s="84">
        <f>[17]Mode_PA_lh_mean_f0_b1!G15</f>
        <v>-3.9780000000000002</v>
      </c>
      <c r="G22" s="84">
        <f>[17]Mode_PA_lh_mean_f0_b1!H15</f>
        <v>9.0054624260173206</v>
      </c>
      <c r="H22" s="115">
        <f>[17]Mode_PA_lh_mean_f0_b1!I15</f>
        <v>3.2000000000000002E-3</v>
      </c>
      <c r="I22" s="115">
        <f>[17]Mode_PA_lh_mean_f0_b1!J15</f>
        <v>4.7999999999999996E-3</v>
      </c>
      <c r="J22" s="185" t="str">
        <f>[17]Mode_PA_lh_mean_f0_b1!K15</f>
        <v>p&lt;0.01</v>
      </c>
      <c r="K22" s="212">
        <f>B22-D22</f>
        <v>3.71</v>
      </c>
      <c r="L22" s="213">
        <f>H22</f>
        <v>3.2000000000000002E-3</v>
      </c>
    </row>
    <row r="23" spans="1:12" ht="33.6" customHeight="1" thickTop="1" thickBot="1" x14ac:dyDescent="0.3">
      <c r="A23" s="105" t="s">
        <v>73</v>
      </c>
      <c r="B23" s="105" t="str">
        <f>B18</f>
        <v>estimate</v>
      </c>
      <c r="C23" s="105" t="str">
        <f>C18</f>
        <v>std.error</v>
      </c>
      <c r="D23" s="105" t="str">
        <f>D18</f>
        <v>2.5% CI</v>
      </c>
      <c r="E23" s="105" t="str">
        <f>E18</f>
        <v>97.5% CI</v>
      </c>
      <c r="F23" s="105" t="str">
        <f>F18</f>
        <v>z.value</v>
      </c>
      <c r="G23" s="105" t="str">
        <f>G18</f>
        <v>df</v>
      </c>
      <c r="H23" s="105" t="str">
        <f>H18</f>
        <v>p.value</v>
      </c>
      <c r="I23" s="107" t="str">
        <f>I18</f>
        <v>p.adj (BH)</v>
      </c>
      <c r="J23" s="107" t="str">
        <f>J18</f>
        <v>signif.</v>
      </c>
      <c r="K23" s="212"/>
      <c r="L23" s="213"/>
    </row>
    <row r="24" spans="1:12" ht="33.6" customHeight="1" thickTop="1" thickBot="1" x14ac:dyDescent="0.3">
      <c r="A24" s="86" t="s">
        <v>4</v>
      </c>
      <c r="B24" s="74">
        <f>[18]Mode_PA_l_t_b1!C15</f>
        <v>-50.715000000000003</v>
      </c>
      <c r="C24" s="74">
        <f>[18]Mode_PA_l_t_b1!D15</f>
        <v>8.6620000000000008</v>
      </c>
      <c r="D24" s="74">
        <f>[18]Mode_PA_l_t_b1!E15</f>
        <v>-67.691999999999993</v>
      </c>
      <c r="E24" s="74">
        <f>[18]Mode_PA_l_t_b1!F15</f>
        <v>-33.738999999999997</v>
      </c>
      <c r="F24" s="76">
        <f>[18]Mode_PA_l_t_b1!G15</f>
        <v>-5.8550000000000004</v>
      </c>
      <c r="G24" s="76">
        <f>[18]Mode_PA_l_t_b1!H15</f>
        <v>9.0122502381749001</v>
      </c>
      <c r="H24" s="115">
        <f>[18]Mode_PA_l_t_b1!I15</f>
        <v>2.41E-4</v>
      </c>
      <c r="I24" s="115">
        <f>[18]Mode_PA_l_t_b1!J15</f>
        <v>4.9399999999999997E-4</v>
      </c>
      <c r="J24" s="185" t="str">
        <f>[18]Mode_PA_l_t_b1!K15</f>
        <v>p&lt;0.001</v>
      </c>
      <c r="K24" s="212">
        <f>B24-D24</f>
        <v>16.97699999999999</v>
      </c>
      <c r="L24" s="213">
        <f>H24</f>
        <v>2.41E-4</v>
      </c>
    </row>
    <row r="25" spans="1:12" ht="33.6" customHeight="1" thickBot="1" x14ac:dyDescent="0.3">
      <c r="A25" s="90" t="s">
        <v>3</v>
      </c>
      <c r="B25" s="82">
        <f>[19]Mode_PA_h_t_b1!C15</f>
        <v>-57.381</v>
      </c>
      <c r="C25" s="82">
        <f>[19]Mode_PA_h_t_b1!D15</f>
        <v>16.231999999999999</v>
      </c>
      <c r="D25" s="82">
        <f>[19]Mode_PA_h_t_b1!E15</f>
        <v>-89.194999999999993</v>
      </c>
      <c r="E25" s="82">
        <f>[19]Mode_PA_h_t_b1!F15</f>
        <v>-25.567</v>
      </c>
      <c r="F25" s="84">
        <f>[19]Mode_PA_h_t_b1!G15</f>
        <v>-3.5350000000000001</v>
      </c>
      <c r="G25" s="84">
        <f>[19]Mode_PA_h_t_b1!H15</f>
        <v>9.0234519904354507</v>
      </c>
      <c r="H25" s="115">
        <f>[19]Mode_PA_h_t_b1!I15</f>
        <v>6.3E-3</v>
      </c>
      <c r="I25" s="115">
        <f>[19]Mode_PA_h_t_b1!J15</f>
        <v>8.8000000000000005E-3</v>
      </c>
      <c r="J25" s="185" t="str">
        <f>[19]Mode_PA_h_t_b1!K15</f>
        <v>p&lt;0.01</v>
      </c>
      <c r="K25" s="212">
        <f>B25-D25</f>
        <v>31.813999999999993</v>
      </c>
      <c r="L25" s="213">
        <f>H25</f>
        <v>6.3E-3</v>
      </c>
    </row>
    <row r="26" spans="1:12" ht="33.6" customHeight="1" thickTop="1" thickBot="1" x14ac:dyDescent="0.3">
      <c r="A26" s="105" t="s">
        <v>42</v>
      </c>
      <c r="B26" s="105" t="str">
        <f>B18</f>
        <v>estimate</v>
      </c>
      <c r="C26" s="105" t="str">
        <f>C18</f>
        <v>std.error</v>
      </c>
      <c r="D26" s="105" t="str">
        <f>D18</f>
        <v>2.5% CI</v>
      </c>
      <c r="E26" s="105" t="str">
        <f>E18</f>
        <v>97.5% CI</v>
      </c>
      <c r="F26" s="105" t="str">
        <f>F18</f>
        <v>z.value</v>
      </c>
      <c r="G26" s="105" t="str">
        <f>G18</f>
        <v>df</v>
      </c>
      <c r="H26" s="105" t="str">
        <f>H18</f>
        <v>p.value</v>
      </c>
      <c r="I26" s="107" t="str">
        <f>I18</f>
        <v>p.adj (BH)</v>
      </c>
      <c r="J26" s="107" t="str">
        <f>J18</f>
        <v>signif.</v>
      </c>
      <c r="K26" s="212"/>
      <c r="L26" s="213"/>
    </row>
    <row r="27" spans="1:12" ht="33.6" customHeight="1" thickTop="1" x14ac:dyDescent="0.25">
      <c r="A27" s="26" t="s">
        <v>35</v>
      </c>
      <c r="B27" s="25">
        <f>[20]Mode_PA_lh_slope_b1!C15</f>
        <v>4.1219999999999999</v>
      </c>
      <c r="C27" s="26">
        <f>[20]Mode_PA_lh_slope_b1!D15</f>
        <v>4.1870000000000003</v>
      </c>
      <c r="D27" s="26">
        <f>[20]Mode_PA_lh_slope_b1!E15</f>
        <v>-4.0839999999999996</v>
      </c>
      <c r="E27" s="26">
        <f>[20]Mode_PA_lh_slope_b1!F15</f>
        <v>12.329000000000001</v>
      </c>
      <c r="F27" s="25">
        <f>[20]Mode_PA_lh_slope_b1!G15</f>
        <v>0.98499999999999999</v>
      </c>
      <c r="G27" s="25">
        <f>[20]Mode_PA_lh_slope_b1!H15</f>
        <v>9.0240822042053299</v>
      </c>
      <c r="H27" s="94">
        <f>[20]Mode_PA_lh_slope_b1!I15</f>
        <v>0.35049999999999998</v>
      </c>
      <c r="I27" s="94">
        <f>[20]Mode_PA_lh_slope_b1!J15</f>
        <v>0.40300000000000002</v>
      </c>
      <c r="J27" s="181">
        <f>[20]Mode_PA_lh_slope_b1!K15</f>
        <v>0</v>
      </c>
      <c r="K27" s="214">
        <f>B27-D27</f>
        <v>8.2059999999999995</v>
      </c>
      <c r="L27" s="213">
        <f>H27</f>
        <v>0.35049999999999998</v>
      </c>
    </row>
  </sheetData>
  <mergeCells count="3">
    <mergeCell ref="A1:J1"/>
    <mergeCell ref="B4:J4"/>
    <mergeCell ref="B17:J17"/>
  </mergeCells>
  <conditionalFormatting sqref="H14:I15 H6:I8 H10:I12">
    <cfRule type="cellIs" dxfId="35" priority="33" stopIfTrue="1" operator="lessThan">
      <formula>0.0001</formula>
    </cfRule>
    <cfRule type="cellIs" dxfId="34" priority="34" stopIfTrue="1" operator="lessThan">
      <formula>0.001</formula>
    </cfRule>
    <cfRule type="cellIs" dxfId="33" priority="35" stopIfTrue="1" operator="lessThan">
      <formula>0.05</formula>
    </cfRule>
    <cfRule type="cellIs" dxfId="32" priority="36" stopIfTrue="1" operator="lessThan">
      <formula>0.1</formula>
    </cfRule>
  </conditionalFormatting>
  <conditionalFormatting sqref="J14:J15 J6:J8 J10:J12">
    <cfRule type="containsText" dxfId="31" priority="28" stopIfTrue="1" operator="containsText" text="p&lt;0.0001">
      <formula>NOT(ISERROR(SEARCH("p&lt;0.0001",J6)))</formula>
    </cfRule>
    <cfRule type="containsText" dxfId="30" priority="29" stopIfTrue="1" operator="containsText" text="p&lt;0.001">
      <formula>NOT(ISERROR(SEARCH("p&lt;0.001",J6)))</formula>
    </cfRule>
    <cfRule type="containsText" dxfId="29" priority="30" stopIfTrue="1" operator="containsText" text="p&lt;0.01">
      <formula>NOT(ISERROR(SEARCH("p&lt;0.01",J6)))</formula>
    </cfRule>
    <cfRule type="containsText" dxfId="28" priority="31" stopIfTrue="1" operator="containsText" text="p&lt;0.05">
      <formula>NOT(ISERROR(SEARCH("p&lt;0.05",J6)))</formula>
    </cfRule>
    <cfRule type="containsText" dxfId="27" priority="32" stopIfTrue="1" operator="containsText" text="p&lt;0.1">
      <formula>NOT(ISERROR(SEARCH("p&lt;0.1",J6)))</formula>
    </cfRule>
  </conditionalFormatting>
  <conditionalFormatting sqref="H9:I9">
    <cfRule type="cellIs" dxfId="26" priority="24" stopIfTrue="1" operator="lessThan">
      <formula>0.0001</formula>
    </cfRule>
    <cfRule type="cellIs" dxfId="25" priority="25" stopIfTrue="1" operator="lessThan">
      <formula>0.001</formula>
    </cfRule>
    <cfRule type="cellIs" dxfId="24" priority="26" stopIfTrue="1" operator="lessThan">
      <formula>0.05</formula>
    </cfRule>
    <cfRule type="cellIs" dxfId="23" priority="27" stopIfTrue="1" operator="lessThan">
      <formula>0.1</formula>
    </cfRule>
  </conditionalFormatting>
  <conditionalFormatting sqref="J9">
    <cfRule type="containsText" dxfId="22" priority="19" stopIfTrue="1" operator="containsText" text="p&lt;0.0001">
      <formula>NOT(ISERROR(SEARCH("p&lt;0.0001",J9)))</formula>
    </cfRule>
    <cfRule type="containsText" dxfId="21" priority="20" stopIfTrue="1" operator="containsText" text="p&lt;0.001">
      <formula>NOT(ISERROR(SEARCH("p&lt;0.001",J9)))</formula>
    </cfRule>
    <cfRule type="containsText" dxfId="20" priority="21" stopIfTrue="1" operator="containsText" text="p&lt;0.01">
      <formula>NOT(ISERROR(SEARCH("p&lt;0.01",J9)))</formula>
    </cfRule>
    <cfRule type="containsText" dxfId="19" priority="22" stopIfTrue="1" operator="containsText" text="p&lt;0.05">
      <formula>NOT(ISERROR(SEARCH("p&lt;0.05",J9)))</formula>
    </cfRule>
    <cfRule type="containsText" dxfId="18" priority="23" stopIfTrue="1" operator="containsText" text="p&lt;0.1">
      <formula>NOT(ISERROR(SEARCH("p&lt;0.1",J9)))</formula>
    </cfRule>
  </conditionalFormatting>
  <conditionalFormatting sqref="H27:I27 H19:I21 H23:I25">
    <cfRule type="cellIs" dxfId="17" priority="15" stopIfTrue="1" operator="lessThan">
      <formula>0.0001</formula>
    </cfRule>
    <cfRule type="cellIs" dxfId="16" priority="16" stopIfTrue="1" operator="lessThan">
      <formula>0.001</formula>
    </cfRule>
    <cfRule type="cellIs" dxfId="15" priority="17" stopIfTrue="1" operator="lessThan">
      <formula>0.05</formula>
    </cfRule>
    <cfRule type="cellIs" dxfId="14" priority="18" stopIfTrue="1" operator="lessThan">
      <formula>0.1</formula>
    </cfRule>
  </conditionalFormatting>
  <conditionalFormatting sqref="J27 J19:J21 J23:J25">
    <cfRule type="containsText" dxfId="13" priority="10" stopIfTrue="1" operator="containsText" text="p&lt;0.0001">
      <formula>NOT(ISERROR(SEARCH("p&lt;0.0001",J19)))</formula>
    </cfRule>
    <cfRule type="containsText" dxfId="12" priority="11" stopIfTrue="1" operator="containsText" text="p&lt;0.001">
      <formula>NOT(ISERROR(SEARCH("p&lt;0.001",J19)))</formula>
    </cfRule>
    <cfRule type="containsText" dxfId="11" priority="12" stopIfTrue="1" operator="containsText" text="p&lt;0.01">
      <formula>NOT(ISERROR(SEARCH("p&lt;0.01",J19)))</formula>
    </cfRule>
    <cfRule type="containsText" dxfId="10" priority="13" stopIfTrue="1" operator="containsText" text="p&lt;0.05">
      <formula>NOT(ISERROR(SEARCH("p&lt;0.05",J19)))</formula>
    </cfRule>
    <cfRule type="containsText" dxfId="9" priority="14" stopIfTrue="1" operator="containsText" text="p&lt;0.1">
      <formula>NOT(ISERROR(SEARCH("p&lt;0.1",J19)))</formula>
    </cfRule>
  </conditionalFormatting>
  <conditionalFormatting sqref="H22:I22">
    <cfRule type="cellIs" dxfId="8" priority="6" stopIfTrue="1" operator="lessThan">
      <formula>0.0001</formula>
    </cfRule>
    <cfRule type="cellIs" dxfId="7" priority="7" stopIfTrue="1" operator="lessThan">
      <formula>0.001</formula>
    </cfRule>
    <cfRule type="cellIs" dxfId="6" priority="8" stopIfTrue="1" operator="lessThan">
      <formula>0.05</formula>
    </cfRule>
    <cfRule type="cellIs" dxfId="5" priority="9" stopIfTrue="1" operator="lessThan">
      <formula>0.1</formula>
    </cfRule>
  </conditionalFormatting>
  <conditionalFormatting sqref="J22">
    <cfRule type="containsText" dxfId="4" priority="1" stopIfTrue="1" operator="containsText" text="p&lt;0.0001">
      <formula>NOT(ISERROR(SEARCH("p&lt;0.0001",J22)))</formula>
    </cfRule>
    <cfRule type="containsText" dxfId="3" priority="2" stopIfTrue="1" operator="containsText" text="p&lt;0.001">
      <formula>NOT(ISERROR(SEARCH("p&lt;0.001",J22)))</formula>
    </cfRule>
    <cfRule type="containsText" dxfId="2" priority="3" stopIfTrue="1" operator="containsText" text="p&lt;0.01">
      <formula>NOT(ISERROR(SEARCH("p&lt;0.01",J22)))</formula>
    </cfRule>
    <cfRule type="containsText" dxfId="1" priority="4" stopIfTrue="1" operator="containsText" text="p&lt;0.05">
      <formula>NOT(ISERROR(SEARCH("p&lt;0.05",J22)))</formula>
    </cfRule>
    <cfRule type="containsText" dxfId="0" priority="5" stopIfTrue="1" operator="containsText" text="p&lt;0.1">
      <formula>NOT(ISERROR(SEARCH("p&lt;0.1",J22)))</formula>
    </cfRule>
  </conditionalFormatting>
  <pageMargins left="0.7" right="0.7" top="0.75" bottom="0.75" header="0.3" footer="0.3"/>
  <pageSetup paperSize="9" scale="79" orientation="portrait" r:id="rId1"/>
  <colBreaks count="1" manualBreakCount="1">
    <brk id="10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A1"/>
  <sheetViews>
    <sheetView zoomScaleNormal="100" workbookViewId="0">
      <selection activeCell="I5" sqref="I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B0 Mode</vt:lpstr>
      <vt:lpstr>B1 Mode</vt:lpstr>
      <vt:lpstr>B0 PA</vt:lpstr>
      <vt:lpstr>B1 PA</vt:lpstr>
      <vt:lpstr>Graphs Mode</vt:lpstr>
      <vt:lpstr>Graphs PA</vt:lpstr>
      <vt:lpstr>Graph Data</vt:lpstr>
      <vt:lpstr>Boundary and Gender</vt:lpstr>
      <vt:lpstr>For legends</vt:lpstr>
      <vt:lpstr>'B0 Mode'!Print_Area</vt:lpstr>
      <vt:lpstr>'B0 PA'!Print_Area</vt:lpstr>
      <vt:lpstr>'B1 Mode'!Print_Area</vt:lpstr>
      <vt:lpstr>'B1 PA'!Print_Area</vt:lpstr>
      <vt:lpstr>'Boundary and Gender'!Print_Area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2022-07-10T16:34:41Z</dcterms:modified>
</cp:coreProperties>
</file>