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Mode and Nuc PA phonetic params\"/>
    </mc:Choice>
  </mc:AlternateContent>
  <xr:revisionPtr revIDLastSave="0" documentId="13_ncr:1_{7379C90E-7A95-47BC-A526-95A70410BC65}" xr6:coauthVersionLast="47" xr6:coauthVersionMax="47" xr10:uidLastSave="{00000000-0000-0000-0000-000000000000}"/>
  <bookViews>
    <workbookView xWindow="-108" yWindow="-108" windowWidth="23256" windowHeight="13176" activeTab="3" xr2:uid="{5F934F14-35FB-48F8-B9CC-AA2F647F3C27}"/>
  </bookViews>
  <sheets>
    <sheet name="Intercepts" sheetId="1" r:id="rId1"/>
    <sheet name="Summary Table Intercepts" sheetId="8" r:id="rId2"/>
    <sheet name="Pairwise Comparisons" sheetId="2" r:id="rId3"/>
    <sheet name="Graphs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2">'Pairwise Comparisons'!$A$1:$BC$11</definedName>
    <definedName name="_xlnm.Print_Area" localSheetId="1">'Summary Table Intercepts'!$A$1:$AI$11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7" i="1" l="1"/>
  <c r="S24" i="1"/>
  <c r="S23" i="1"/>
  <c r="S22" i="1"/>
  <c r="S21" i="1"/>
  <c r="Y24" i="1"/>
  <c r="X24" i="1"/>
  <c r="W24" i="1"/>
  <c r="V24" i="1"/>
  <c r="U24" i="1"/>
  <c r="T24" i="1"/>
  <c r="Z24" i="1" s="1"/>
  <c r="Y23" i="1"/>
  <c r="X23" i="1"/>
  <c r="W23" i="1"/>
  <c r="V23" i="1"/>
  <c r="U23" i="1"/>
  <c r="T23" i="1"/>
  <c r="Z23" i="1" s="1"/>
  <c r="Z22" i="1"/>
  <c r="Y22" i="1"/>
  <c r="X22" i="1"/>
  <c r="W22" i="1"/>
  <c r="V22" i="1"/>
  <c r="U22" i="1"/>
  <c r="T22" i="1"/>
  <c r="Y21" i="1"/>
  <c r="X21" i="1"/>
  <c r="W21" i="1"/>
  <c r="V21" i="1"/>
  <c r="U21" i="1"/>
  <c r="T21" i="1"/>
  <c r="Z21" i="1" s="1"/>
  <c r="A23" i="1" l="1"/>
  <c r="E7" i="1"/>
  <c r="K21" i="1" l="1"/>
  <c r="Q21" i="1" s="1"/>
  <c r="L21" i="1"/>
  <c r="M21" i="1"/>
  <c r="K22" i="1"/>
  <c r="L22" i="1"/>
  <c r="M22" i="1"/>
  <c r="K23" i="1"/>
  <c r="L23" i="1"/>
  <c r="M23" i="1"/>
  <c r="K24" i="1"/>
  <c r="L24" i="1"/>
  <c r="M24" i="1"/>
  <c r="B7" i="1"/>
  <c r="C7" i="1"/>
  <c r="D7" i="1"/>
  <c r="B8" i="1"/>
  <c r="H8" i="1" s="1"/>
  <c r="C8" i="1"/>
  <c r="D8" i="1"/>
  <c r="B9" i="1"/>
  <c r="C9" i="1"/>
  <c r="D9" i="1"/>
  <c r="B10" i="1"/>
  <c r="C10" i="1"/>
  <c r="D10" i="1"/>
  <c r="A24" i="1"/>
  <c r="J24" i="1" s="1"/>
  <c r="J23" i="1"/>
  <c r="A22" i="1"/>
  <c r="J22" i="1" s="1"/>
  <c r="A21" i="1"/>
  <c r="J21" i="1" s="1"/>
  <c r="P24" i="1"/>
  <c r="O24" i="1"/>
  <c r="N24" i="1"/>
  <c r="P23" i="1"/>
  <c r="O23" i="1"/>
  <c r="N23" i="1"/>
  <c r="P22" i="1"/>
  <c r="O22" i="1"/>
  <c r="N22" i="1"/>
  <c r="P21" i="1"/>
  <c r="O21" i="1"/>
  <c r="N21" i="1"/>
  <c r="G24" i="1"/>
  <c r="F24" i="1"/>
  <c r="E24" i="1"/>
  <c r="D24" i="1"/>
  <c r="C24" i="1"/>
  <c r="B24" i="1"/>
  <c r="G23" i="1"/>
  <c r="F23" i="1"/>
  <c r="E23" i="1"/>
  <c r="D23" i="1"/>
  <c r="C23" i="1"/>
  <c r="B23" i="1"/>
  <c r="H23" i="1" s="1"/>
  <c r="G22" i="1"/>
  <c r="F22" i="1"/>
  <c r="E22" i="1"/>
  <c r="D22" i="1"/>
  <c r="C22" i="1"/>
  <c r="B22" i="1"/>
  <c r="H22" i="1" s="1"/>
  <c r="G21" i="1"/>
  <c r="F21" i="1"/>
  <c r="E21" i="1"/>
  <c r="D21" i="1"/>
  <c r="C21" i="1"/>
  <c r="B21" i="1"/>
  <c r="Y10" i="1"/>
  <c r="X10" i="1"/>
  <c r="W10" i="1"/>
  <c r="V10" i="1"/>
  <c r="U10" i="1"/>
  <c r="T10" i="1"/>
  <c r="Y9" i="1"/>
  <c r="X9" i="1"/>
  <c r="W9" i="1"/>
  <c r="V9" i="1"/>
  <c r="U9" i="1"/>
  <c r="T9" i="1"/>
  <c r="Y8" i="1"/>
  <c r="X8" i="1"/>
  <c r="W8" i="1"/>
  <c r="V8" i="1"/>
  <c r="U8" i="1"/>
  <c r="T8" i="1"/>
  <c r="Y7" i="1"/>
  <c r="X7" i="1"/>
  <c r="W7" i="1"/>
  <c r="V7" i="1"/>
  <c r="U7" i="1"/>
  <c r="T7" i="1"/>
  <c r="Z7" i="1" s="1"/>
  <c r="P10" i="1"/>
  <c r="O10" i="1"/>
  <c r="N10" i="1"/>
  <c r="M10" i="1"/>
  <c r="L10" i="1"/>
  <c r="K10" i="1"/>
  <c r="P9" i="1"/>
  <c r="O9" i="1"/>
  <c r="N9" i="1"/>
  <c r="M9" i="1"/>
  <c r="L9" i="1"/>
  <c r="K9" i="1"/>
  <c r="Q9" i="1" s="1"/>
  <c r="P8" i="1"/>
  <c r="O8" i="1"/>
  <c r="N8" i="1"/>
  <c r="M8" i="1"/>
  <c r="L8" i="1"/>
  <c r="K8" i="1"/>
  <c r="P7" i="1"/>
  <c r="O7" i="1"/>
  <c r="N7" i="1"/>
  <c r="M7" i="1"/>
  <c r="L7" i="1"/>
  <c r="K7" i="1"/>
  <c r="G10" i="1"/>
  <c r="F10" i="1"/>
  <c r="E10" i="1"/>
  <c r="G9" i="1"/>
  <c r="F9" i="1"/>
  <c r="E9" i="1"/>
  <c r="G8" i="1"/>
  <c r="F8" i="1"/>
  <c r="E8" i="1"/>
  <c r="G7" i="1"/>
  <c r="F7" i="1"/>
  <c r="A3" i="1"/>
  <c r="J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G4" i="8"/>
  <c r="F4" i="8"/>
  <c r="E4" i="8"/>
  <c r="D4" i="8"/>
  <c r="C4" i="8"/>
  <c r="B4" i="8"/>
  <c r="I3" i="8"/>
  <c r="Y20" i="1"/>
  <c r="X20" i="1"/>
  <c r="W20" i="1"/>
  <c r="V20" i="1"/>
  <c r="U20" i="1"/>
  <c r="T20" i="1"/>
  <c r="S20" i="1"/>
  <c r="P20" i="1"/>
  <c r="O20" i="1"/>
  <c r="N20" i="1"/>
  <c r="M20" i="1"/>
  <c r="L20" i="1"/>
  <c r="K20" i="1"/>
  <c r="Q20" i="1" s="1"/>
  <c r="J20" i="1"/>
  <c r="G20" i="1"/>
  <c r="F20" i="1"/>
  <c r="E20" i="1"/>
  <c r="D20" i="1"/>
  <c r="C20" i="1"/>
  <c r="B20" i="1"/>
  <c r="H20" i="1" s="1"/>
  <c r="A20" i="1"/>
  <c r="Y19" i="1"/>
  <c r="X19" i="1"/>
  <c r="W19" i="1"/>
  <c r="V19" i="1"/>
  <c r="U19" i="1"/>
  <c r="T19" i="1"/>
  <c r="S19" i="1"/>
  <c r="P19" i="1"/>
  <c r="O19" i="1"/>
  <c r="N19" i="1"/>
  <c r="M19" i="1"/>
  <c r="L19" i="1"/>
  <c r="K19" i="1"/>
  <c r="J19" i="1"/>
  <c r="G19" i="1"/>
  <c r="F19" i="1"/>
  <c r="E19" i="1"/>
  <c r="D19" i="1"/>
  <c r="C19" i="1"/>
  <c r="B19" i="1"/>
  <c r="H19" i="1" s="1"/>
  <c r="A19" i="1"/>
  <c r="Y18" i="1"/>
  <c r="X18" i="1"/>
  <c r="W18" i="1"/>
  <c r="V18" i="1"/>
  <c r="U18" i="1"/>
  <c r="T18" i="1"/>
  <c r="S18" i="1"/>
  <c r="P18" i="1"/>
  <c r="O18" i="1"/>
  <c r="N18" i="1"/>
  <c r="M18" i="1"/>
  <c r="L18" i="1"/>
  <c r="K18" i="1"/>
  <c r="J18" i="1"/>
  <c r="G18" i="1"/>
  <c r="F18" i="1"/>
  <c r="E18" i="1"/>
  <c r="D18" i="1"/>
  <c r="C18" i="1"/>
  <c r="B18" i="1"/>
  <c r="H18" i="1" s="1"/>
  <c r="A18" i="1"/>
  <c r="Y17" i="1"/>
  <c r="X17" i="1"/>
  <c r="W17" i="1"/>
  <c r="V17" i="1"/>
  <c r="U17" i="1"/>
  <c r="T17" i="1"/>
  <c r="S17" i="1"/>
  <c r="P17" i="1"/>
  <c r="O17" i="1"/>
  <c r="N17" i="1"/>
  <c r="M17" i="1"/>
  <c r="L17" i="1"/>
  <c r="K17" i="1"/>
  <c r="Q17" i="1" s="1"/>
  <c r="J17" i="1"/>
  <c r="G17" i="1"/>
  <c r="F17" i="1"/>
  <c r="E17" i="1"/>
  <c r="D17" i="1"/>
  <c r="C17" i="1"/>
  <c r="B17" i="1"/>
  <c r="A17" i="1"/>
  <c r="Y6" i="1"/>
  <c r="X6" i="1"/>
  <c r="W6" i="1"/>
  <c r="V6" i="1"/>
  <c r="U6" i="1"/>
  <c r="T6" i="1"/>
  <c r="S6" i="1"/>
  <c r="P6" i="1"/>
  <c r="O6" i="1"/>
  <c r="N6" i="1"/>
  <c r="M6" i="1"/>
  <c r="L6" i="1"/>
  <c r="K6" i="1"/>
  <c r="J6" i="1"/>
  <c r="G6" i="1"/>
  <c r="F6" i="1"/>
  <c r="E6" i="1"/>
  <c r="D6" i="1"/>
  <c r="C6" i="1"/>
  <c r="B6" i="1"/>
  <c r="H6" i="1" s="1"/>
  <c r="A6" i="1"/>
  <c r="Y5" i="1"/>
  <c r="X5" i="1"/>
  <c r="W5" i="1"/>
  <c r="V5" i="1"/>
  <c r="U5" i="1"/>
  <c r="T5" i="1"/>
  <c r="S5" i="1"/>
  <c r="P5" i="1"/>
  <c r="O5" i="1"/>
  <c r="N5" i="1"/>
  <c r="M5" i="1"/>
  <c r="L5" i="1"/>
  <c r="K5" i="1"/>
  <c r="J5" i="1"/>
  <c r="G5" i="1"/>
  <c r="F5" i="1"/>
  <c r="E5" i="1"/>
  <c r="D5" i="1"/>
  <c r="C5" i="1"/>
  <c r="B5" i="1"/>
  <c r="H5" i="1" s="1"/>
  <c r="A5" i="1"/>
  <c r="Y4" i="1"/>
  <c r="X4" i="1"/>
  <c r="W4" i="1"/>
  <c r="V4" i="1"/>
  <c r="U4" i="1"/>
  <c r="T4" i="1"/>
  <c r="S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Y3" i="1"/>
  <c r="X3" i="1"/>
  <c r="W3" i="1"/>
  <c r="V3" i="1"/>
  <c r="U3" i="1"/>
  <c r="T3" i="1"/>
  <c r="S3" i="1"/>
  <c r="P3" i="1"/>
  <c r="O3" i="1"/>
  <c r="N3" i="1"/>
  <c r="M3" i="1"/>
  <c r="L3" i="1"/>
  <c r="K3" i="1"/>
  <c r="Q3" i="1" s="1"/>
  <c r="J3" i="1"/>
  <c r="G3" i="1"/>
  <c r="F3" i="1"/>
  <c r="E3" i="1"/>
  <c r="D3" i="1"/>
  <c r="C3" i="1"/>
  <c r="B3" i="1"/>
  <c r="Q7" i="1" l="1"/>
  <c r="Q8" i="1"/>
  <c r="Z5" i="1"/>
  <c r="Z8" i="1"/>
  <c r="Q4" i="1"/>
  <c r="H3" i="1"/>
  <c r="Z19" i="1"/>
  <c r="Z20" i="1"/>
  <c r="Z18" i="1"/>
  <c r="H24" i="1"/>
  <c r="Q24" i="1"/>
  <c r="Q23" i="1"/>
  <c r="Q18" i="1"/>
  <c r="Q22" i="1"/>
  <c r="Q19" i="1"/>
  <c r="H21" i="1"/>
  <c r="Z9" i="1"/>
  <c r="Z10" i="1"/>
  <c r="H17" i="1"/>
  <c r="Q6" i="1"/>
  <c r="Z6" i="1"/>
  <c r="Z3" i="1"/>
  <c r="Z4" i="1"/>
  <c r="H7" i="1"/>
  <c r="Q5" i="1"/>
  <c r="Q10" i="1"/>
  <c r="H10" i="1"/>
  <c r="H9" i="1"/>
  <c r="H4" i="1"/>
  <c r="A8" i="1"/>
  <c r="A9" i="1"/>
  <c r="A10" i="1"/>
  <c r="A7" i="1"/>
  <c r="Y3" i="8"/>
  <c r="Y7" i="8" s="1"/>
  <c r="K3" i="8"/>
  <c r="K7" i="8" s="1"/>
  <c r="L3" i="8"/>
  <c r="L10" i="8" s="1"/>
  <c r="M3" i="8"/>
  <c r="M7" i="8" s="1"/>
  <c r="N3" i="8"/>
  <c r="O3" i="8"/>
  <c r="P3" i="8"/>
  <c r="Q3" i="8"/>
  <c r="Q7" i="8" s="1"/>
  <c r="R3" i="8"/>
  <c r="R7" i="8" s="1"/>
  <c r="S3" i="8"/>
  <c r="S7" i="8" s="1"/>
  <c r="T3" i="8"/>
  <c r="U3" i="8"/>
  <c r="U7" i="8" s="1"/>
  <c r="V3" i="8"/>
  <c r="V10" i="8" s="1"/>
  <c r="W3" i="8"/>
  <c r="W7" i="8" s="1"/>
  <c r="X3" i="8"/>
  <c r="X10" i="8" s="1"/>
  <c r="Z3" i="8"/>
  <c r="Z7" i="8" s="1"/>
  <c r="AA3" i="8"/>
  <c r="AB3" i="8"/>
  <c r="AC3" i="8"/>
  <c r="AC10" i="8" s="1"/>
  <c r="AD3" i="8"/>
  <c r="AE3" i="8"/>
  <c r="AE10" i="8" s="1"/>
  <c r="AF3" i="8"/>
  <c r="AF7" i="8" s="1"/>
  <c r="AG3" i="8"/>
  <c r="AG10" i="8" s="1"/>
  <c r="B7" i="8"/>
  <c r="C7" i="8"/>
  <c r="D7" i="8"/>
  <c r="E7" i="8"/>
  <c r="F7" i="8"/>
  <c r="G7" i="8"/>
  <c r="H7" i="8"/>
  <c r="I7" i="8"/>
  <c r="J7" i="8"/>
  <c r="L7" i="8"/>
  <c r="N7" i="8"/>
  <c r="O7" i="8"/>
  <c r="P7" i="8"/>
  <c r="T7" i="8"/>
  <c r="V7" i="8"/>
  <c r="AA7" i="8"/>
  <c r="AB7" i="8"/>
  <c r="AC7" i="8"/>
  <c r="AD7" i="8"/>
  <c r="AE7" i="8"/>
  <c r="B10" i="8"/>
  <c r="C10" i="8"/>
  <c r="D10" i="8"/>
  <c r="E10" i="8"/>
  <c r="F10" i="8"/>
  <c r="G10" i="8"/>
  <c r="H10" i="8"/>
  <c r="J10" i="8"/>
  <c r="N10" i="8"/>
  <c r="O10" i="8"/>
  <c r="P10" i="8"/>
  <c r="R10" i="8"/>
  <c r="T10" i="8"/>
  <c r="Z10" i="8"/>
  <c r="AA10" i="8"/>
  <c r="AB10" i="8"/>
  <c r="AD10" i="8"/>
  <c r="AF10" i="8"/>
  <c r="J10" i="1" l="1"/>
  <c r="S10" i="1"/>
  <c r="J8" i="1"/>
  <c r="S8" i="1"/>
  <c r="J9" i="1"/>
  <c r="S9" i="1"/>
  <c r="J7" i="1"/>
  <c r="S7" i="1"/>
  <c r="I10" i="8"/>
  <c r="U10" i="8"/>
  <c r="X7" i="8"/>
  <c r="S10" i="8"/>
  <c r="AG7" i="8"/>
  <c r="M10" i="8"/>
  <c r="Y10" i="8"/>
  <c r="W10" i="8"/>
  <c r="K10" i="8"/>
  <c r="Q10" i="8"/>
  <c r="AZ3" i="2" l="1"/>
  <c r="AZ10" i="2" s="1"/>
  <c r="AR3" i="2"/>
  <c r="AR10" i="2" s="1"/>
  <c r="AJ3" i="2"/>
  <c r="AJ10" i="2" s="1"/>
  <c r="AC3" i="2"/>
  <c r="AC10" i="2" s="1"/>
  <c r="AB3" i="2"/>
  <c r="AB10" i="2" s="1"/>
  <c r="U3" i="2"/>
  <c r="U10" i="2" s="1"/>
  <c r="T3" i="2"/>
  <c r="T10" i="2" s="1"/>
  <c r="M10" i="2"/>
  <c r="L10" i="2"/>
  <c r="M7" i="2"/>
  <c r="L7" i="2"/>
  <c r="E11" i="2"/>
  <c r="E9" i="2"/>
  <c r="D11" i="2"/>
  <c r="D9" i="2"/>
  <c r="C11" i="2"/>
  <c r="C9" i="2"/>
  <c r="B11" i="2"/>
  <c r="B9" i="2"/>
  <c r="E6" i="2"/>
  <c r="E4" i="2"/>
  <c r="D6" i="2"/>
  <c r="D4" i="2"/>
  <c r="E8" i="2"/>
  <c r="C6" i="2"/>
  <c r="C4" i="2"/>
  <c r="C8" i="2"/>
  <c r="B6" i="2"/>
  <c r="B4" i="2"/>
  <c r="B8" i="2"/>
  <c r="B5" i="2" l="1"/>
  <c r="C5" i="2"/>
  <c r="D5" i="2"/>
  <c r="E5" i="2"/>
  <c r="D8" i="2"/>
  <c r="AZ7" i="2"/>
  <c r="AR7" i="2"/>
  <c r="AJ7" i="2"/>
  <c r="AC7" i="2"/>
  <c r="U7" i="2"/>
  <c r="T7" i="2"/>
  <c r="AB7" i="2"/>
  <c r="E2" i="2"/>
  <c r="D2" i="2"/>
  <c r="C2" i="2"/>
  <c r="B2" i="2"/>
  <c r="AY3" i="2"/>
  <c r="AY10" i="2" s="1"/>
  <c r="AQ3" i="2"/>
  <c r="AQ10" i="2" s="1"/>
  <c r="AI3" i="2"/>
  <c r="AI10" i="2" s="1"/>
  <c r="AA3" i="2"/>
  <c r="AA10" i="2" s="1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S3" i="2"/>
  <c r="AS10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BA3" i="2"/>
  <c r="BA7" i="2" s="1"/>
  <c r="AW3" i="2"/>
  <c r="AW10" i="2" s="1"/>
  <c r="AU3" i="2"/>
  <c r="AU7" i="2" s="1"/>
  <c r="AT3" i="2"/>
  <c r="AT10" i="2" s="1"/>
  <c r="AL3" i="2"/>
  <c r="AL7" i="2" s="1"/>
  <c r="AK3" i="2"/>
  <c r="AK7" i="2" s="1"/>
  <c r="AF3" i="2"/>
  <c r="AF7" i="2" s="1"/>
  <c r="AH3" i="2"/>
  <c r="AH7" i="2" s="1"/>
  <c r="AE3" i="2"/>
  <c r="AE7" i="2" s="1"/>
  <c r="AD3" i="2"/>
  <c r="AD7" i="2" s="1"/>
  <c r="Y3" i="2"/>
  <c r="Y7" i="2" s="1"/>
  <c r="X3" i="2"/>
  <c r="X10" i="2" s="1"/>
  <c r="Z3" i="2"/>
  <c r="Z7" i="2" s="1"/>
  <c r="W3" i="2"/>
  <c r="W7" i="2" s="1"/>
  <c r="V3" i="2"/>
  <c r="V7" i="2" s="1"/>
  <c r="Q3" i="2"/>
  <c r="Q10" i="2" s="1"/>
  <c r="P3" i="2"/>
  <c r="P10" i="2" s="1"/>
  <c r="R3" i="2"/>
  <c r="R10" i="2" s="1"/>
  <c r="O3" i="2"/>
  <c r="O10" i="2" s="1"/>
  <c r="N3" i="2"/>
  <c r="N7" i="2" s="1"/>
  <c r="AY7" i="2" l="1"/>
  <c r="AQ7" i="2"/>
  <c r="AI7" i="2"/>
  <c r="AA7" i="2"/>
  <c r="S7" i="2"/>
  <c r="AM10" i="2"/>
  <c r="AO7" i="2"/>
  <c r="AS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BA10" i="2"/>
  <c r="Z10" i="2"/>
  <c r="Y10" i="2"/>
  <c r="AD10" i="2"/>
  <c r="AE10" i="2"/>
  <c r="AH10" i="2"/>
  <c r="AK10" i="2"/>
  <c r="AL10" i="2"/>
  <c r="N10" i="2"/>
  <c r="AG7" i="2"/>
  <c r="AF10" i="2"/>
  <c r="X7" i="2"/>
</calcChain>
</file>

<file path=xl/sharedStrings.xml><?xml version="1.0" encoding="utf-8"?>
<sst xmlns="http://schemas.openxmlformats.org/spreadsheetml/2006/main" count="140" uniqueCount="55">
  <si>
    <t>Predictors</t>
  </si>
  <si>
    <t>Estimates</t>
  </si>
  <si>
    <t xml:space="preserve">SE </t>
  </si>
  <si>
    <t>H_Time</t>
  </si>
  <si>
    <t>L_time</t>
  </si>
  <si>
    <t xml:space="preserve">Effect size </t>
  </si>
  <si>
    <t>Exc. size</t>
  </si>
  <si>
    <t>T. params (ms)</t>
  </si>
  <si>
    <t>std.error</t>
  </si>
  <si>
    <t>t</t>
  </si>
  <si>
    <t>Mode (Intercepts)</t>
  </si>
  <si>
    <t>Contrasts (Slopes)</t>
  </si>
  <si>
    <t>Excursion</t>
  </si>
  <si>
    <t>2.5% CI</t>
  </si>
  <si>
    <t>97.5% CI</t>
  </si>
  <si>
    <t>2.5%    CI</t>
  </si>
  <si>
    <t>df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</si>
  <si>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</si>
  <si>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</si>
  <si>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</si>
  <si>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</si>
  <si>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log(slope)</t>
  </si>
  <si>
    <t>log(ST/sec)</t>
  </si>
  <si>
    <t>β0</t>
  </si>
  <si>
    <t>LH Slope</t>
  </si>
  <si>
    <t>MDC</t>
  </si>
  <si>
    <t>MWH</t>
  </si>
  <si>
    <t>MYN</t>
  </si>
  <si>
    <t>MDQ</t>
  </si>
  <si>
    <t>#7570B3</t>
  </si>
  <si>
    <t>#D95F02</t>
  </si>
  <si>
    <t>#1B9E77</t>
  </si>
  <si>
    <t>#E7298A</t>
  </si>
  <si>
    <t>p. val.</t>
  </si>
  <si>
    <t>p. val. adj.</t>
  </si>
  <si>
    <t>Intercepts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</si>
  <si>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</si>
  <si>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</si>
  <si>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</si>
  <si>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</si>
  <si>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</si>
  <si>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</si>
  <si>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</si>
  <si>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</si>
  <si>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</si>
  <si>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t>#</t>
  </si>
  <si>
    <t>MDC vs MWH</t>
  </si>
  <si>
    <t>MDC vs MYN</t>
  </si>
  <si>
    <t>MDC vs MDQ</t>
  </si>
  <si>
    <t>MWH vs MYN</t>
  </si>
  <si>
    <t>MWH vs MDQ</t>
  </si>
  <si>
    <t>MYN vs MDQ</t>
  </si>
  <si>
    <t>p.adj. (bf=7)</t>
  </si>
  <si>
    <t>|CI-estimate|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</si>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</sst>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vertAlign val="subscript"/>
      <sz val="9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Border="1"/>
    <xf numFmtId="2" fontId="3" fillId="0" borderId="0" xfId="0" applyNumberFormat="1" applyFont="1" applyAlignment="1">
      <alignment horizontal="center"/>
    </xf>
    <xf numFmtId="1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2" fontId="7" fillId="0" borderId="0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5" xfId="0" applyFont="1" applyBorder="1" applyAlignment="1">
      <alignment horizontal="left" vertical="center"/>
    </xf>
    <xf numFmtId="0" fontId="0" fillId="0" borderId="0" xfId="0" applyFont="1" applyBorder="1" applyAlignment="1"/>
    <xf numFmtId="0" fontId="0" fillId="0" borderId="0" xfId="0" applyFont="1" applyAlignment="1"/>
    <xf numFmtId="11" fontId="6" fillId="0" borderId="4" xfId="0" applyNumberFormat="1" applyFont="1" applyBorder="1" applyAlignment="1">
      <alignment horizontal="center" vertical="top"/>
    </xf>
    <xf numFmtId="0" fontId="0" fillId="0" borderId="0" xfId="0" applyFont="1" applyBorder="1"/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2" xfId="0" applyNumberFormat="1" applyFont="1" applyFill="1" applyBorder="1" applyAlignment="1">
      <alignment horizontal="left" vertical="center"/>
    </xf>
    <xf numFmtId="1" fontId="0" fillId="0" borderId="2" xfId="0" applyNumberFormat="1" applyFont="1" applyBorder="1" applyAlignment="1">
      <alignment horizontal="left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top"/>
    </xf>
    <xf numFmtId="1" fontId="0" fillId="0" borderId="2" xfId="0" applyNumberFormat="1" applyFont="1" applyFill="1" applyBorder="1" applyAlignment="1">
      <alignment horizontal="center" vertical="top"/>
    </xf>
    <xf numFmtId="1" fontId="0" fillId="0" borderId="2" xfId="0" applyNumberFormat="1" applyFont="1" applyBorder="1" applyAlignment="1">
      <alignment horizontal="center" vertical="top"/>
    </xf>
    <xf numFmtId="0" fontId="8" fillId="0" borderId="1" xfId="0" applyFont="1" applyFill="1" applyBorder="1" applyAlignment="1">
      <alignment horizontal="right" vertical="top" wrapText="1"/>
    </xf>
    <xf numFmtId="1" fontId="7" fillId="0" borderId="0" xfId="0" applyNumberFormat="1" applyFont="1" applyBorder="1" applyAlignment="1">
      <alignment vertical="top"/>
    </xf>
    <xf numFmtId="0" fontId="7" fillId="0" borderId="0" xfId="0" applyFont="1" applyBorder="1" applyAlignment="1">
      <alignment vertical="top"/>
    </xf>
    <xf numFmtId="1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top"/>
    </xf>
    <xf numFmtId="2" fontId="7" fillId="0" borderId="0" xfId="0" applyNumberFormat="1" applyFont="1" applyBorder="1" applyAlignment="1">
      <alignment vertical="center"/>
    </xf>
    <xf numFmtId="164" fontId="0" fillId="0" borderId="2" xfId="0" applyNumberFormat="1" applyFont="1" applyFill="1" applyBorder="1" applyAlignment="1">
      <alignment horizontal="center" vertical="top"/>
    </xf>
    <xf numFmtId="2" fontId="0" fillId="0" borderId="2" xfId="0" applyNumberFormat="1" applyFont="1" applyBorder="1" applyAlignment="1">
      <alignment horizontal="center" vertical="top"/>
    </xf>
    <xf numFmtId="164" fontId="7" fillId="0" borderId="0" xfId="0" applyNumberFormat="1" applyFont="1" applyBorder="1" applyAlignment="1">
      <alignment vertical="top"/>
    </xf>
    <xf numFmtId="2" fontId="0" fillId="0" borderId="0" xfId="0" applyNumberFormat="1" applyFont="1" applyAlignment="1"/>
    <xf numFmtId="1" fontId="8" fillId="0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top"/>
    </xf>
    <xf numFmtId="1" fontId="8" fillId="0" borderId="3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1" fontId="6" fillId="0" borderId="4" xfId="0" applyNumberFormat="1" applyFont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164" fontId="8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horizontal="left" vertical="center"/>
    </xf>
    <xf numFmtId="0" fontId="6" fillId="0" borderId="4" xfId="0" applyNumberFormat="1" applyFont="1" applyBorder="1" applyAlignment="1">
      <alignment horizontal="center" vertical="top"/>
    </xf>
    <xf numFmtId="0" fontId="0" fillId="0" borderId="0" xfId="0" applyNumberFormat="1" applyFont="1" applyBorder="1" applyAlignment="1"/>
    <xf numFmtId="0" fontId="7" fillId="0" borderId="0" xfId="0" applyNumberFormat="1" applyFont="1" applyBorder="1" applyAlignment="1">
      <alignment vertical="center"/>
    </xf>
    <xf numFmtId="0" fontId="6" fillId="0" borderId="4" xfId="0" applyNumberFormat="1" applyFont="1" applyBorder="1" applyAlignment="1">
      <alignment horizontal="center" vertical="center"/>
    </xf>
    <xf numFmtId="0" fontId="0" fillId="0" borderId="0" xfId="0" applyNumberFormat="1" applyFont="1" applyAlignment="1"/>
    <xf numFmtId="0" fontId="0" fillId="0" borderId="0" xfId="0" applyNumberFormat="1" applyFont="1" applyBorder="1"/>
    <xf numFmtId="1" fontId="0" fillId="0" borderId="2" xfId="0" applyNumberFormat="1" applyFont="1" applyBorder="1" applyAlignment="1">
      <alignment horizontal="left" vertical="center"/>
    </xf>
    <xf numFmtId="0" fontId="8" fillId="0" borderId="2" xfId="0" applyNumberFormat="1" applyFont="1" applyBorder="1" applyAlignment="1">
      <alignment horizontal="left"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8" fillId="0" borderId="3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1" fontId="0" fillId="0" borderId="5" xfId="0" applyNumberFormat="1" applyFont="1" applyBorder="1" applyAlignment="1">
      <alignment horizontal="left" vertical="center"/>
    </xf>
    <xf numFmtId="2" fontId="15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11" fontId="5" fillId="0" borderId="4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1" fontId="8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top"/>
    </xf>
    <xf numFmtId="11" fontId="6" fillId="0" borderId="0" xfId="0" applyNumberFormat="1" applyFont="1" applyBorder="1" applyAlignment="1">
      <alignment horizontal="center" vertical="top"/>
    </xf>
    <xf numFmtId="164" fontId="8" fillId="0" borderId="0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2" fontId="0" fillId="0" borderId="3" xfId="0" applyNumberFormat="1" applyFont="1" applyBorder="1" applyAlignment="1">
      <alignment horizontal="center" vertical="top"/>
    </xf>
    <xf numFmtId="11" fontId="6" fillId="0" borderId="7" xfId="0" applyNumberFormat="1" applyFont="1" applyBorder="1" applyAlignment="1">
      <alignment horizontal="center" vertical="top"/>
    </xf>
    <xf numFmtId="2" fontId="8" fillId="0" borderId="3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top"/>
    </xf>
    <xf numFmtId="0" fontId="6" fillId="0" borderId="3" xfId="0" applyNumberFormat="1" applyFont="1" applyBorder="1" applyAlignment="1">
      <alignment horizontal="center" vertical="top"/>
    </xf>
    <xf numFmtId="0" fontId="8" fillId="0" borderId="3" xfId="0" applyFont="1" applyFill="1" applyBorder="1" applyAlignment="1">
      <alignment horizontal="right" vertical="top" wrapText="1"/>
    </xf>
    <xf numFmtId="0" fontId="6" fillId="0" borderId="7" xfId="0" applyNumberFormat="1" applyFont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right" vertical="top" wrapText="1"/>
    </xf>
    <xf numFmtId="2" fontId="8" fillId="0" borderId="1" xfId="0" applyNumberFormat="1" applyFont="1" applyBorder="1" applyAlignment="1">
      <alignment horizontal="right" vertical="top" wrapText="1"/>
    </xf>
    <xf numFmtId="164" fontId="8" fillId="0" borderId="3" xfId="0" applyNumberFormat="1" applyFont="1" applyFill="1" applyBorder="1" applyAlignment="1">
      <alignment horizontal="right" vertical="top" wrapText="1"/>
    </xf>
    <xf numFmtId="2" fontId="8" fillId="0" borderId="3" xfId="0" applyNumberFormat="1" applyFont="1" applyBorder="1" applyAlignment="1">
      <alignment horizontal="right" vertical="top" wrapText="1"/>
    </xf>
    <xf numFmtId="11" fontId="6" fillId="0" borderId="7" xfId="0" applyNumberFormat="1" applyFont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 wrapText="1"/>
    </xf>
    <xf numFmtId="0" fontId="12" fillId="2" borderId="9" xfId="0" applyNumberFormat="1" applyFont="1" applyFill="1" applyBorder="1" applyAlignment="1">
      <alignment horizontal="center" vertical="center" wrapText="1"/>
    </xf>
    <xf numFmtId="165" fontId="12" fillId="2" borderId="9" xfId="0" applyNumberFormat="1" applyFont="1" applyFill="1" applyBorder="1" applyAlignment="1">
      <alignment horizontal="center" vertical="center" wrapText="1"/>
    </xf>
    <xf numFmtId="164" fontId="12" fillId="0" borderId="9" xfId="0" applyNumberFormat="1" applyFont="1" applyBorder="1" applyAlignment="1">
      <alignment horizontal="center" vertical="center" wrapText="1"/>
    </xf>
    <xf numFmtId="2" fontId="12" fillId="0" borderId="9" xfId="0" applyNumberFormat="1" applyFont="1" applyBorder="1" applyAlignment="1">
      <alignment horizontal="center" vertical="center" wrapText="1"/>
    </xf>
    <xf numFmtId="11" fontId="12" fillId="0" borderId="9" xfId="0" applyNumberFormat="1" applyFont="1" applyBorder="1" applyAlignment="1">
      <alignment horizontal="center" vertical="center" wrapText="1"/>
    </xf>
    <xf numFmtId="0" fontId="12" fillId="0" borderId="9" xfId="0" applyNumberFormat="1" applyFont="1" applyBorder="1" applyAlignment="1">
      <alignment horizontal="center" vertical="center" wrapText="1"/>
    </xf>
    <xf numFmtId="1" fontId="12" fillId="0" borderId="9" xfId="0" applyNumberFormat="1" applyFont="1" applyBorder="1" applyAlignment="1">
      <alignment horizontal="center" vertical="center" wrapText="1"/>
    </xf>
    <xf numFmtId="164" fontId="12" fillId="0" borderId="10" xfId="0" applyNumberFormat="1" applyFont="1" applyBorder="1" applyAlignment="1">
      <alignment horizontal="center" vertical="center" wrapText="1"/>
    </xf>
    <xf numFmtId="2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6" fontId="12" fillId="0" borderId="10" xfId="0" applyNumberFormat="1" applyFont="1" applyBorder="1" applyAlignment="1">
      <alignment horizontal="center" vertical="center" wrapText="1"/>
    </xf>
    <xf numFmtId="2" fontId="11" fillId="2" borderId="8" xfId="0" applyNumberFormat="1" applyFont="1" applyFill="1" applyBorder="1" applyAlignment="1">
      <alignment horizontal="center" vertical="center" wrapText="1"/>
    </xf>
    <xf numFmtId="2" fontId="12" fillId="2" borderId="9" xfId="0" applyNumberFormat="1" applyFont="1" applyFill="1" applyBorder="1" applyAlignment="1">
      <alignment horizontal="center" vertical="center" wrapText="1"/>
    </xf>
    <xf numFmtId="2" fontId="11" fillId="2" borderId="9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left" vertical="top"/>
    </xf>
    <xf numFmtId="1" fontId="0" fillId="0" borderId="2" xfId="0" applyNumberFormat="1" applyFont="1" applyBorder="1" applyAlignment="1">
      <alignment horizontal="left" vertical="top"/>
    </xf>
    <xf numFmtId="1" fontId="0" fillId="0" borderId="3" xfId="0" applyNumberFormat="1" applyFont="1" applyBorder="1" applyAlignment="1">
      <alignment horizontal="left" vertical="top"/>
    </xf>
    <xf numFmtId="2" fontId="8" fillId="0" borderId="2" xfId="0" applyNumberFormat="1" applyFont="1" applyBorder="1" applyAlignment="1">
      <alignment horizontal="left" vertical="center" wrapText="1"/>
    </xf>
    <xf numFmtId="2" fontId="8" fillId="0" borderId="1" xfId="0" applyNumberFormat="1" applyFont="1" applyBorder="1" applyAlignment="1">
      <alignment horizontal="left" vertical="center" wrapText="1"/>
    </xf>
    <xf numFmtId="2" fontId="8" fillId="0" borderId="3" xfId="0" applyNumberFormat="1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center" vertical="top" wrapText="1"/>
    </xf>
    <xf numFmtId="1" fontId="8" fillId="0" borderId="2" xfId="0" applyNumberFormat="1" applyFont="1" applyBorder="1" applyAlignment="1">
      <alignment horizontal="center" vertical="top" wrapText="1"/>
    </xf>
    <xf numFmtId="1" fontId="8" fillId="0" borderId="3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center"/>
    </xf>
    <xf numFmtId="2" fontId="8" fillId="0" borderId="2" xfId="0" applyNumberFormat="1" applyFont="1" applyBorder="1" applyAlignment="1">
      <alignment horizontal="right" vertical="top" wrapText="1"/>
    </xf>
    <xf numFmtId="2" fontId="0" fillId="0" borderId="0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</cellXfs>
  <cellStyles count="1">
    <cellStyle name="Normal" xfId="0" builtinId="0"/>
  </cellStyles>
  <dxfs count="245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C2A5"/>
      <color rgb="FFFC8D62"/>
      <color rgb="FFFFD92F"/>
      <color rgb="FF8DA0CB"/>
      <color rgb="FF7570B3"/>
      <color rgb="FF1B9E77"/>
      <color rgb="FFE7298A"/>
      <color rgb="FFD95F02"/>
      <color rgb="FFE66101"/>
      <color rgb="FF5E3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L and H Temporal</a:t>
            </a:r>
            <a:r>
              <a:rPr lang="en-US" b="0" baseline="0"/>
              <a:t> Alignment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665-4DC6-BAD8-FDFDD60E096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665-4DC6-BAD8-FDFDD60E096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665-4DC6-BAD8-FDFDD60E096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665-4DC6-BAD8-FDFDD60E096F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665-4DC6-BAD8-FDFDD60E096F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B665-4DC6-BAD8-FDFDD60E096F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B665-4DC6-BAD8-FDFDD60E096F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B665-4DC6-BAD8-FDFDD60E096F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plus>
            <c:minus>
              <c:numRef>
                <c:f>Intercepts!$H$3:$H$10</c:f>
                <c:numCache>
                  <c:formatCode>General</c:formatCode>
                  <c:ptCount val="8"/>
                  <c:pt idx="0">
                    <c:v>11.831000000000003</c:v>
                  </c:pt>
                  <c:pt idx="1">
                    <c:v>11.837999999999994</c:v>
                  </c:pt>
                  <c:pt idx="2">
                    <c:v>11.924999999999997</c:v>
                  </c:pt>
                  <c:pt idx="3">
                    <c:v>12.697999999999993</c:v>
                  </c:pt>
                  <c:pt idx="4">
                    <c:v>11.831000000000003</c:v>
                  </c:pt>
                  <c:pt idx="5">
                    <c:v>24.624000000000009</c:v>
                  </c:pt>
                  <c:pt idx="6">
                    <c:v>14.917000000000002</c:v>
                  </c:pt>
                  <c:pt idx="7">
                    <c:v>13.87700000000001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Intercepts!$B$3:$B$10</c:f>
              <c:numCache>
                <c:formatCode>0</c:formatCode>
                <c:ptCount val="8"/>
                <c:pt idx="0">
                  <c:v>94.207999999999998</c:v>
                </c:pt>
                <c:pt idx="1">
                  <c:v>94.488</c:v>
                </c:pt>
                <c:pt idx="2">
                  <c:v>96.23</c:v>
                </c:pt>
                <c:pt idx="3">
                  <c:v>78.951999999999998</c:v>
                </c:pt>
                <c:pt idx="4">
                  <c:v>94.207999999999998</c:v>
                </c:pt>
                <c:pt idx="5">
                  <c:v>98.436000000000007</c:v>
                </c:pt>
                <c:pt idx="6">
                  <c:v>82.881</c:v>
                </c:pt>
                <c:pt idx="7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665-4DC6-BAD8-FDFDD60E096F}"/>
            </c:ext>
          </c:extLst>
        </c:ser>
        <c:ser>
          <c:idx val="2"/>
          <c:order val="1"/>
          <c:tx>
            <c:strRef>
              <c:f>Intercepts!$A$15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665-4DC6-BAD8-FDFDD60E096F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665-4DC6-BAD8-FDFDD60E096F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665-4DC6-BAD8-FDFDD60E096F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665-4DC6-BAD8-FDFDD60E096F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665-4DC6-BAD8-FDFDD60E096F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665-4DC6-BAD8-FDFDD60E096F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665-4DC6-BAD8-FDFDD60E096F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665-4DC6-BAD8-FDFDD60E096F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Intercepts!$H$17:$H$24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plus>
            <c:minus>
              <c:numRef>
                <c:f>Intercepts!$H$17:$H$24</c:f>
                <c:numCache>
                  <c:formatCode>General</c:formatCode>
                  <c:ptCount val="8"/>
                  <c:pt idx="0">
                    <c:v>51.206000000000017</c:v>
                  </c:pt>
                  <c:pt idx="1">
                    <c:v>51.206999999999994</c:v>
                  </c:pt>
                  <c:pt idx="2">
                    <c:v>51.226999999999975</c:v>
                  </c:pt>
                  <c:pt idx="3">
                    <c:v>51.431999999999988</c:v>
                  </c:pt>
                  <c:pt idx="4">
                    <c:v>51.206000000000017</c:v>
                  </c:pt>
                  <c:pt idx="5">
                    <c:v>56.737000000000023</c:v>
                  </c:pt>
                  <c:pt idx="6">
                    <c:v>52.438999999999965</c:v>
                  </c:pt>
                  <c:pt idx="7">
                    <c:v>51.836999999999989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Intercepts!$B$17:$B$24</c:f>
              <c:numCache>
                <c:formatCode>0</c:formatCode>
                <c:ptCount val="8"/>
                <c:pt idx="0">
                  <c:v>317.99700000000001</c:v>
                </c:pt>
                <c:pt idx="1">
                  <c:v>317.62799999999999</c:v>
                </c:pt>
                <c:pt idx="2">
                  <c:v>317.41899999999998</c:v>
                </c:pt>
                <c:pt idx="3">
                  <c:v>303.85399999999998</c:v>
                </c:pt>
                <c:pt idx="4">
                  <c:v>317.99700000000001</c:v>
                </c:pt>
                <c:pt idx="5">
                  <c:v>245.02600000000001</c:v>
                </c:pt>
                <c:pt idx="6">
                  <c:v>313.26</c:v>
                </c:pt>
                <c:pt idx="7">
                  <c:v>309.23500000000001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665-4DC6-BAD8-FDFDD60E0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i="0"/>
              <a:t>Mean</a:t>
            </a:r>
            <a:r>
              <a:rPr lang="en-US" i="0" baseline="0"/>
              <a:t> </a:t>
            </a:r>
            <a:r>
              <a:rPr lang="en-US" i="0"/>
              <a:t>f</a:t>
            </a:r>
            <a:r>
              <a:rPr lang="en-US" i="0" baseline="-25000"/>
              <a:t>0</a:t>
            </a:r>
            <a:r>
              <a:rPr lang="en-US" i="0" baseline="0"/>
              <a:t> </a:t>
            </a:r>
            <a:r>
              <a:rPr lang="en-US" i="0"/>
              <a:t>Excursion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Intercepts!$S$1</c:f>
              <c:strCache>
                <c:ptCount val="1"/>
                <c:pt idx="0">
                  <c:v>Excursion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4-4E85-96BF-2A176E7C4F8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4-4E85-96BF-2A176E7C4F8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4-4E85-96BF-2A176E7C4F8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14-4E85-96BF-2A176E7C4F87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14-4E85-96BF-2A176E7C4F87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14-4E85-96BF-2A176E7C4F87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14-4E85-96BF-2A176E7C4F87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414-4E85-96BF-2A176E7C4F87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plus>
            <c:minus>
              <c:numRef>
                <c:f>Intercepts!$Z$3:$Z$10</c:f>
                <c:numCache>
                  <c:formatCode>General</c:formatCode>
                  <c:ptCount val="8"/>
                  <c:pt idx="0">
                    <c:v>0.79099999999999948</c:v>
                  </c:pt>
                  <c:pt idx="1">
                    <c:v>0.79</c:v>
                  </c:pt>
                  <c:pt idx="2">
                    <c:v>0.79800000000000004</c:v>
                  </c:pt>
                  <c:pt idx="3">
                    <c:v>0.83300000000000018</c:v>
                  </c:pt>
                  <c:pt idx="4">
                    <c:v>0.79099999999999948</c:v>
                  </c:pt>
                  <c:pt idx="5">
                    <c:v>1.6790000000000003</c:v>
                  </c:pt>
                  <c:pt idx="6">
                    <c:v>1.234</c:v>
                  </c:pt>
                  <c:pt idx="7">
                    <c:v>0.73599999999999977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Intercepts!$S$3:$S$10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Intercepts!$T$3:$T$10</c:f>
              <c:numCache>
                <c:formatCode>0.0</c:formatCode>
                <c:ptCount val="8"/>
                <c:pt idx="0">
                  <c:v>6.1109999999999998</c:v>
                </c:pt>
                <c:pt idx="1">
                  <c:v>6.3460000000000001</c:v>
                </c:pt>
                <c:pt idx="2">
                  <c:v>6.1139999999999999</c:v>
                </c:pt>
                <c:pt idx="3">
                  <c:v>7.37</c:v>
                </c:pt>
                <c:pt idx="4">
                  <c:v>6.1109999999999998</c:v>
                </c:pt>
                <c:pt idx="5">
                  <c:v>2.9580000000000002</c:v>
                </c:pt>
                <c:pt idx="6">
                  <c:v>9.4209999999999994</c:v>
                </c:pt>
                <c:pt idx="7">
                  <c:v>7.1769999999999996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414-4E85-96BF-2A176E7C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L and</a:t>
            </a:r>
            <a:r>
              <a:rPr lang="en-US" b="0" baseline="0"/>
              <a:t> H </a:t>
            </a:r>
            <a:r>
              <a:rPr lang="en-US" b="0" i="1"/>
              <a:t>f</a:t>
            </a:r>
            <a:r>
              <a:rPr lang="en-US" b="0" baseline="-25000"/>
              <a:t>0</a:t>
            </a:r>
            <a:r>
              <a:rPr lang="en-US" b="0" baseline="0"/>
              <a:t>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Intercepts!$J$1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7570B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6DB-42A8-939C-840A4FF529F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D95F0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6DB-42A8-939C-840A4FF529F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1B9E77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6DB-42A8-939C-840A4FF529F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7298A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6DB-42A8-939C-840A4FF529FE}"/>
              </c:ext>
            </c:extLst>
          </c:dPt>
          <c:dPt>
            <c:idx val="4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6DB-42A8-939C-840A4FF529FE}"/>
              </c:ext>
            </c:extLst>
          </c:dPt>
          <c:dPt>
            <c:idx val="5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6DB-42A8-939C-840A4FF529FE}"/>
              </c:ext>
            </c:extLst>
          </c:dPt>
          <c:dPt>
            <c:idx val="6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6DB-42A8-939C-840A4FF529FE}"/>
              </c:ext>
            </c:extLst>
          </c:dPt>
          <c:dPt>
            <c:idx val="7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6DB-42A8-939C-840A4FF529FE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plus>
            <c:minus>
              <c:numRef>
                <c:f>Intercepts!$Q$3:$Q$10</c:f>
                <c:numCache>
                  <c:formatCode>General</c:formatCode>
                  <c:ptCount val="8"/>
                  <c:pt idx="0">
                    <c:v>2.3359999999999985</c:v>
                  </c:pt>
                  <c:pt idx="1">
                    <c:v>2.3359999999999985</c:v>
                  </c:pt>
                  <c:pt idx="2">
                    <c:v>2.3379999999999939</c:v>
                  </c:pt>
                  <c:pt idx="3">
                    <c:v>2.3569999999999993</c:v>
                  </c:pt>
                  <c:pt idx="4">
                    <c:v>2.3359999999999985</c:v>
                  </c:pt>
                  <c:pt idx="5">
                    <c:v>3.1099999999999994</c:v>
                  </c:pt>
                  <c:pt idx="6">
                    <c:v>2.5439999999999969</c:v>
                  </c:pt>
                  <c:pt idx="7">
                    <c:v>2.7660000000000053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Intercepts!$J$17:$J$24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Intercepts!$K$3:$K$10</c:f>
              <c:numCache>
                <c:formatCode>0.0</c:formatCode>
                <c:ptCount val="8"/>
                <c:pt idx="0">
                  <c:v>86.603999999999999</c:v>
                </c:pt>
                <c:pt idx="1">
                  <c:v>86.744</c:v>
                </c:pt>
                <c:pt idx="2">
                  <c:v>87.744</c:v>
                </c:pt>
                <c:pt idx="3">
                  <c:v>86.974999999999994</c:v>
                </c:pt>
                <c:pt idx="4">
                  <c:v>86.603999999999999</c:v>
                </c:pt>
                <c:pt idx="5">
                  <c:v>90.343999999999994</c:v>
                </c:pt>
                <c:pt idx="6">
                  <c:v>88.236999999999995</c:v>
                </c:pt>
                <c:pt idx="7">
                  <c:v>90.754000000000005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6DB-42A8-939C-840A4FF529FE}"/>
            </c:ext>
          </c:extLst>
        </c:ser>
        <c:ser>
          <c:idx val="2"/>
          <c:order val="1"/>
          <c:tx>
            <c:strRef>
              <c:f>Intercepts!$J$15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D6DB-42A8-939C-840A4FF529FE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D6DB-42A8-939C-840A4FF529FE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D6DB-42A8-939C-840A4FF529FE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D6DB-42A8-939C-840A4FF529FE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D6DB-42A8-939C-840A4FF529FE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D6DB-42A8-939C-840A4FF529FE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D6DB-42A8-939C-840A4FF529FE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D6DB-42A8-939C-840A4FF529FE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Intercepts!$Q$18:$Q$24</c:f>
                <c:numCache>
                  <c:formatCode>General</c:formatCode>
                  <c:ptCount val="7"/>
                  <c:pt idx="0">
                    <c:v>2.5609999999999928</c:v>
                  </c:pt>
                  <c:pt idx="1">
                    <c:v>2.563999999999993</c:v>
                  </c:pt>
                  <c:pt idx="2">
                    <c:v>2.5929999999999893</c:v>
                  </c:pt>
                  <c:pt idx="3">
                    <c:v>2.5620000000000118</c:v>
                  </c:pt>
                  <c:pt idx="4">
                    <c:v>3.6540000000000106</c:v>
                  </c:pt>
                  <c:pt idx="5">
                    <c:v>3.2420000000000044</c:v>
                  </c:pt>
                  <c:pt idx="6">
                    <c:v>2.8930000000000007</c:v>
                  </c:pt>
                </c:numCache>
              </c:numRef>
            </c:plus>
            <c:minus>
              <c:numRef>
                <c:f>Intercepts!$Q$17:$Q$24</c:f>
                <c:numCache>
                  <c:formatCode>General</c:formatCode>
                  <c:ptCount val="8"/>
                  <c:pt idx="0">
                    <c:v>2.5620000000000118</c:v>
                  </c:pt>
                  <c:pt idx="1">
                    <c:v>2.5609999999999928</c:v>
                  </c:pt>
                  <c:pt idx="2">
                    <c:v>2.563999999999993</c:v>
                  </c:pt>
                  <c:pt idx="3">
                    <c:v>2.5929999999999893</c:v>
                  </c:pt>
                  <c:pt idx="4">
                    <c:v>2.5620000000000118</c:v>
                  </c:pt>
                  <c:pt idx="5">
                    <c:v>3.6540000000000106</c:v>
                  </c:pt>
                  <c:pt idx="6">
                    <c:v>3.2420000000000044</c:v>
                  </c:pt>
                  <c:pt idx="7">
                    <c:v>2.8930000000000007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Intercepts!$J$17:$J$24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Intercepts!$K$17:$K$24</c:f>
              <c:numCache>
                <c:formatCode>0.0</c:formatCode>
                <c:ptCount val="8"/>
                <c:pt idx="0">
                  <c:v>92.525000000000006</c:v>
                </c:pt>
                <c:pt idx="1">
                  <c:v>92.91</c:v>
                </c:pt>
                <c:pt idx="2">
                  <c:v>93.683999999999997</c:v>
                </c:pt>
                <c:pt idx="3">
                  <c:v>94.087999999999994</c:v>
                </c:pt>
                <c:pt idx="4">
                  <c:v>92.525000000000006</c:v>
                </c:pt>
                <c:pt idx="5">
                  <c:v>93.177000000000007</c:v>
                </c:pt>
                <c:pt idx="6">
                  <c:v>97.78</c:v>
                </c:pt>
                <c:pt idx="7">
                  <c:v>97.602000000000004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6DB-42A8-939C-840A4FF5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1"/>
        <c:spPr>
          <a:ln>
            <a:solidFill>
              <a:schemeClr val="bg2">
                <a:lumMod val="90000"/>
              </a:schemeClr>
            </a:solidFill>
          </a:ln>
        </c:spPr>
      </c:dTable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Mean LH slopes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Intercepts!$S$15</c:f>
              <c:strCache>
                <c:ptCount val="1"/>
                <c:pt idx="0">
                  <c:v>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7570B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B4-48D4-85C9-ABF393199C87}"/>
              </c:ext>
            </c:extLst>
          </c:dPt>
          <c:dPt>
            <c:idx val="1"/>
            <c:invertIfNegative val="0"/>
            <c:bubble3D val="0"/>
            <c:spPr>
              <a:solidFill>
                <a:srgbClr val="D95F0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4-48D4-85C9-ABF393199C87}"/>
              </c:ext>
            </c:extLst>
          </c:dPt>
          <c:dPt>
            <c:idx val="2"/>
            <c:invertIfNegative val="0"/>
            <c:bubble3D val="0"/>
            <c:spPr>
              <a:solidFill>
                <a:srgbClr val="1B9E77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B4-48D4-85C9-ABF393199C87}"/>
              </c:ext>
            </c:extLst>
          </c:dPt>
          <c:dPt>
            <c:idx val="3"/>
            <c:invertIfNegative val="0"/>
            <c:bubble3D val="0"/>
            <c:spPr>
              <a:solidFill>
                <a:srgbClr val="E7298A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B4-48D4-85C9-ABF393199C87}"/>
              </c:ext>
            </c:extLst>
          </c:dPt>
          <c:dPt>
            <c:idx val="4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B4-48D4-85C9-ABF393199C87}"/>
              </c:ext>
            </c:extLst>
          </c:dPt>
          <c:dPt>
            <c:idx val="5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B4-48D4-85C9-ABF393199C87}"/>
              </c:ext>
            </c:extLst>
          </c:dPt>
          <c:dPt>
            <c:idx val="6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B4-48D4-85C9-ABF393199C87}"/>
              </c:ext>
            </c:extLst>
          </c:dPt>
          <c:dPt>
            <c:idx val="7"/>
            <c:invertIfNegative val="0"/>
            <c:bubble3D val="0"/>
            <c:spPr>
              <a:solidFill>
                <a:srgbClr val="66C2A5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B4-48D4-85C9-ABF393199C87}"/>
              </c:ext>
            </c:extLst>
          </c:dPt>
          <c:errBars>
            <c:errBarType val="both"/>
            <c:errValType val="cust"/>
            <c:noEndCap val="0"/>
            <c:plus>
              <c:numRef>
                <c:f>Intercepts!$Z$17:$Z$24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plus>
            <c:minus>
              <c:numRef>
                <c:f>Intercepts!$Z$17:$Z$24</c:f>
                <c:numCache>
                  <c:formatCode>General</c:formatCode>
                  <c:ptCount val="8"/>
                  <c:pt idx="0">
                    <c:v>10.206000000000003</c:v>
                  </c:pt>
                  <c:pt idx="1">
                    <c:v>10.204999999999998</c:v>
                  </c:pt>
                  <c:pt idx="2">
                    <c:v>10.225000000000001</c:v>
                  </c:pt>
                  <c:pt idx="3">
                    <c:v>10.311999999999998</c:v>
                  </c:pt>
                  <c:pt idx="4">
                    <c:v>10.206000000000003</c:v>
                  </c:pt>
                  <c:pt idx="5">
                    <c:v>11.94</c:v>
                  </c:pt>
                  <c:pt idx="6">
                    <c:v>10.149000000000001</c:v>
                  </c:pt>
                  <c:pt idx="7">
                    <c:v>9.7380000000000031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Intercepts!$S$17:$S$24</c:f>
              <c:strCache>
                <c:ptCount val="8"/>
                <c:pt idx="0">
                  <c:v>MDC</c:v>
                </c:pt>
                <c:pt idx="1">
                  <c:v>MWH</c:v>
                </c:pt>
                <c:pt idx="2">
                  <c:v>MYN</c:v>
                </c:pt>
                <c:pt idx="3">
                  <c:v>MDQ</c:v>
                </c:pt>
                <c:pt idx="4">
                  <c:v>L*H</c:v>
                </c:pt>
                <c:pt idx="5">
                  <c:v>^[L*]H</c:v>
                </c:pt>
                <c:pt idx="6">
                  <c:v>L*^[H]</c:v>
                </c:pt>
                <c:pt idx="7">
                  <c:v>^[L*H]</c:v>
                </c:pt>
              </c:strCache>
            </c:strRef>
          </c:cat>
          <c:val>
            <c:numRef>
              <c:f>Intercepts!$T$17:$T$24</c:f>
              <c:numCache>
                <c:formatCode>0.0</c:formatCode>
                <c:ptCount val="8"/>
                <c:pt idx="0">
                  <c:v>33.508000000000003</c:v>
                </c:pt>
                <c:pt idx="1">
                  <c:v>35.302999999999997</c:v>
                </c:pt>
                <c:pt idx="2">
                  <c:v>34.545000000000002</c:v>
                </c:pt>
                <c:pt idx="3">
                  <c:v>41.357999999999997</c:v>
                </c:pt>
                <c:pt idx="4">
                  <c:v>33.508000000000003</c:v>
                </c:pt>
                <c:pt idx="5">
                  <c:v>20.414999999999999</c:v>
                </c:pt>
                <c:pt idx="6">
                  <c:v>50.213000000000001</c:v>
                </c:pt>
                <c:pt idx="7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B4-48D4-85C9-ABF39319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noFill/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260" b="0">
                <a:solidFill>
                  <a:schemeClr val="tx1"/>
                </a:solidFill>
              </a:rPr>
              <a:t>Mean Timing and F0 of L and H targets by Mode</a:t>
            </a: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000" b="0">
                <a:solidFill>
                  <a:schemeClr val="tx1"/>
                </a:solidFill>
              </a:rPr>
              <a:t>including </a:t>
            </a:r>
            <a:r>
              <a:rPr lang="en-IE" sz="1000" b="0" baseline="0">
                <a:solidFill>
                  <a:schemeClr val="tx1"/>
                </a:solidFill>
              </a:rPr>
              <a:t>fixed and random effectrs of acc_phon</a:t>
            </a:r>
            <a:endParaRPr lang="en-IE" sz="10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Intercepts!$A$3</c:f>
              <c:strCache>
                <c:ptCount val="1"/>
                <c:pt idx="0">
                  <c:v>MDC</c:v>
                </c:pt>
              </c:strCache>
            </c:strRef>
          </c:tx>
          <c:spPr>
            <a:ln w="38100">
              <a:solidFill>
                <a:srgbClr val="7570B3"/>
              </a:solidFill>
            </a:ln>
          </c:spPr>
          <c:marker>
            <c:symbol val="triangle"/>
            <c:size val="12"/>
            <c:spPr>
              <a:solidFill>
                <a:srgbClr val="7570B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(Intercepts!$H$3,Intercepts!$H$17)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(Intercepts!$H$3,Intercepts!$H$17)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(Intercepts!$Q$3,Intercepts!$Q$17)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(Intercepts!$Q$3,Intercepts!$Q$17)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(Intercepts!$B$3,Intercepts!$B$17)</c:f>
              <c:numCache>
                <c:formatCode>0</c:formatCode>
                <c:ptCount val="2"/>
                <c:pt idx="0">
                  <c:v>94.207999999999998</c:v>
                </c:pt>
                <c:pt idx="1">
                  <c:v>317.99700000000001</c:v>
                </c:pt>
              </c:numCache>
            </c:numRef>
          </c:xVal>
          <c:yVal>
            <c:numRef>
              <c:f>(Intercepts!$K$3,Intercepts!$K$17)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E-4A6E-A16B-F35EAB183F71}"/>
            </c:ext>
          </c:extLst>
        </c:ser>
        <c:ser>
          <c:idx val="2"/>
          <c:order val="1"/>
          <c:tx>
            <c:strRef>
              <c:f>Intercepts!$A$4</c:f>
              <c:strCache>
                <c:ptCount val="1"/>
                <c:pt idx="0">
                  <c:v>MWH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diamond"/>
            <c:size val="14"/>
            <c:spPr>
              <a:solidFill>
                <a:srgbClr val="D95F0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(Intercepts!$H$4,Intercepts!$H$18)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plus>
            <c:minus>
              <c:numRef>
                <c:f>(Intercepts!$H$4,Intercepts!$H$18)</c:f>
                <c:numCache>
                  <c:formatCode>General</c:formatCode>
                  <c:ptCount val="2"/>
                  <c:pt idx="0">
                    <c:v>11.837999999999994</c:v>
                  </c:pt>
                  <c:pt idx="1">
                    <c:v>51.206999999999994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(Intercepts!$Q$4,Intercepts!$Q$18)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plus>
            <c:minus>
              <c:numRef>
                <c:f>(Intercepts!$Q$4,Intercepts!$Q$18)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2.5609999999999928</c:v>
                  </c:pt>
                </c:numCache>
              </c:numRef>
            </c:minus>
            <c:spPr>
              <a:ln w="19050">
                <a:solidFill>
                  <a:srgbClr val="D95F02"/>
                </a:solidFill>
              </a:ln>
            </c:spPr>
          </c:errBars>
          <c:xVal>
            <c:numRef>
              <c:f>(Intercepts!$B$4,Intercepts!$B$18)</c:f>
              <c:numCache>
                <c:formatCode>0</c:formatCode>
                <c:ptCount val="2"/>
                <c:pt idx="0">
                  <c:v>94.488</c:v>
                </c:pt>
                <c:pt idx="1">
                  <c:v>317.62799999999999</c:v>
                </c:pt>
              </c:numCache>
            </c:numRef>
          </c:xVal>
          <c:yVal>
            <c:numRef>
              <c:f>(Intercepts!$K$4,Intercepts!$K$18)</c:f>
              <c:numCache>
                <c:formatCode>0.0</c:formatCode>
                <c:ptCount val="2"/>
                <c:pt idx="0">
                  <c:v>86.744</c:v>
                </c:pt>
                <c:pt idx="1">
                  <c:v>92.91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E-4A6E-A16B-F35EAB183F71}"/>
            </c:ext>
          </c:extLst>
        </c:ser>
        <c:ser>
          <c:idx val="3"/>
          <c:order val="2"/>
          <c:tx>
            <c:strRef>
              <c:f>Intercepts!$A$5</c:f>
              <c:strCache>
                <c:ptCount val="1"/>
                <c:pt idx="0">
                  <c:v>MYN</c:v>
                </c:pt>
              </c:strCache>
            </c:strRef>
          </c:tx>
          <c:spPr>
            <a:ln w="38100">
              <a:solidFill>
                <a:srgbClr val="1B9E77"/>
              </a:solidFill>
            </a:ln>
          </c:spPr>
          <c:marker>
            <c:symbol val="square"/>
            <c:size val="10"/>
            <c:spPr>
              <a:solidFill>
                <a:srgbClr val="1B9E77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(Intercepts!$H$5,Intercepts!$H$19)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plus>
            <c:minus>
              <c:numRef>
                <c:f>(Intercepts!$H$5,Intercepts!$H$19)</c:f>
                <c:numCache>
                  <c:formatCode>General</c:formatCode>
                  <c:ptCount val="2"/>
                  <c:pt idx="0">
                    <c:v>11.924999999999997</c:v>
                  </c:pt>
                  <c:pt idx="1">
                    <c:v>51.226999999999975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(Intercepts!$Q$3,Intercepts!$Q$17)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(Intercepts!$Q$3,Intercepts!$Q$17)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19050">
                <a:solidFill>
                  <a:srgbClr val="1B9E77"/>
                </a:solidFill>
              </a:ln>
            </c:spPr>
          </c:errBars>
          <c:xVal>
            <c:numRef>
              <c:f>(Intercepts!$B$5,Intercepts!$B$19)</c:f>
              <c:numCache>
                <c:formatCode>0</c:formatCode>
                <c:ptCount val="2"/>
                <c:pt idx="0">
                  <c:v>96.23</c:v>
                </c:pt>
                <c:pt idx="1">
                  <c:v>317.41899999999998</c:v>
                </c:pt>
              </c:numCache>
            </c:numRef>
          </c:xVal>
          <c:yVal>
            <c:numRef>
              <c:f>(Intercepts!$K$5,Intercepts!$K$19)</c:f>
              <c:numCache>
                <c:formatCode>0.0</c:formatCode>
                <c:ptCount val="2"/>
                <c:pt idx="0">
                  <c:v>87.744</c:v>
                </c:pt>
                <c:pt idx="1">
                  <c:v>93.683999999999997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E-4A6E-A16B-F35EAB183F71}"/>
            </c:ext>
          </c:extLst>
        </c:ser>
        <c:ser>
          <c:idx val="0"/>
          <c:order val="3"/>
          <c:tx>
            <c:strRef>
              <c:f>Intercepts!$A$6</c:f>
              <c:strCache>
                <c:ptCount val="1"/>
                <c:pt idx="0">
                  <c:v>MDQ</c:v>
                </c:pt>
              </c:strCache>
            </c:strRef>
          </c:tx>
          <c:spPr>
            <a:ln w="38100">
              <a:solidFill>
                <a:srgbClr val="E7298A"/>
              </a:solidFill>
            </a:ln>
          </c:spPr>
          <c:marker>
            <c:symbol val="circle"/>
            <c:size val="12"/>
            <c:spPr>
              <a:solidFill>
                <a:srgbClr val="E7298A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(Intercepts!$H$6,Intercepts!$H$20)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plus>
            <c:minus>
              <c:numRef>
                <c:f>(Intercepts!$H$6,Intercepts!$H$20)</c:f>
                <c:numCache>
                  <c:formatCode>General</c:formatCode>
                  <c:ptCount val="2"/>
                  <c:pt idx="0">
                    <c:v>12.697999999999993</c:v>
                  </c:pt>
                  <c:pt idx="1">
                    <c:v>51.431999999999988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(Intercepts!$Q$6,Intercepts!$Q$20)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plus>
            <c:minus>
              <c:numRef>
                <c:f>(Intercepts!$Q$6,Intercepts!$Q$20)</c:f>
                <c:numCache>
                  <c:formatCode>General</c:formatCode>
                  <c:ptCount val="2"/>
                  <c:pt idx="0">
                    <c:v>2.3569999999999993</c:v>
                  </c:pt>
                  <c:pt idx="1">
                    <c:v>2.5929999999999893</c:v>
                  </c:pt>
                </c:numCache>
              </c:numRef>
            </c:minus>
            <c:spPr>
              <a:ln w="19050">
                <a:solidFill>
                  <a:srgbClr val="E7298A"/>
                </a:solidFill>
              </a:ln>
            </c:spPr>
          </c:errBars>
          <c:xVal>
            <c:numRef>
              <c:f>(Intercepts!$B$6,Intercepts!$B$20)</c:f>
              <c:numCache>
                <c:formatCode>0</c:formatCode>
                <c:ptCount val="2"/>
                <c:pt idx="0">
                  <c:v>78.951999999999998</c:v>
                </c:pt>
                <c:pt idx="1">
                  <c:v>303.85399999999998</c:v>
                </c:pt>
              </c:numCache>
            </c:numRef>
          </c:xVal>
          <c:yVal>
            <c:numRef>
              <c:f>(Intercepts!$K$6,Intercepts!$K$20)</c:f>
              <c:numCache>
                <c:formatCode>0.0</c:formatCode>
                <c:ptCount val="2"/>
                <c:pt idx="0">
                  <c:v>86.974999999999994</c:v>
                </c:pt>
                <c:pt idx="1">
                  <c:v>94.087999999999994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E-4A6E-A16B-F35EAB18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5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F0 (ST re 1 Hz)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5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2091866666666668"/>
          <c:y val="0.13452145038057398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260" b="0">
                <a:solidFill>
                  <a:schemeClr val="tx1"/>
                </a:solidFill>
              </a:rPr>
              <a:t>Mean Timing and </a:t>
            </a:r>
            <a:r>
              <a:rPr lang="en-IE" sz="1260" b="0" i="1">
                <a:solidFill>
                  <a:schemeClr val="tx1"/>
                </a:solidFill>
              </a:rPr>
              <a:t>f</a:t>
            </a:r>
            <a:r>
              <a:rPr lang="en-IE" sz="1260" b="0" baseline="-25000">
                <a:solidFill>
                  <a:schemeClr val="tx1"/>
                </a:solidFill>
              </a:rPr>
              <a:t>0</a:t>
            </a:r>
            <a:r>
              <a:rPr lang="en-IE" sz="1260" b="0">
                <a:solidFill>
                  <a:schemeClr val="tx1"/>
                </a:solidFill>
              </a:rPr>
              <a:t> L*H Type Nuclear</a:t>
            </a:r>
            <a:r>
              <a:rPr lang="en-IE" sz="1260" b="0" baseline="0">
                <a:solidFill>
                  <a:schemeClr val="tx1"/>
                </a:solidFill>
              </a:rPr>
              <a:t> PAs</a:t>
            </a:r>
            <a:endParaRPr lang="en-IE" sz="1260" b="0">
              <a:solidFill>
                <a:schemeClr val="tx1"/>
              </a:solidFill>
            </a:endParaRPr>
          </a:p>
          <a:p>
            <a:pPr>
              <a:defRPr sz="1260" b="0">
                <a:solidFill>
                  <a:schemeClr val="tx1"/>
                </a:solidFill>
              </a:defRPr>
            </a:pPr>
            <a:r>
              <a:rPr lang="en-IE" sz="1000" b="0">
                <a:solidFill>
                  <a:schemeClr val="tx1"/>
                </a:solidFill>
              </a:rPr>
              <a:t>including </a:t>
            </a:r>
            <a:r>
              <a:rPr lang="en-IE" sz="1000" b="0" baseline="0">
                <a:solidFill>
                  <a:schemeClr val="tx1"/>
                </a:solidFill>
              </a:rPr>
              <a:t>fixed and random effectrs of acc_phon</a:t>
            </a:r>
            <a:endParaRPr lang="en-IE" sz="1000" b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Intercepts!$A$7</c:f>
              <c:strCache>
                <c:ptCount val="1"/>
                <c:pt idx="0">
                  <c:v>L*H</c:v>
                </c:pt>
              </c:strCache>
            </c:strRef>
          </c:tx>
          <c:spPr>
            <a:ln w="38100">
              <a:solidFill>
                <a:srgbClr val="8DA0CB"/>
              </a:solidFill>
            </a:ln>
          </c:spPr>
          <c:marker>
            <c:symbol val="triangle"/>
            <c:size val="12"/>
            <c:spPr>
              <a:solidFill>
                <a:srgbClr val="8DA0CB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(Intercepts!$Q$7,Intercepts!$Q$21)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plus>
            <c:minus>
              <c:numRef>
                <c:f>(Intercepts!$Q$7,Intercepts!$Q$21)</c:f>
                <c:numCache>
                  <c:formatCode>General</c:formatCode>
                  <c:ptCount val="2"/>
                  <c:pt idx="0">
                    <c:v>2.3359999999999985</c:v>
                  </c:pt>
                  <c:pt idx="1">
                    <c:v>2.5620000000000118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(Intercepts!$H$7,Intercepts!$H$21)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plus>
            <c:minus>
              <c:numRef>
                <c:f>(Intercepts!$H$7,Intercepts!$H$21)</c:f>
                <c:numCache>
                  <c:formatCode>General</c:formatCode>
                  <c:ptCount val="2"/>
                  <c:pt idx="0">
                    <c:v>11.831000000000003</c:v>
                  </c:pt>
                  <c:pt idx="1">
                    <c:v>51.206000000000017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xVal>
            <c:numRef>
              <c:f>(Intercepts!$B$10,Intercepts!$B$21)</c:f>
              <c:numCache>
                <c:formatCode>0</c:formatCode>
                <c:ptCount val="2"/>
                <c:pt idx="0">
                  <c:v>82.65</c:v>
                </c:pt>
                <c:pt idx="1">
                  <c:v>317.99700000000001</c:v>
                </c:pt>
              </c:numCache>
            </c:numRef>
          </c:xVal>
          <c:yVal>
            <c:numRef>
              <c:f>(Intercepts!$K$7,Intercepts!$K$21)</c:f>
              <c:numCache>
                <c:formatCode>0.0</c:formatCode>
                <c:ptCount val="2"/>
                <c:pt idx="0">
                  <c:v>86.603999999999999</c:v>
                </c:pt>
                <c:pt idx="1">
                  <c:v>92.525000000000006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5-458E-9F99-05E73E73B4C5}"/>
            </c:ext>
          </c:extLst>
        </c:ser>
        <c:ser>
          <c:idx val="1"/>
          <c:order val="1"/>
          <c:tx>
            <c:strRef>
              <c:f>Intercepts!$A$8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diamond"/>
            <c:size val="14"/>
            <c:spPr>
              <a:solidFill>
                <a:srgbClr val="FFD92F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(Intercepts!$Q$8,Intercepts!$Q$22)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plus>
            <c:minus>
              <c:numRef>
                <c:f>(Intercepts!$Q$8,Intercepts!$Q$22)</c:f>
                <c:numCache>
                  <c:formatCode>General</c:formatCode>
                  <c:ptCount val="2"/>
                  <c:pt idx="0">
                    <c:v>3.1099999999999994</c:v>
                  </c:pt>
                  <c:pt idx="1">
                    <c:v>3.6540000000000106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(Intercepts!$H$8,Intercepts!$H$22)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plus>
            <c:minus>
              <c:numRef>
                <c:f>(Intercepts!$H$8,Intercepts!$H$22)</c:f>
                <c:numCache>
                  <c:formatCode>General</c:formatCode>
                  <c:ptCount val="2"/>
                  <c:pt idx="0">
                    <c:v>24.624000000000009</c:v>
                  </c:pt>
                  <c:pt idx="1">
                    <c:v>56.737000000000023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xVal>
            <c:numRef>
              <c:f>(Intercepts!$B$8,Intercepts!$B$21)</c:f>
              <c:numCache>
                <c:formatCode>0</c:formatCode>
                <c:ptCount val="2"/>
                <c:pt idx="0">
                  <c:v>98.436000000000007</c:v>
                </c:pt>
                <c:pt idx="1">
                  <c:v>317.99700000000001</c:v>
                </c:pt>
              </c:numCache>
            </c:numRef>
          </c:xVal>
          <c:yVal>
            <c:numRef>
              <c:f>(Intercepts!$K$8,Intercepts!$K$22)</c:f>
              <c:numCache>
                <c:formatCode>0.0</c:formatCode>
                <c:ptCount val="2"/>
                <c:pt idx="0">
                  <c:v>90.343999999999994</c:v>
                </c:pt>
                <c:pt idx="1">
                  <c:v>93.177000000000007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5-458E-9F99-05E73E73B4C5}"/>
            </c:ext>
          </c:extLst>
        </c:ser>
        <c:ser>
          <c:idx val="2"/>
          <c:order val="2"/>
          <c:tx>
            <c:strRef>
              <c:f>Intercepts!$A$9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square"/>
            <c:size val="10"/>
            <c:spPr>
              <a:solidFill>
                <a:srgbClr val="FC8D6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(Intercepts!$Q$9,Intercepts!$Q$23)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plus>
            <c:minus>
              <c:numRef>
                <c:f>(Intercepts!$Q$9,Intercepts!$Q$23)</c:f>
                <c:numCache>
                  <c:formatCode>General</c:formatCode>
                  <c:ptCount val="2"/>
                  <c:pt idx="0">
                    <c:v>2.5439999999999969</c:v>
                  </c:pt>
                  <c:pt idx="1">
                    <c:v>3.2420000000000044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(Intercepts!$H$9,Intercepts!$H$23)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plus>
            <c:minus>
              <c:numRef>
                <c:f>(Intercepts!$H$9,Intercepts!$H$23)</c:f>
                <c:numCache>
                  <c:formatCode>General</c:formatCode>
                  <c:ptCount val="2"/>
                  <c:pt idx="0">
                    <c:v>14.917000000000002</c:v>
                  </c:pt>
                  <c:pt idx="1">
                    <c:v>52.438999999999965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xVal>
            <c:numRef>
              <c:f>(Intercepts!$B$9,Intercepts!$B$23)</c:f>
              <c:numCache>
                <c:formatCode>0</c:formatCode>
                <c:ptCount val="2"/>
                <c:pt idx="0">
                  <c:v>82.881</c:v>
                </c:pt>
                <c:pt idx="1">
                  <c:v>313.26</c:v>
                </c:pt>
              </c:numCache>
            </c:numRef>
          </c:xVal>
          <c:yVal>
            <c:numRef>
              <c:f>(Intercepts!$K$9,Intercepts!$K$23)</c:f>
              <c:numCache>
                <c:formatCode>0.0</c:formatCode>
                <c:ptCount val="2"/>
                <c:pt idx="0">
                  <c:v>88.236999999999995</c:v>
                </c:pt>
                <c:pt idx="1">
                  <c:v>97.78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5-458E-9F99-05E73E73B4C5}"/>
            </c:ext>
          </c:extLst>
        </c:ser>
        <c:ser>
          <c:idx val="3"/>
          <c:order val="3"/>
          <c:tx>
            <c:strRef>
              <c:f>Intercepts!$A$10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circle"/>
            <c:size val="12"/>
            <c:spPr>
              <a:solidFill>
                <a:srgbClr val="66C2A5"/>
              </a:solidFill>
              <a:ln w="19050"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3D5-458E-9F99-05E73E73B4C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(Intercepts!$Q$10,Intercepts!$Q$24)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plus>
            <c:minus>
              <c:numRef>
                <c:f>(Intercepts!$Q$10,Intercepts!$Q$24)</c:f>
                <c:numCache>
                  <c:formatCode>General</c:formatCode>
                  <c:ptCount val="2"/>
                  <c:pt idx="0">
                    <c:v>2.7660000000000053</c:v>
                  </c:pt>
                  <c:pt idx="1">
                    <c:v>2.8930000000000007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(Intercepts!$H$10,Intercepts!$H$24)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plus>
            <c:minus>
              <c:numRef>
                <c:f>(Intercepts!$H$10,Intercepts!$H$24)</c:f>
                <c:numCache>
                  <c:formatCode>General</c:formatCode>
                  <c:ptCount val="2"/>
                  <c:pt idx="0">
                    <c:v>13.87700000000001</c:v>
                  </c:pt>
                  <c:pt idx="1">
                    <c:v>51.836999999999989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xVal>
            <c:numRef>
              <c:f>(Intercepts!$B$10,Intercepts!$B$24)</c:f>
              <c:numCache>
                <c:formatCode>0</c:formatCode>
                <c:ptCount val="2"/>
                <c:pt idx="0">
                  <c:v>82.65</c:v>
                </c:pt>
                <c:pt idx="1">
                  <c:v>309.23500000000001</c:v>
                </c:pt>
              </c:numCache>
            </c:numRef>
          </c:xVal>
          <c:yVal>
            <c:numRef>
              <c:f>(Intercepts!$K$10,Intercepts!$K$24)</c:f>
              <c:numCache>
                <c:formatCode>0.0</c:formatCode>
                <c:ptCount val="2"/>
                <c:pt idx="0">
                  <c:v>90.754000000000005</c:v>
                </c:pt>
                <c:pt idx="1">
                  <c:v>97.602000000000004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D5-458E-9F99-05E73E73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5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  <c:max val="102"/>
          <c:min val="84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sz="1050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F0 (ST re 1 Hz)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vert="horz"/>
          <a:lstStyle/>
          <a:p>
            <a:pPr>
              <a:defRPr sz="105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95086934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9060858763875069"/>
          <c:y val="0.14900286868955004"/>
          <c:w val="0.17937321071970153"/>
          <c:h val="0.22331399208516264"/>
        </c:manualLayout>
      </c:layout>
      <c:overlay val="1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2136</xdr:rowOff>
    </xdr:from>
    <xdr:to>
      <xdr:col>8</xdr:col>
      <xdr:colOff>232800</xdr:colOff>
      <xdr:row>15</xdr:row>
      <xdr:rowOff>10567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6C197D2-1B8F-47A9-8EDA-2D3572ACC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232800</xdr:colOff>
      <xdr:row>31</xdr:row>
      <xdr:rowOff>4621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9B0C876-541B-4B21-A219-7C414BA6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232800</xdr:colOff>
      <xdr:row>15</xdr:row>
      <xdr:rowOff>13511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A900BAD-F4D2-438F-9F23-5D3B4BF5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16</xdr:col>
      <xdr:colOff>148300</xdr:colOff>
      <xdr:row>31</xdr:row>
      <xdr:rowOff>8431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547C1BE-E030-400D-A3B6-AA83A8847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247655</xdr:colOff>
      <xdr:row>1</xdr:row>
      <xdr:rowOff>0</xdr:rowOff>
    </xdr:from>
    <xdr:to>
      <xdr:col>24</xdr:col>
      <xdr:colOff>480455</xdr:colOff>
      <xdr:row>25</xdr:row>
      <xdr:rowOff>47243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E19F7EA-6B2B-40FA-A2BE-7496FD3B6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232800</xdr:colOff>
      <xdr:row>25</xdr:row>
      <xdr:rowOff>47828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84D3AC9-1FC7-4438-8BE5-8E549BDF6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0.57428</cdr:x>
      <cdr:y>0.16063</cdr:y>
    </cdr:from>
    <cdr:to>
      <cdr:x>0.57428</cdr:x>
      <cdr:y>0.76512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79C3421-2D46-67F8-FD5F-17A7BB18D058}"/>
            </a:ext>
          </a:extLst>
        </cdr:cNvPr>
        <cdr:cNvCxnSpPr/>
      </cdr:nvCxnSpPr>
      <cdr:spPr>
        <a:xfrm xmlns:a="http://schemas.openxmlformats.org/drawingml/2006/main">
          <a:off x="2584269" y="442001"/>
          <a:ext cx="0" cy="166333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0.5784</cdr:x>
      <cdr:y>0.15846</cdr:y>
    </cdr:from>
    <cdr:to>
      <cdr:x>0.5784</cdr:x>
      <cdr:y>0.83867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602818" y="430901"/>
          <a:ext cx="0" cy="184964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0.55896</cdr:x>
      <cdr:y>0.15953</cdr:y>
    </cdr:from>
    <cdr:to>
      <cdr:x>0.55896</cdr:x>
      <cdr:y>0.76765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D0D480A-3ACD-1576-7DCB-B739445BF628}"/>
            </a:ext>
          </a:extLst>
        </cdr:cNvPr>
        <cdr:cNvCxnSpPr/>
      </cdr:nvCxnSpPr>
      <cdr:spPr>
        <a:xfrm xmlns:a="http://schemas.openxmlformats.org/drawingml/2006/main">
          <a:off x="2515322" y="439785"/>
          <a:ext cx="0" cy="16764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0.57525</cdr:x>
      <cdr:y>0.15301</cdr:y>
    </cdr:from>
    <cdr:to>
      <cdr:x>0.57525</cdr:x>
      <cdr:y>0.96439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7743A49F-B303-D55E-C9E0-1FF4EEBC46EC}"/>
            </a:ext>
          </a:extLst>
        </cdr:cNvPr>
        <cdr:cNvCxnSpPr/>
      </cdr:nvCxnSpPr>
      <cdr:spPr>
        <a:xfrm xmlns:a="http://schemas.openxmlformats.org/drawingml/2006/main">
          <a:off x="2539998" y="426035"/>
          <a:ext cx="0" cy="225910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9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t_b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honetic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i/Github/PhD/Ch_7_Sentence_Modes/output/LME_lh_slope_b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t_b0"/>
    </sheetNames>
    <sheetDataSet>
      <sheetData sheetId="0">
        <row r="2">
          <cell r="A2" t="str">
            <v>modeMDC</v>
          </cell>
          <cell r="B2">
            <v>94.207999999999998</v>
          </cell>
          <cell r="C2">
            <v>6.0369999999999999</v>
          </cell>
          <cell r="D2">
            <v>82.376999999999995</v>
          </cell>
          <cell r="E2">
            <v>106.04</v>
          </cell>
          <cell r="H2">
            <v>3.2204000000000002E-8</v>
          </cell>
          <cell r="I2">
            <v>2.5800000000000001E-7</v>
          </cell>
        </row>
        <row r="3">
          <cell r="A3" t="str">
            <v>modeMWH</v>
          </cell>
          <cell r="B3">
            <v>94.488</v>
          </cell>
          <cell r="C3">
            <v>6.04</v>
          </cell>
          <cell r="D3">
            <v>82.65</v>
          </cell>
          <cell r="E3">
            <v>106.32599999999999</v>
          </cell>
          <cell r="H3">
            <v>3.0732E-8</v>
          </cell>
          <cell r="I3">
            <v>2.4600000000000001E-7</v>
          </cell>
        </row>
        <row r="4">
          <cell r="A4" t="str">
            <v>modeMYN</v>
          </cell>
          <cell r="B4">
            <v>96.23</v>
          </cell>
          <cell r="C4">
            <v>6.0839999999999996</v>
          </cell>
          <cell r="D4">
            <v>84.305000000000007</v>
          </cell>
          <cell r="E4">
            <v>108.155</v>
          </cell>
          <cell r="H4">
            <v>1.9568E-8</v>
          </cell>
          <cell r="I4">
            <v>1.5699999999999999E-7</v>
          </cell>
        </row>
        <row r="5">
          <cell r="A5" t="str">
            <v>modeMDQ</v>
          </cell>
          <cell r="B5">
            <v>78.951999999999998</v>
          </cell>
          <cell r="C5">
            <v>6.4790000000000001</v>
          </cell>
          <cell r="D5">
            <v>66.254000000000005</v>
          </cell>
          <cell r="E5">
            <v>91.65</v>
          </cell>
          <cell r="H5">
            <v>1.8650999999999999E-8</v>
          </cell>
          <cell r="I5">
            <v>1.49E-7</v>
          </cell>
        </row>
        <row r="6">
          <cell r="B6">
            <v>94.207999999999998</v>
          </cell>
          <cell r="C6">
            <v>6.0369999999999999</v>
          </cell>
          <cell r="D6">
            <v>82.376999999999995</v>
          </cell>
          <cell r="E6">
            <v>106.04</v>
          </cell>
          <cell r="H6">
            <v>3.2204000000000002E-8</v>
          </cell>
          <cell r="I6">
            <v>2.5800000000000001E-7</v>
          </cell>
        </row>
        <row r="7">
          <cell r="B7">
            <v>98.436000000000007</v>
          </cell>
          <cell r="C7">
            <v>12.563000000000001</v>
          </cell>
          <cell r="D7">
            <v>73.811999999999998</v>
          </cell>
          <cell r="E7">
            <v>123.059</v>
          </cell>
          <cell r="H7">
            <v>7.2553999999999996E-13</v>
          </cell>
          <cell r="I7">
            <v>5.8000000000000003E-12</v>
          </cell>
        </row>
        <row r="8">
          <cell r="B8">
            <v>82.881</v>
          </cell>
          <cell r="C8">
            <v>7.6109999999999998</v>
          </cell>
          <cell r="D8">
            <v>67.963999999999999</v>
          </cell>
          <cell r="E8">
            <v>97.798000000000002</v>
          </cell>
          <cell r="H8">
            <v>7.4259000000000002E-11</v>
          </cell>
          <cell r="I8">
            <v>5.9400000000000002E-10</v>
          </cell>
        </row>
        <row r="9">
          <cell r="B9">
            <v>82.65</v>
          </cell>
          <cell r="C9">
            <v>7.08</v>
          </cell>
          <cell r="D9">
            <v>68.772999999999996</v>
          </cell>
          <cell r="E9">
            <v>96.525999999999996</v>
          </cell>
          <cell r="H9">
            <v>6.2355999999999996E-10</v>
          </cell>
          <cell r="I9">
            <v>4.9900000000000003E-9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_f0_b0"/>
    </sheetNames>
    <sheetDataSet>
      <sheetData sheetId="0">
        <row r="1">
          <cell r="I1" t="str">
            <v>p.adj. (bf=8)</v>
          </cell>
        </row>
        <row r="2">
          <cell r="A2" t="str">
            <v>modeMDC</v>
          </cell>
          <cell r="B2">
            <v>86.603999999999999</v>
          </cell>
          <cell r="C2">
            <v>1.1919999999999999</v>
          </cell>
          <cell r="D2">
            <v>84.268000000000001</v>
          </cell>
          <cell r="E2">
            <v>88.94</v>
          </cell>
          <cell r="F2">
            <v>72.649000000000001</v>
          </cell>
          <cell r="G2">
            <v>9.24</v>
          </cell>
          <cell r="H2">
            <v>4.5926E-14</v>
          </cell>
          <cell r="I2">
            <v>3.67E-13</v>
          </cell>
        </row>
        <row r="3">
          <cell r="A3" t="str">
            <v>modeMWH</v>
          </cell>
          <cell r="B3">
            <v>86.744</v>
          </cell>
          <cell r="C3">
            <v>1.1919999999999999</v>
          </cell>
          <cell r="D3">
            <v>84.408000000000001</v>
          </cell>
          <cell r="E3">
            <v>89.081000000000003</v>
          </cell>
          <cell r="F3">
            <v>72.760000000000005</v>
          </cell>
          <cell r="G3">
            <v>9.25</v>
          </cell>
          <cell r="H3">
            <v>4.5006999999999999E-14</v>
          </cell>
          <cell r="I3">
            <v>3.5999999999999998E-13</v>
          </cell>
        </row>
        <row r="4">
          <cell r="A4" t="str">
            <v>modeMYN</v>
          </cell>
          <cell r="B4">
            <v>87.744</v>
          </cell>
          <cell r="C4">
            <v>1.1930000000000001</v>
          </cell>
          <cell r="D4">
            <v>85.406000000000006</v>
          </cell>
          <cell r="E4">
            <v>90.081999999999994</v>
          </cell>
          <cell r="H4">
            <v>3.7887000000000001E-14</v>
          </cell>
          <cell r="I4">
            <v>3.0300000000000002E-13</v>
          </cell>
        </row>
        <row r="5">
          <cell r="A5" t="str">
            <v>modeMDQ</v>
          </cell>
          <cell r="B5">
            <v>86.974999999999994</v>
          </cell>
          <cell r="C5">
            <v>1.202</v>
          </cell>
          <cell r="D5">
            <v>84.617999999999995</v>
          </cell>
          <cell r="E5">
            <v>89.331999999999994</v>
          </cell>
          <cell r="H5">
            <v>1.9716000000000001E-14</v>
          </cell>
          <cell r="I5">
            <v>1.5800000000000001E-13</v>
          </cell>
        </row>
        <row r="6">
          <cell r="B6">
            <v>86.603999999999999</v>
          </cell>
          <cell r="C6">
            <v>1.1919999999999999</v>
          </cell>
          <cell r="D6">
            <v>84.268000000000001</v>
          </cell>
          <cell r="E6">
            <v>88.94</v>
          </cell>
          <cell r="H6">
            <v>4.5926E-14</v>
          </cell>
          <cell r="I6">
            <v>3.67E-13</v>
          </cell>
        </row>
        <row r="7">
          <cell r="B7">
            <v>90.343999999999994</v>
          </cell>
          <cell r="C7">
            <v>1.587</v>
          </cell>
          <cell r="D7">
            <v>87.233999999999995</v>
          </cell>
          <cell r="E7">
            <v>93.453999999999994</v>
          </cell>
          <cell r="H7">
            <v>1.3941E-17</v>
          </cell>
          <cell r="I7">
            <v>1.12E-16</v>
          </cell>
        </row>
        <row r="8">
          <cell r="B8">
            <v>88.236999999999995</v>
          </cell>
          <cell r="C8">
            <v>1.298</v>
          </cell>
          <cell r="D8">
            <v>85.692999999999998</v>
          </cell>
          <cell r="E8">
            <v>90.78</v>
          </cell>
          <cell r="H8">
            <v>2.6984000000000001E-14</v>
          </cell>
          <cell r="I8">
            <v>2.1599999999999999E-13</v>
          </cell>
        </row>
        <row r="9">
          <cell r="B9">
            <v>90.754000000000005</v>
          </cell>
          <cell r="C9">
            <v>1.411</v>
          </cell>
          <cell r="D9">
            <v>87.988</v>
          </cell>
          <cell r="E9">
            <v>93.521000000000001</v>
          </cell>
          <cell r="H9">
            <v>7.9862999999999995E-17</v>
          </cell>
          <cell r="I9">
            <v>6.3900000000000003E-16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f0_exc_b0"/>
    </sheetNames>
    <sheetDataSet>
      <sheetData sheetId="0">
        <row r="2">
          <cell r="A2" t="str">
            <v>modeMDC</v>
          </cell>
          <cell r="B2">
            <v>6.1109999999999998</v>
          </cell>
          <cell r="C2">
            <v>0.40300000000000002</v>
          </cell>
          <cell r="D2">
            <v>5.32</v>
          </cell>
          <cell r="E2">
            <v>6.9009999999999998</v>
          </cell>
          <cell r="H2">
            <v>1.2079E-8</v>
          </cell>
          <cell r="I2">
            <v>9.6600000000000005E-8</v>
          </cell>
        </row>
        <row r="3">
          <cell r="A3" t="str">
            <v>modeMWH</v>
          </cell>
          <cell r="B3">
            <v>6.3460000000000001</v>
          </cell>
          <cell r="C3">
            <v>0.40300000000000002</v>
          </cell>
          <cell r="D3">
            <v>5.556</v>
          </cell>
          <cell r="E3">
            <v>7.1360000000000001</v>
          </cell>
          <cell r="H3">
            <v>8.3422999999999992E-9</v>
          </cell>
          <cell r="I3">
            <v>6.6699999999999995E-8</v>
          </cell>
        </row>
        <row r="4">
          <cell r="A4" t="str">
            <v>modeMYN</v>
          </cell>
          <cell r="B4">
            <v>6.1139999999999999</v>
          </cell>
          <cell r="C4">
            <v>0.40699999999999997</v>
          </cell>
          <cell r="D4">
            <v>5.3159999999999998</v>
          </cell>
          <cell r="E4">
            <v>6.9130000000000003</v>
          </cell>
          <cell r="H4">
            <v>8.2090999999999997E-9</v>
          </cell>
          <cell r="I4">
            <v>6.5699999999999999E-8</v>
          </cell>
        </row>
        <row r="5">
          <cell r="A5" t="str">
            <v>modeMDQ</v>
          </cell>
          <cell r="B5">
            <v>7.37</v>
          </cell>
          <cell r="C5">
            <v>0.42499999999999999</v>
          </cell>
          <cell r="D5">
            <v>6.5369999999999999</v>
          </cell>
          <cell r="E5">
            <v>8.2040000000000006</v>
          </cell>
          <cell r="H5">
            <v>1.4851000000000001E-10</v>
          </cell>
          <cell r="I5">
            <v>1.19E-9</v>
          </cell>
        </row>
        <row r="6">
          <cell r="B6">
            <v>6.1109999999999998</v>
          </cell>
          <cell r="C6">
            <v>0.40300000000000002</v>
          </cell>
          <cell r="D6">
            <v>5.32</v>
          </cell>
          <cell r="E6">
            <v>6.9009999999999998</v>
          </cell>
          <cell r="H6">
            <v>1.2079E-8</v>
          </cell>
          <cell r="I6">
            <v>9.6600000000000005E-8</v>
          </cell>
        </row>
        <row r="7">
          <cell r="B7">
            <v>2.9580000000000002</v>
          </cell>
          <cell r="C7">
            <v>0.85699999999999998</v>
          </cell>
          <cell r="D7">
            <v>1.2789999999999999</v>
          </cell>
          <cell r="E7">
            <v>4.6369999999999996</v>
          </cell>
          <cell r="H7">
            <v>0.996</v>
          </cell>
          <cell r="I7">
            <v>0.99990000000000001</v>
          </cell>
        </row>
        <row r="8">
          <cell r="B8">
            <v>9.4209999999999994</v>
          </cell>
          <cell r="C8">
            <v>0.63</v>
          </cell>
          <cell r="D8">
            <v>8.1869999999999994</v>
          </cell>
          <cell r="E8">
            <v>10.654999999999999</v>
          </cell>
          <cell r="H8">
            <v>7.3665999999999998E-9</v>
          </cell>
          <cell r="I8">
            <v>5.8899999999999998E-8</v>
          </cell>
        </row>
        <row r="9">
          <cell r="B9">
            <v>7.1769999999999996</v>
          </cell>
          <cell r="C9">
            <v>0.376</v>
          </cell>
          <cell r="D9">
            <v>6.4409999999999998</v>
          </cell>
          <cell r="E9">
            <v>7.9139999999999997</v>
          </cell>
          <cell r="H9">
            <v>1.7944999999999999E-11</v>
          </cell>
          <cell r="I9">
            <v>1.4399999999999999E-10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t_b0"/>
    </sheetNames>
    <sheetDataSet>
      <sheetData sheetId="0">
        <row r="2">
          <cell r="A2" t="str">
            <v>modeMDC</v>
          </cell>
          <cell r="B2">
            <v>317.99700000000001</v>
          </cell>
          <cell r="C2">
            <v>26.126000000000001</v>
          </cell>
          <cell r="D2">
            <v>266.791</v>
          </cell>
          <cell r="E2">
            <v>369.20299999999997</v>
          </cell>
          <cell r="H2">
            <v>1.2999999999999999E-3</v>
          </cell>
          <cell r="I2">
            <v>1.06E-2</v>
          </cell>
        </row>
        <row r="3">
          <cell r="A3" t="str">
            <v>modeMWH</v>
          </cell>
          <cell r="B3">
            <v>317.62799999999999</v>
          </cell>
          <cell r="C3">
            <v>26.126999999999999</v>
          </cell>
          <cell r="D3">
            <v>266.42099999999999</v>
          </cell>
          <cell r="E3">
            <v>368.83499999999998</v>
          </cell>
          <cell r="H3">
            <v>1.2999999999999999E-3</v>
          </cell>
          <cell r="I3">
            <v>1.06E-2</v>
          </cell>
        </row>
        <row r="4">
          <cell r="A4" t="str">
            <v>modeMYN</v>
          </cell>
          <cell r="B4">
            <v>317.41899999999998</v>
          </cell>
          <cell r="C4">
            <v>26.137</v>
          </cell>
          <cell r="D4">
            <v>266.19200000000001</v>
          </cell>
          <cell r="E4">
            <v>368.64499999999998</v>
          </cell>
          <cell r="H4">
            <v>1.2999999999999999E-3</v>
          </cell>
          <cell r="I4">
            <v>1.06E-2</v>
          </cell>
        </row>
        <row r="5">
          <cell r="A5" t="str">
            <v>modeMDQ</v>
          </cell>
          <cell r="B5">
            <v>303.85399999999998</v>
          </cell>
          <cell r="C5">
            <v>26.241</v>
          </cell>
          <cell r="D5">
            <v>252.422</v>
          </cell>
          <cell r="E5">
            <v>355.286</v>
          </cell>
          <cell r="H5">
            <v>1.4E-3</v>
          </cell>
          <cell r="I5">
            <v>1.1299999999999999E-2</v>
          </cell>
        </row>
        <row r="6">
          <cell r="A6" t="str">
            <v>acc_phonL*H</v>
          </cell>
          <cell r="B6">
            <v>317.99700000000001</v>
          </cell>
          <cell r="C6">
            <v>26.126000000000001</v>
          </cell>
          <cell r="D6">
            <v>266.791</v>
          </cell>
          <cell r="E6">
            <v>369.20299999999997</v>
          </cell>
          <cell r="H6">
            <v>1.2999999999999999E-3</v>
          </cell>
          <cell r="I6">
            <v>1.06E-2</v>
          </cell>
        </row>
        <row r="7">
          <cell r="A7" t="str">
            <v>acc_phon^[L*]H</v>
          </cell>
          <cell r="B7">
            <v>245.02600000000001</v>
          </cell>
          <cell r="C7">
            <v>28.948</v>
          </cell>
          <cell r="D7">
            <v>188.28899999999999</v>
          </cell>
          <cell r="E7">
            <v>301.762</v>
          </cell>
          <cell r="H7">
            <v>6.7741000000000003E-4</v>
          </cell>
          <cell r="I7">
            <v>5.4000000000000003E-3</v>
          </cell>
        </row>
        <row r="8">
          <cell r="A8" t="str">
            <v>acc_phonL*^[H]</v>
          </cell>
          <cell r="B8">
            <v>313.26</v>
          </cell>
          <cell r="C8">
            <v>26.754999999999999</v>
          </cell>
          <cell r="D8">
            <v>260.82100000000003</v>
          </cell>
          <cell r="E8">
            <v>365.69900000000001</v>
          </cell>
          <cell r="H8">
            <v>9.3866000000000002E-4</v>
          </cell>
          <cell r="I8">
            <v>7.4999999999999997E-3</v>
          </cell>
        </row>
        <row r="9">
          <cell r="A9" t="str">
            <v>acc_phon^[L*H]</v>
          </cell>
          <cell r="B9">
            <v>309.23500000000001</v>
          </cell>
          <cell r="C9">
            <v>26.448</v>
          </cell>
          <cell r="D9">
            <v>257.39800000000002</v>
          </cell>
          <cell r="E9">
            <v>361.072</v>
          </cell>
          <cell r="H9">
            <v>1.1999999999999999E-3</v>
          </cell>
          <cell r="I9">
            <v>9.4000000000000004E-3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h_f0_b0"/>
    </sheetNames>
    <sheetDataSet>
      <sheetData sheetId="0">
        <row r="2">
          <cell r="A2" t="str">
            <v>modeMDC</v>
          </cell>
          <cell r="B2">
            <v>92.525000000000006</v>
          </cell>
          <cell r="C2">
            <v>1.3069999999999999</v>
          </cell>
          <cell r="D2">
            <v>89.962999999999994</v>
          </cell>
          <cell r="E2">
            <v>95.085999999999999</v>
          </cell>
          <cell r="H2">
            <v>5.4619999999999998E-14</v>
          </cell>
          <cell r="I2">
            <v>4.3700000000000001E-13</v>
          </cell>
        </row>
        <row r="3">
          <cell r="A3" t="str">
            <v>modeMWH</v>
          </cell>
          <cell r="B3">
            <v>92.91</v>
          </cell>
          <cell r="C3">
            <v>1.3069999999999999</v>
          </cell>
          <cell r="D3">
            <v>90.349000000000004</v>
          </cell>
          <cell r="E3">
            <v>95.471000000000004</v>
          </cell>
          <cell r="H3">
            <v>5.2181999999999998E-14</v>
          </cell>
          <cell r="I3">
            <v>4.1699999999999999E-13</v>
          </cell>
        </row>
        <row r="4">
          <cell r="A4" t="str">
            <v>modeMYN</v>
          </cell>
          <cell r="B4">
            <v>93.683999999999997</v>
          </cell>
          <cell r="C4">
            <v>1.3080000000000001</v>
          </cell>
          <cell r="D4">
            <v>91.12</v>
          </cell>
          <cell r="E4">
            <v>96.248999999999995</v>
          </cell>
          <cell r="H4">
            <v>4.366E-14</v>
          </cell>
          <cell r="I4">
            <v>3.4899999999999998E-13</v>
          </cell>
        </row>
        <row r="5">
          <cell r="A5" t="str">
            <v>modeMDQ</v>
          </cell>
          <cell r="B5">
            <v>94.087999999999994</v>
          </cell>
          <cell r="C5">
            <v>1.323</v>
          </cell>
          <cell r="D5">
            <v>91.495000000000005</v>
          </cell>
          <cell r="E5">
            <v>96.682000000000002</v>
          </cell>
          <cell r="H5">
            <v>1.4269999999999999E-14</v>
          </cell>
          <cell r="I5">
            <v>1.1399999999999999E-13</v>
          </cell>
        </row>
        <row r="6">
          <cell r="B6">
            <v>92.525000000000006</v>
          </cell>
          <cell r="C6">
            <v>1.3069999999999999</v>
          </cell>
          <cell r="D6">
            <v>89.962999999999994</v>
          </cell>
          <cell r="E6">
            <v>95.085999999999999</v>
          </cell>
          <cell r="H6">
            <v>5.4619999999999998E-14</v>
          </cell>
          <cell r="I6">
            <v>4.3700000000000001E-13</v>
          </cell>
        </row>
        <row r="7">
          <cell r="B7">
            <v>93.177000000000007</v>
          </cell>
          <cell r="C7">
            <v>1.865</v>
          </cell>
          <cell r="D7">
            <v>89.522999999999996</v>
          </cell>
          <cell r="E7">
            <v>96.831999999999994</v>
          </cell>
          <cell r="H7">
            <v>0.99870000000000003</v>
          </cell>
          <cell r="I7">
            <v>0.99990000000000001</v>
          </cell>
        </row>
        <row r="8">
          <cell r="B8">
            <v>97.78</v>
          </cell>
          <cell r="C8">
            <v>1.6539999999999999</v>
          </cell>
          <cell r="D8">
            <v>94.537999999999997</v>
          </cell>
          <cell r="E8">
            <v>101.02200000000001</v>
          </cell>
          <cell r="H8">
            <v>1.5425E-13</v>
          </cell>
          <cell r="I8">
            <v>1.23E-12</v>
          </cell>
        </row>
        <row r="9">
          <cell r="B9">
            <v>97.602000000000004</v>
          </cell>
          <cell r="C9">
            <v>1.4770000000000001</v>
          </cell>
          <cell r="D9">
            <v>94.709000000000003</v>
          </cell>
          <cell r="E9">
            <v>100.496</v>
          </cell>
          <cell r="H9">
            <v>3.1097E-16</v>
          </cell>
          <cell r="I9">
            <v>2.4899999999999998E-15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honetic_PA_lh_slope_b0"/>
    </sheetNames>
    <sheetDataSet>
      <sheetData sheetId="0">
        <row r="2">
          <cell r="A2" t="str">
            <v>modeMDC</v>
          </cell>
          <cell r="B2">
            <v>33.508000000000003</v>
          </cell>
          <cell r="C2">
            <v>5.2069999999999999</v>
          </cell>
          <cell r="D2">
            <v>23.302</v>
          </cell>
          <cell r="E2">
            <v>43.713999999999999</v>
          </cell>
          <cell r="H2">
            <v>5.3E-3</v>
          </cell>
          <cell r="I2">
            <v>4.2200000000000001E-2</v>
          </cell>
        </row>
        <row r="3">
          <cell r="A3" t="str">
            <v>modeMWH</v>
          </cell>
          <cell r="B3">
            <v>35.302999999999997</v>
          </cell>
          <cell r="C3">
            <v>5.2069999999999999</v>
          </cell>
          <cell r="D3">
            <v>25.097999999999999</v>
          </cell>
          <cell r="E3">
            <v>45.508000000000003</v>
          </cell>
          <cell r="H3">
            <v>4.4999999999999997E-3</v>
          </cell>
          <cell r="I3">
            <v>3.5799999999999998E-2</v>
          </cell>
        </row>
        <row r="4">
          <cell r="A4" t="str">
            <v>modeMYN</v>
          </cell>
          <cell r="B4">
            <v>34.545000000000002</v>
          </cell>
          <cell r="C4">
            <v>5.2169999999999996</v>
          </cell>
          <cell r="D4">
            <v>24.32</v>
          </cell>
          <cell r="E4">
            <v>44.768999999999998</v>
          </cell>
          <cell r="H4">
            <v>4.7000000000000002E-3</v>
          </cell>
          <cell r="I4">
            <v>3.7600000000000001E-2</v>
          </cell>
        </row>
        <row r="5">
          <cell r="A5" t="str">
            <v>modeMDQ</v>
          </cell>
          <cell r="B5">
            <v>41.357999999999997</v>
          </cell>
          <cell r="C5">
            <v>5.2610000000000001</v>
          </cell>
          <cell r="D5">
            <v>31.045999999999999</v>
          </cell>
          <cell r="E5">
            <v>51.67</v>
          </cell>
          <cell r="H5">
            <v>2.3999999999999998E-3</v>
          </cell>
          <cell r="I5">
            <v>1.89E-2</v>
          </cell>
        </row>
        <row r="6">
          <cell r="B6">
            <v>33.508000000000003</v>
          </cell>
          <cell r="C6">
            <v>5.2069999999999999</v>
          </cell>
          <cell r="D6">
            <v>23.302</v>
          </cell>
          <cell r="E6">
            <v>43.713999999999999</v>
          </cell>
          <cell r="H6">
            <v>5.3E-3</v>
          </cell>
          <cell r="I6">
            <v>4.2200000000000001E-2</v>
          </cell>
        </row>
        <row r="7">
          <cell r="B7">
            <v>20.414999999999999</v>
          </cell>
          <cell r="C7">
            <v>6.0919999999999996</v>
          </cell>
          <cell r="D7">
            <v>8.4749999999999996</v>
          </cell>
          <cell r="E7">
            <v>32.354999999999997</v>
          </cell>
          <cell r="H7">
            <v>1</v>
          </cell>
          <cell r="I7">
            <v>0.99990000000000001</v>
          </cell>
        </row>
        <row r="8">
          <cell r="B8">
            <v>50.213000000000001</v>
          </cell>
          <cell r="C8">
            <v>5.1790000000000003</v>
          </cell>
          <cell r="D8">
            <v>40.064</v>
          </cell>
          <cell r="E8">
            <v>60.363</v>
          </cell>
          <cell r="H8">
            <v>1.5E-3</v>
          </cell>
          <cell r="I8">
            <v>1.21E-2</v>
          </cell>
        </row>
        <row r="9">
          <cell r="B9">
            <v>37.67</v>
          </cell>
          <cell r="C9">
            <v>4.9690000000000003</v>
          </cell>
          <cell r="D9">
            <v>27.931999999999999</v>
          </cell>
          <cell r="E9">
            <v>47.408999999999999</v>
          </cell>
          <cell r="H9">
            <v>5.7999999999999996E-3</v>
          </cell>
          <cell r="I9">
            <v>4.6300000000000001E-2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lh_slope_b0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J2:Q10" totalsRowShown="0" headerRowDxfId="244" dataDxfId="242" headerRowBorderDxfId="243" tableBorderDxfId="241" totalsRowBorderDxfId="240">
  <autoFilter ref="J2:Q10" xr:uid="{D3980010-2201-43EF-9941-5D34E4A5CF0F}"/>
  <tableColumns count="8">
    <tableColumn id="1" xr3:uid="{48EA7560-AFDA-4976-872C-A62413C27C30}" name="Predictors" dataDxfId="239"/>
    <tableColumn id="2" xr3:uid="{B74BAF5A-A8B1-41AC-AA5C-9C7F4D3C00F5}" name="Estimates" dataDxfId="238"/>
    <tableColumn id="3" xr3:uid="{692BDF21-5E37-4774-A232-65FEAC4EF62A}" name="std.error" dataDxfId="237"/>
    <tableColumn id="6" xr3:uid="{25F0D2CD-4553-4F0F-A005-7B069A4DF146}" name="2.5% CI" dataDxfId="236"/>
    <tableColumn id="5" xr3:uid="{5C65DEBD-594B-4030-A893-0F5416AC8463}" name="97.5% CI" dataDxfId="235"/>
    <tableColumn id="7" xr3:uid="{1C749EC2-7DA5-4835-AAB4-29FE5E444F42}" name="p. val." dataDxfId="234"/>
    <tableColumn id="4" xr3:uid="{0603EEF6-D289-414E-9A6C-56120260E64A}" name="p. val. adj." dataDxfId="8"/>
    <tableColumn id="8" xr3:uid="{C1996589-8716-4257-9BC3-42E65902C402}" name="|CI-estimate|" dataDxfId="7">
      <calculatedColumnFormula>Table1[[#This Row],[Estimates]]-Table1[[#This Row],[2.5% CI]]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J16:Q24" totalsRowShown="0" headerRowDxfId="233" dataDxfId="231" headerRowBorderDxfId="232" tableBorderDxfId="230" totalsRowBorderDxfId="229">
  <autoFilter ref="J16:Q24" xr:uid="{DE40A492-BBA9-4876-8724-BC64B3994271}"/>
  <tableColumns count="8">
    <tableColumn id="1" xr3:uid="{E34199D2-D5CB-45DC-96B2-AAECCF32344B}" name="Predictors" dataDxfId="228"/>
    <tableColumn id="2" xr3:uid="{BF536D58-8825-421A-A286-3483AB4A0DBA}" name="Estimates" dataDxfId="227"/>
    <tableColumn id="3" xr3:uid="{2B81C313-1E48-4C7B-A992-DEE392DF89F2}" name="std.error" dataDxfId="226"/>
    <tableColumn id="6" xr3:uid="{51E253F3-5545-4607-87E2-3713F0C79ED0}" name="2.5% CI" dataDxfId="225"/>
    <tableColumn id="5" xr3:uid="{39D9684C-88E4-42B1-822E-8BF560658BA3}" name="97.5% CI" dataDxfId="224"/>
    <tableColumn id="7" xr3:uid="{5CF7E86F-7A72-45EB-8BFA-3C614A5C05E4}" name="p. val." dataDxfId="223"/>
    <tableColumn id="4" xr3:uid="{2C1E6FA3-F11F-4631-B0BB-23F7331F52BE}" name="p. val. adj." dataDxfId="4"/>
    <tableColumn id="8" xr3:uid="{91174BE1-7871-4821-9200-FC6E6061BBAE}" name="|CI-estimate|" dataDxfId="3">
      <calculatedColumnFormula>Table3[[#This Row],[Estimates]]-Table3[[#This Row],[2.5% CI]]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S2:Z10" totalsRowShown="0" headerRowDxfId="222" dataDxfId="220" headerRowBorderDxfId="221" tableBorderDxfId="219" totalsRowBorderDxfId="218">
  <autoFilter ref="S2:Z10" xr:uid="{6BDDC793-1E7A-4B5C-BD08-84F047AC5B6B}"/>
  <tableColumns count="8">
    <tableColumn id="1" xr3:uid="{82A813F0-7850-4939-B6AE-4F49D1DC217D}" name="Predictors" dataDxfId="217"/>
    <tableColumn id="2" xr3:uid="{352EAC9D-A02A-4CE8-AF89-3ED3FCB5A979}" name="Estimates" dataDxfId="216"/>
    <tableColumn id="3" xr3:uid="{75C28E4F-C80D-4ABC-8F6A-8DBD2F364D4A}" name="std.error" dataDxfId="215"/>
    <tableColumn id="6" xr3:uid="{5E6CA2DC-274F-42F5-A8A5-390EFB24C110}" name="2.5% CI" dataDxfId="214"/>
    <tableColumn id="5" xr3:uid="{EAC0DAFE-B91D-4C42-BDC9-4EF8ECE68B5F}" name="97.5% CI" dataDxfId="213"/>
    <tableColumn id="7" xr3:uid="{CE2FF777-20E0-4791-8E86-42CF06A807DA}" name="p. val." dataDxfId="212"/>
    <tableColumn id="4" xr3:uid="{2A298E49-C813-4E10-81DD-DFDD19936088}" name="p. val. adj." dataDxfId="211"/>
    <tableColumn id="8" xr3:uid="{43307C70-1753-4EDD-A9F4-88C5315A288A}" name="|CI-estimate|" dataDxfId="6">
      <calculatedColumnFormula>Table4[[#This Row],[Estimates]]-Table4[[#This Row],[2.5% CI]]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H10" totalsRowShown="0" headerRowDxfId="210" dataDxfId="208" headerRowBorderDxfId="209" tableBorderDxfId="207" totalsRowBorderDxfId="206">
  <autoFilter ref="A2:H10" xr:uid="{31E79EDA-219D-4CFA-8AA6-6A991A81B772}"/>
  <tableColumns count="8">
    <tableColumn id="1" xr3:uid="{25702B6E-B402-46EF-BB07-89FAEF761F4F}" name="Predictors" dataDxfId="12"/>
    <tableColumn id="2" xr3:uid="{55B41C0A-72EC-4198-AA0E-BDC398F9A9B6}" name="Estimates" dataDxfId="10"/>
    <tableColumn id="3" xr3:uid="{855FA9D6-FEA4-4049-9614-3F82ACEBC173}" name="std.error" dataDxfId="11"/>
    <tableColumn id="6" xr3:uid="{6F9FB966-53EF-492A-8818-43E47D6A804A}" name="2.5% CI" dataDxfId="205"/>
    <tableColumn id="5" xr3:uid="{79B4821D-DF78-4C65-827E-002BD888F3B1}" name="97.5% CI" dataDxfId="204"/>
    <tableColumn id="7" xr3:uid="{DF172C73-86B3-4FBF-A011-9108431BAED4}" name="p. val." dataDxfId="203"/>
    <tableColumn id="4" xr3:uid="{F9DC3D7D-5D08-472E-90A6-84DEB2535DEF}" name="p. val. adj." dataDxfId="202"/>
    <tableColumn id="8" xr3:uid="{E2CC2F45-52B6-411C-8857-874E710E7E9B}" name="|CI-estimate|" dataDxfId="9">
      <calculatedColumnFormula>Table5[[#This Row],[Estimates]]-Table5[[#This Row],[2.5% CI]]</calculatedColumnFormula>
    </tableColumn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16:H24" totalsRowShown="0" headerRowDxfId="201" dataDxfId="199" headerRowBorderDxfId="200" tableBorderDxfId="198" totalsRowBorderDxfId="197">
  <autoFilter ref="A16:H24" xr:uid="{873E651E-364D-4C9A-AC67-F669F1DC98F7}"/>
  <tableColumns count="8">
    <tableColumn id="1" xr3:uid="{13F39383-83C5-45EF-A3DC-AB048CB47D6B}" name="Predictors" dataDxfId="15"/>
    <tableColumn id="2" xr3:uid="{FC01EC59-6FE5-4984-BD8C-56885D9A31B8}" name="Estimates" dataDxfId="13"/>
    <tableColumn id="3" xr3:uid="{497C06E4-D3C0-44F8-972B-B4ED07164CFB}" name="std.error" dataDxfId="14"/>
    <tableColumn id="6" xr3:uid="{123C5CEC-9EE4-42F1-8816-CAF425B9D6D8}" name="2.5% CI" dataDxfId="196"/>
    <tableColumn id="5" xr3:uid="{92067161-C954-46A0-8425-5016FA39924E}" name="97.5% CI" dataDxfId="195"/>
    <tableColumn id="7" xr3:uid="{D21CE710-DBC3-426C-B448-4B137AF6E93C}" name="p. val." dataDxfId="194"/>
    <tableColumn id="4" xr3:uid="{BAA21037-258C-486A-8624-D86C33B3EAD6}" name="p. val. adj." dataDxfId="193"/>
    <tableColumn id="8" xr3:uid="{017AD943-F50D-4872-8482-F88D6E168424}" name="|CI-estimate|" dataDxfId="5">
      <calculatedColumnFormula>Table6[[#This Row],[Estimates]]-Table6[[#This Row],[2.5% CI]]</calculatedColumnFormula>
    </tableColumn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S16:Z24" totalsRowShown="0" headerRowDxfId="192" dataDxfId="191" headerRowBorderDxfId="189" tableBorderDxfId="190" totalsRowBorderDxfId="188">
  <autoFilter ref="S16:Z24" xr:uid="{16906F7D-6662-46E4-84F3-9AAF62C61242}"/>
  <tableColumns count="8">
    <tableColumn id="1" xr3:uid="{89F96BA7-E1A0-43BA-9990-4183F8DC6997}" name="Predictors" dataDxfId="187">
      <calculatedColumnFormula>RIGHT([7]LME_lh_slope_b0!A2,3)</calculatedColumnFormula>
    </tableColumn>
    <tableColumn id="2" xr3:uid="{7CE57966-36A6-4A00-A33D-285D0817534A}" name="Estimates" dataDxfId="186"/>
    <tableColumn id="3" xr3:uid="{712F2884-D80C-48C5-9B09-F04127F4ADDE}" name="std.error" dataDxfId="185"/>
    <tableColumn id="6" xr3:uid="{FF4061DC-ECCB-4575-BFAB-736ED74106BB}" name="2.5% CI" dataDxfId="184"/>
    <tableColumn id="5" xr3:uid="{86574847-CC7E-41F3-9B86-76D99ED48F82}" name="97.5% CI" dataDxfId="183"/>
    <tableColumn id="7" xr3:uid="{04158CC7-A1BD-4789-8783-0A5E5594F3DE}" name="p. val." dataDxfId="182">
      <calculatedColumnFormula>[7]LME_lh_slope_b0!H2</calculatedColumnFormula>
    </tableColumn>
    <tableColumn id="4" xr3:uid="{FBA3233F-C3C7-4DA7-A8C9-62499D701BA6}" name="p. val. adj." dataDxfId="1">
      <calculatedColumnFormula>[7]LME_lh_slope_b0!I2</calculatedColumnFormula>
    </tableColumn>
    <tableColumn id="8" xr3:uid="{BDAF6820-92C5-4CC2-BE97-6CFF45D70993}" name="|CI-estimate|" dataDxfId="0">
      <calculatedColumnFormula>Table7[[#This Row],[Estimates]]-Table7[[#This Row],[2.5% CI]]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AC63"/>
  <sheetViews>
    <sheetView topLeftCell="F1" zoomScale="70" zoomScaleNormal="70" workbookViewId="0">
      <selection activeCell="Z3" sqref="Z3"/>
    </sheetView>
  </sheetViews>
  <sheetFormatPr defaultColWidth="8.88671875" defaultRowHeight="14.4" x14ac:dyDescent="0.3"/>
  <cols>
    <col min="1" max="1" width="13.109375" style="17" bestFit="1" customWidth="1"/>
    <col min="2" max="2" width="15.6640625" style="18" bestFit="1" customWidth="1"/>
    <col min="3" max="3" width="12" style="19" bestFit="1" customWidth="1"/>
    <col min="4" max="4" width="11.88671875" style="19" bestFit="1" customWidth="1"/>
    <col min="5" max="5" width="13" style="19" bestFit="1" customWidth="1"/>
    <col min="6" max="8" width="13.109375" style="62" customWidth="1"/>
    <col min="9" max="9" width="4.5546875" style="17" customWidth="1"/>
    <col min="10" max="10" width="13.109375" style="17" bestFit="1" customWidth="1"/>
    <col min="11" max="11" width="10.88671875" style="19" customWidth="1"/>
    <col min="12" max="12" width="9.33203125" style="19" bestFit="1" customWidth="1"/>
    <col min="13" max="13" width="11.88671875" style="19" bestFit="1" customWidth="1"/>
    <col min="14" max="14" width="13" style="19" bestFit="1" customWidth="1"/>
    <col min="15" max="17" width="10.88671875" style="19" customWidth="1"/>
    <col min="18" max="18" width="2.44140625" style="26" customWidth="1"/>
    <col min="19" max="19" width="13.109375" style="26" bestFit="1" customWidth="1"/>
    <col min="20" max="20" width="11.5546875" style="26" bestFit="1" customWidth="1"/>
    <col min="21" max="21" width="10.88671875" style="26" bestFit="1" customWidth="1"/>
    <col min="22" max="22" width="11.88671875" style="26" bestFit="1" customWidth="1"/>
    <col min="23" max="23" width="13" style="17" bestFit="1" customWidth="1"/>
    <col min="24" max="24" width="11" style="62" customWidth="1"/>
    <col min="25" max="25" width="10.109375" style="62" customWidth="1"/>
    <col min="26" max="26" width="19.33203125" style="17" bestFit="1" customWidth="1"/>
    <col min="27" max="27" width="10" style="17" bestFit="1" customWidth="1"/>
    <col min="28" max="28" width="9.109375" style="17"/>
    <col min="29" max="35" width="8.88671875" style="27"/>
    <col min="36" max="36" width="2.88671875" style="27" customWidth="1"/>
    <col min="37" max="37" width="12" style="27" customWidth="1"/>
    <col min="38" max="38" width="13" style="27" customWidth="1"/>
    <col min="39" max="16384" width="8.88671875" style="27"/>
  </cols>
  <sheetData>
    <row r="1" spans="1:29" s="12" customFormat="1" ht="29.4" x14ac:dyDescent="0.3">
      <c r="A1" s="38" t="s">
        <v>17</v>
      </c>
      <c r="B1" s="39"/>
      <c r="C1" s="39"/>
      <c r="D1" s="39"/>
      <c r="E1" s="39"/>
      <c r="F1" s="55"/>
      <c r="G1" s="55"/>
      <c r="H1" s="55"/>
      <c r="I1" s="10"/>
      <c r="J1" s="38" t="s">
        <v>19</v>
      </c>
      <c r="K1" s="39"/>
      <c r="L1" s="39"/>
      <c r="M1" s="39"/>
      <c r="N1" s="39"/>
      <c r="O1" s="39"/>
      <c r="P1" s="39"/>
      <c r="Q1" s="39"/>
      <c r="R1" s="11"/>
      <c r="S1" s="41" t="s">
        <v>12</v>
      </c>
      <c r="T1" s="41"/>
      <c r="U1" s="41"/>
      <c r="V1" s="41"/>
      <c r="W1" s="41"/>
      <c r="X1" s="55"/>
      <c r="Y1" s="55"/>
      <c r="Z1" s="10"/>
      <c r="AA1" s="10"/>
      <c r="AB1" s="10"/>
    </row>
    <row r="2" spans="1:29" s="15" customFormat="1" x14ac:dyDescent="0.3">
      <c r="A2" s="13" t="s">
        <v>0</v>
      </c>
      <c r="B2" s="29" t="s">
        <v>1</v>
      </c>
      <c r="C2" s="30" t="s">
        <v>8</v>
      </c>
      <c r="D2" s="30" t="s">
        <v>13</v>
      </c>
      <c r="E2" s="30" t="s">
        <v>14</v>
      </c>
      <c r="F2" s="56" t="s">
        <v>33</v>
      </c>
      <c r="G2" s="63" t="s">
        <v>34</v>
      </c>
      <c r="H2" s="63" t="s">
        <v>53</v>
      </c>
      <c r="J2" s="68" t="s">
        <v>0</v>
      </c>
      <c r="K2" s="29" t="s">
        <v>1</v>
      </c>
      <c r="L2" s="30" t="s">
        <v>8</v>
      </c>
      <c r="M2" s="30" t="s">
        <v>13</v>
      </c>
      <c r="N2" s="30" t="s">
        <v>14</v>
      </c>
      <c r="O2" s="56" t="s">
        <v>33</v>
      </c>
      <c r="P2" s="63" t="s">
        <v>34</v>
      </c>
      <c r="Q2" s="63" t="s">
        <v>53</v>
      </c>
      <c r="S2" s="13" t="s">
        <v>0</v>
      </c>
      <c r="T2" s="31" t="s">
        <v>1</v>
      </c>
      <c r="U2" s="32" t="s">
        <v>8</v>
      </c>
      <c r="V2" s="30" t="s">
        <v>13</v>
      </c>
      <c r="W2" s="30" t="s">
        <v>14</v>
      </c>
      <c r="X2" s="56" t="s">
        <v>33</v>
      </c>
      <c r="Y2" s="63" t="s">
        <v>34</v>
      </c>
      <c r="Z2" s="124" t="s">
        <v>53</v>
      </c>
      <c r="AC2" s="14"/>
    </row>
    <row r="3" spans="1:29" s="15" customFormat="1" x14ac:dyDescent="0.3">
      <c r="A3" s="33" t="str">
        <f>RIGHT([1]LME_Phonetic_PA_l_t_b0!A2,3)</f>
        <v>MDC</v>
      </c>
      <c r="B3" s="47">
        <f>[1]LME_Phonetic_PA_l_t_b0!B2</f>
        <v>94.207999999999998</v>
      </c>
      <c r="C3" s="48">
        <f>[1]LME_Phonetic_PA_l_t_b0!C2</f>
        <v>6.0369999999999999</v>
      </c>
      <c r="D3" s="48">
        <f>[1]LME_Phonetic_PA_l_t_b0!D2</f>
        <v>82.376999999999995</v>
      </c>
      <c r="E3" s="48">
        <f>[1]LME_Phonetic_PA_l_t_b0!E2</f>
        <v>106.04</v>
      </c>
      <c r="F3" s="16">
        <f>[1]LME_Phonetic_PA_l_t_b0!H2</f>
        <v>3.2204000000000002E-8</v>
      </c>
      <c r="G3" s="16">
        <f>[1]LME_Phonetic_PA_l_t_b0!I2</f>
        <v>2.5800000000000001E-7</v>
      </c>
      <c r="H3" s="116">
        <f>Table5[[#This Row],[Estimates]]-Table5[[#This Row],[2.5% CI]]</f>
        <v>11.831000000000003</v>
      </c>
      <c r="J3" s="33" t="str">
        <f>RIGHT([2]LME_Phonetic_PA_l_f0_b0!A2,3)</f>
        <v>MDC</v>
      </c>
      <c r="K3" s="52">
        <f>[2]LME_Phonetic_PA_l_f0_b0!B2</f>
        <v>86.603999999999999</v>
      </c>
      <c r="L3" s="50">
        <f>[2]LME_Phonetic_PA_l_f0_b0!C2</f>
        <v>1.1919999999999999</v>
      </c>
      <c r="M3" s="50">
        <f>[2]LME_Phonetic_PA_l_f0_b0!D2</f>
        <v>84.268000000000001</v>
      </c>
      <c r="N3" s="50">
        <f>[2]LME_Phonetic_PA_l_f0_b0!E2</f>
        <v>88.94</v>
      </c>
      <c r="O3" s="16">
        <f>[2]LME_Phonetic_PA_l_f0_b0!H2</f>
        <v>4.5926E-14</v>
      </c>
      <c r="P3" s="16">
        <f>[2]LME_Phonetic_PA_l_f0_b0!I2</f>
        <v>3.67E-13</v>
      </c>
      <c r="Q3" s="118">
        <f>Table1[[#This Row],[Estimates]]-Table1[[#This Row],[2.5% CI]]</f>
        <v>2.3359999999999985</v>
      </c>
      <c r="S3" s="33" t="str">
        <f>RIGHT([3]LME_Phonetic_PA_f0_exc_b0!A2,3)</f>
        <v>MDC</v>
      </c>
      <c r="T3" s="52">
        <f>[3]LME_Phonetic_PA_f0_exc_b0!B2</f>
        <v>6.1109999999999998</v>
      </c>
      <c r="U3" s="50">
        <f>[3]LME_Phonetic_PA_f0_exc_b0!C2</f>
        <v>0.40300000000000002</v>
      </c>
      <c r="V3" s="50">
        <f>[3]LME_Phonetic_PA_f0_exc_b0!D2</f>
        <v>5.32</v>
      </c>
      <c r="W3" s="50">
        <f>[3]LME_Phonetic_PA_f0_exc_b0!E2</f>
        <v>6.9009999999999998</v>
      </c>
      <c r="X3" s="57">
        <f>[3]LME_Phonetic_PA_f0_exc_b0!H2</f>
        <v>1.2079E-8</v>
      </c>
      <c r="Y3" s="64">
        <f>[3]LME_Phonetic_PA_f0_exc_b0!I2</f>
        <v>9.6600000000000005E-8</v>
      </c>
      <c r="Z3" s="118">
        <f>Table4[[#This Row],[Estimates]]-Table4[[#This Row],[2.5% CI]]</f>
        <v>0.79099999999999948</v>
      </c>
      <c r="AC3" s="14"/>
    </row>
    <row r="4" spans="1:29" s="15" customFormat="1" x14ac:dyDescent="0.3">
      <c r="A4" s="33" t="str">
        <f>RIGHT([1]LME_Phonetic_PA_l_t_b0!A3,3)</f>
        <v>MWH</v>
      </c>
      <c r="B4" s="47">
        <f>[1]LME_Phonetic_PA_l_t_b0!B3</f>
        <v>94.488</v>
      </c>
      <c r="C4" s="48">
        <f>[1]LME_Phonetic_PA_l_t_b0!C3</f>
        <v>6.04</v>
      </c>
      <c r="D4" s="48">
        <f>[1]LME_Phonetic_PA_l_t_b0!D3</f>
        <v>82.65</v>
      </c>
      <c r="E4" s="48">
        <f>[1]LME_Phonetic_PA_l_t_b0!E3</f>
        <v>106.32599999999999</v>
      </c>
      <c r="F4" s="16">
        <f>[1]LME_Phonetic_PA_l_t_b0!H3</f>
        <v>3.0732E-8</v>
      </c>
      <c r="G4" s="16">
        <f>[1]LME_Phonetic_PA_l_t_b0!I3</f>
        <v>2.4600000000000001E-7</v>
      </c>
      <c r="H4" s="115">
        <f>Table5[[#This Row],[Estimates]]-Table5[[#This Row],[2.5% CI]]</f>
        <v>11.837999999999994</v>
      </c>
      <c r="J4" s="33" t="str">
        <f>RIGHT([2]LME_Phonetic_PA_l_f0_b0!A3,3)</f>
        <v>MWH</v>
      </c>
      <c r="K4" s="52">
        <f>[2]LME_Phonetic_PA_l_f0_b0!B3</f>
        <v>86.744</v>
      </c>
      <c r="L4" s="50">
        <f>[2]LME_Phonetic_PA_l_f0_b0!C3</f>
        <v>1.1919999999999999</v>
      </c>
      <c r="M4" s="50">
        <f>[2]LME_Phonetic_PA_l_f0_b0!D3</f>
        <v>84.408000000000001</v>
      </c>
      <c r="N4" s="50">
        <f>[2]LME_Phonetic_PA_l_f0_b0!E3</f>
        <v>89.081000000000003</v>
      </c>
      <c r="O4" s="16">
        <f>[2]LME_Phonetic_PA_l_f0_b0!H3</f>
        <v>4.5006999999999999E-14</v>
      </c>
      <c r="P4" s="16">
        <f>[2]LME_Phonetic_PA_l_f0_b0!I3</f>
        <v>3.5999999999999998E-13</v>
      </c>
      <c r="Q4" s="119">
        <f>Table1[[#This Row],[Estimates]]-Table1[[#This Row],[2.5% CI]]</f>
        <v>2.3359999999999985</v>
      </c>
      <c r="S4" s="33" t="str">
        <f>RIGHT([3]LME_Phonetic_PA_f0_exc_b0!A3,3)</f>
        <v>MWH</v>
      </c>
      <c r="T4" s="52">
        <f>[3]LME_Phonetic_PA_f0_exc_b0!B3</f>
        <v>6.3460000000000001</v>
      </c>
      <c r="U4" s="50">
        <f>[3]LME_Phonetic_PA_f0_exc_b0!C3</f>
        <v>0.40300000000000002</v>
      </c>
      <c r="V4" s="50">
        <f>[3]LME_Phonetic_PA_f0_exc_b0!D3</f>
        <v>5.556</v>
      </c>
      <c r="W4" s="50">
        <f>[3]LME_Phonetic_PA_f0_exc_b0!E3</f>
        <v>7.1360000000000001</v>
      </c>
      <c r="X4" s="57">
        <f>[3]LME_Phonetic_PA_f0_exc_b0!H3</f>
        <v>8.3422999999999992E-9</v>
      </c>
      <c r="Y4" s="65">
        <f>[3]LME_Phonetic_PA_f0_exc_b0!I3</f>
        <v>6.6699999999999995E-8</v>
      </c>
      <c r="Z4" s="119">
        <f>Table4[[#This Row],[Estimates]]-Table4[[#This Row],[2.5% CI]]</f>
        <v>0.79</v>
      </c>
      <c r="AC4" s="14"/>
    </row>
    <row r="5" spans="1:29" s="15" customFormat="1" x14ac:dyDescent="0.3">
      <c r="A5" s="33" t="str">
        <f>RIGHT([1]LME_Phonetic_PA_l_t_b0!A4,3)</f>
        <v>MYN</v>
      </c>
      <c r="B5" s="47">
        <f>[1]LME_Phonetic_PA_l_t_b0!B4</f>
        <v>96.23</v>
      </c>
      <c r="C5" s="48">
        <f>[1]LME_Phonetic_PA_l_t_b0!C4</f>
        <v>6.0839999999999996</v>
      </c>
      <c r="D5" s="48">
        <f>[1]LME_Phonetic_PA_l_t_b0!D4</f>
        <v>84.305000000000007</v>
      </c>
      <c r="E5" s="48">
        <f>[1]LME_Phonetic_PA_l_t_b0!E4</f>
        <v>108.155</v>
      </c>
      <c r="F5" s="16">
        <f>[1]LME_Phonetic_PA_l_t_b0!H4</f>
        <v>1.9568E-8</v>
      </c>
      <c r="G5" s="16">
        <f>[1]LME_Phonetic_PA_l_t_b0!I4</f>
        <v>1.5699999999999999E-7</v>
      </c>
      <c r="H5" s="115">
        <f>Table5[[#This Row],[Estimates]]-Table5[[#This Row],[2.5% CI]]</f>
        <v>11.924999999999997</v>
      </c>
      <c r="J5" s="33" t="str">
        <f>RIGHT([2]LME_Phonetic_PA_l_f0_b0!A4,3)</f>
        <v>MYN</v>
      </c>
      <c r="K5" s="52">
        <f>[2]LME_Phonetic_PA_l_f0_b0!B4</f>
        <v>87.744</v>
      </c>
      <c r="L5" s="50">
        <f>[2]LME_Phonetic_PA_l_f0_b0!C4</f>
        <v>1.1930000000000001</v>
      </c>
      <c r="M5" s="50">
        <f>[2]LME_Phonetic_PA_l_f0_b0!D4</f>
        <v>85.406000000000006</v>
      </c>
      <c r="N5" s="50">
        <f>[2]LME_Phonetic_PA_l_f0_b0!E4</f>
        <v>90.081999999999994</v>
      </c>
      <c r="O5" s="16">
        <f>[2]LME_Phonetic_PA_l_f0_b0!H4</f>
        <v>3.7887000000000001E-14</v>
      </c>
      <c r="P5" s="16">
        <f>[2]LME_Phonetic_PA_l_f0_b0!I4</f>
        <v>3.0300000000000002E-13</v>
      </c>
      <c r="Q5" s="119">
        <f>Table1[[#This Row],[Estimates]]-Table1[[#This Row],[2.5% CI]]</f>
        <v>2.3379999999999939</v>
      </c>
      <c r="S5" s="33" t="str">
        <f>RIGHT([3]LME_Phonetic_PA_f0_exc_b0!A4,3)</f>
        <v>MYN</v>
      </c>
      <c r="T5" s="52">
        <f>[3]LME_Phonetic_PA_f0_exc_b0!B4</f>
        <v>6.1139999999999999</v>
      </c>
      <c r="U5" s="50">
        <f>[3]LME_Phonetic_PA_f0_exc_b0!C4</f>
        <v>0.40699999999999997</v>
      </c>
      <c r="V5" s="50">
        <f>[3]LME_Phonetic_PA_f0_exc_b0!D4</f>
        <v>5.3159999999999998</v>
      </c>
      <c r="W5" s="50">
        <f>[3]LME_Phonetic_PA_f0_exc_b0!E4</f>
        <v>6.9130000000000003</v>
      </c>
      <c r="X5" s="57">
        <f>[3]LME_Phonetic_PA_f0_exc_b0!H4</f>
        <v>8.2090999999999997E-9</v>
      </c>
      <c r="Y5" s="65">
        <f>[3]LME_Phonetic_PA_f0_exc_b0!I4</f>
        <v>6.5699999999999999E-8</v>
      </c>
      <c r="Z5" s="119">
        <f>Table4[[#This Row],[Estimates]]-Table4[[#This Row],[2.5% CI]]</f>
        <v>0.79800000000000004</v>
      </c>
      <c r="AC5" s="14"/>
    </row>
    <row r="6" spans="1:29" s="15" customFormat="1" x14ac:dyDescent="0.3">
      <c r="A6" s="33" t="str">
        <f>RIGHT([1]LME_Phonetic_PA_l_t_b0!A5,3)</f>
        <v>MDQ</v>
      </c>
      <c r="B6" s="49">
        <f>[1]LME_Phonetic_PA_l_t_b0!B5</f>
        <v>78.951999999999998</v>
      </c>
      <c r="C6" s="48">
        <f>[1]LME_Phonetic_PA_l_t_b0!C5</f>
        <v>6.4790000000000001</v>
      </c>
      <c r="D6" s="48">
        <f>[1]LME_Phonetic_PA_l_t_b0!D5</f>
        <v>66.254000000000005</v>
      </c>
      <c r="E6" s="48">
        <f>[1]LME_Phonetic_PA_l_t_b0!E5</f>
        <v>91.65</v>
      </c>
      <c r="F6" s="16">
        <f>[1]LME_Phonetic_PA_l_t_b0!H5</f>
        <v>1.8650999999999999E-8</v>
      </c>
      <c r="G6" s="16">
        <f>[1]LME_Phonetic_PA_l_t_b0!I5</f>
        <v>1.49E-7</v>
      </c>
      <c r="H6" s="115">
        <f>Table5[[#This Row],[Estimates]]-Table5[[#This Row],[2.5% CI]]</f>
        <v>12.697999999999993</v>
      </c>
      <c r="J6" s="33" t="str">
        <f>RIGHT([2]LME_Phonetic_PA_l_f0_b0!A5,3)</f>
        <v>MDQ</v>
      </c>
      <c r="K6" s="53">
        <f>[2]LME_Phonetic_PA_l_f0_b0!B5</f>
        <v>86.974999999999994</v>
      </c>
      <c r="L6" s="50">
        <f>[2]LME_Phonetic_PA_l_f0_b0!C5</f>
        <v>1.202</v>
      </c>
      <c r="M6" s="50">
        <f>[2]LME_Phonetic_PA_l_f0_b0!D5</f>
        <v>84.617999999999995</v>
      </c>
      <c r="N6" s="50">
        <f>[2]LME_Phonetic_PA_l_f0_b0!E5</f>
        <v>89.331999999999994</v>
      </c>
      <c r="O6" s="16">
        <f>[2]LME_Phonetic_PA_l_f0_b0!H5</f>
        <v>1.9716000000000001E-14</v>
      </c>
      <c r="P6" s="16">
        <f>[2]LME_Phonetic_PA_l_f0_b0!I5</f>
        <v>1.5800000000000001E-13</v>
      </c>
      <c r="Q6" s="119">
        <f>Table1[[#This Row],[Estimates]]-Table1[[#This Row],[2.5% CI]]</f>
        <v>2.3569999999999993</v>
      </c>
      <c r="S6" s="33" t="str">
        <f>RIGHT([3]LME_Phonetic_PA_f0_exc_b0!A5,3)</f>
        <v>MDQ</v>
      </c>
      <c r="T6" s="53">
        <f>[3]LME_Phonetic_PA_f0_exc_b0!B5</f>
        <v>7.37</v>
      </c>
      <c r="U6" s="50">
        <f>[3]LME_Phonetic_PA_f0_exc_b0!C5</f>
        <v>0.42499999999999999</v>
      </c>
      <c r="V6" s="50">
        <f>[3]LME_Phonetic_PA_f0_exc_b0!D5</f>
        <v>6.5369999999999999</v>
      </c>
      <c r="W6" s="50">
        <f>[3]LME_Phonetic_PA_f0_exc_b0!E5</f>
        <v>8.2040000000000006</v>
      </c>
      <c r="X6" s="57">
        <f>[3]LME_Phonetic_PA_f0_exc_b0!H5</f>
        <v>1.4851000000000001E-10</v>
      </c>
      <c r="Y6" s="66">
        <f>[3]LME_Phonetic_PA_f0_exc_b0!I5</f>
        <v>1.19E-9</v>
      </c>
      <c r="Z6" s="119">
        <f>Table4[[#This Row],[Estimates]]-Table4[[#This Row],[2.5% CI]]</f>
        <v>0.83300000000000018</v>
      </c>
      <c r="AC6" s="14"/>
    </row>
    <row r="7" spans="1:29" s="15" customFormat="1" x14ac:dyDescent="0.3">
      <c r="A7" s="33" t="str">
        <f>A21</f>
        <v>L*H</v>
      </c>
      <c r="B7" s="47">
        <f>[1]LME_Phonetic_PA_l_t_b0!B6</f>
        <v>94.207999999999998</v>
      </c>
      <c r="C7" s="48">
        <f>[1]LME_Phonetic_PA_l_t_b0!C6</f>
        <v>6.0369999999999999</v>
      </c>
      <c r="D7" s="48">
        <f>[1]LME_Phonetic_PA_l_t_b0!D6</f>
        <v>82.376999999999995</v>
      </c>
      <c r="E7" s="48">
        <f>[1]LME_Phonetic_PA_l_t_b0!E6</f>
        <v>106.04</v>
      </c>
      <c r="F7" s="16">
        <f>[1]LME_Phonetic_PA_l_t_b0!H6</f>
        <v>3.2204000000000002E-8</v>
      </c>
      <c r="G7" s="16">
        <f>[1]LME_Phonetic_PA_l_t_b0!I6</f>
        <v>2.5800000000000001E-7</v>
      </c>
      <c r="H7" s="115">
        <f>Table5[[#This Row],[Estimates]]-Table5[[#This Row],[2.5% CI]]</f>
        <v>11.831000000000003</v>
      </c>
      <c r="J7" s="33" t="str">
        <f>Table5[[#This Row],[Predictors]]</f>
        <v>L*H</v>
      </c>
      <c r="K7" s="52">
        <f>[2]LME_Phonetic_PA_l_f0_b0!B6</f>
        <v>86.603999999999999</v>
      </c>
      <c r="L7" s="50">
        <f>[2]LME_Phonetic_PA_l_f0_b0!C6</f>
        <v>1.1919999999999999</v>
      </c>
      <c r="M7" s="50">
        <f>[2]LME_Phonetic_PA_l_f0_b0!D6</f>
        <v>84.268000000000001</v>
      </c>
      <c r="N7" s="50">
        <f>[2]LME_Phonetic_PA_l_f0_b0!E6</f>
        <v>88.94</v>
      </c>
      <c r="O7" s="16">
        <f>[2]LME_Phonetic_PA_l_f0_b0!H6</f>
        <v>4.5926E-14</v>
      </c>
      <c r="P7" s="16">
        <f>[2]LME_Phonetic_PA_l_f0_b0!I6</f>
        <v>3.67E-13</v>
      </c>
      <c r="Q7" s="119">
        <f>Table1[[#This Row],[Estimates]]-Table1[[#This Row],[2.5% CI]]</f>
        <v>2.3359999999999985</v>
      </c>
      <c r="S7" s="33" t="str">
        <f>Table5[[#This Row],[Predictors]]</f>
        <v>L*H</v>
      </c>
      <c r="T7" s="52">
        <f>[3]LME_Phonetic_PA_f0_exc_b0!B6</f>
        <v>6.1109999999999998</v>
      </c>
      <c r="U7" s="50">
        <f>[3]LME_Phonetic_PA_f0_exc_b0!C6</f>
        <v>0.40300000000000002</v>
      </c>
      <c r="V7" s="50">
        <f>[3]LME_Phonetic_PA_f0_exc_b0!D6</f>
        <v>5.32</v>
      </c>
      <c r="W7" s="50">
        <f>[3]LME_Phonetic_PA_f0_exc_b0!E6</f>
        <v>6.9009999999999998</v>
      </c>
      <c r="X7" s="90">
        <f>[3]LME_Phonetic_PA_f0_exc_b0!H6</f>
        <v>1.2079E-8</v>
      </c>
      <c r="Y7" s="65">
        <f>[3]LME_Phonetic_PA_f0_exc_b0!I6</f>
        <v>9.6600000000000005E-8</v>
      </c>
      <c r="Z7" s="119">
        <f>Table4[[#This Row],[Estimates]]-Table4[[#This Row],[2.5% CI]]</f>
        <v>0.79099999999999948</v>
      </c>
      <c r="AC7" s="14"/>
    </row>
    <row r="8" spans="1:29" s="15" customFormat="1" x14ac:dyDescent="0.3">
      <c r="A8" s="33" t="str">
        <f>A22</f>
        <v>^[L*]H</v>
      </c>
      <c r="B8" s="47">
        <f>[1]LME_Phonetic_PA_l_t_b0!B7</f>
        <v>98.436000000000007</v>
      </c>
      <c r="C8" s="48">
        <f>[1]LME_Phonetic_PA_l_t_b0!C7</f>
        <v>12.563000000000001</v>
      </c>
      <c r="D8" s="48">
        <f>[1]LME_Phonetic_PA_l_t_b0!D7</f>
        <v>73.811999999999998</v>
      </c>
      <c r="E8" s="48">
        <f>[1]LME_Phonetic_PA_l_t_b0!E7</f>
        <v>123.059</v>
      </c>
      <c r="F8" s="16">
        <f>[1]LME_Phonetic_PA_l_t_b0!H7</f>
        <v>7.2553999999999996E-13</v>
      </c>
      <c r="G8" s="16">
        <f>[1]LME_Phonetic_PA_l_t_b0!I7</f>
        <v>5.8000000000000003E-12</v>
      </c>
      <c r="H8" s="115">
        <f>Table5[[#This Row],[Estimates]]-Table5[[#This Row],[2.5% CI]]</f>
        <v>24.624000000000009</v>
      </c>
      <c r="J8" s="33" t="str">
        <f>Table5[[#This Row],[Predictors]]</f>
        <v>^[L*]H</v>
      </c>
      <c r="K8" s="52">
        <f>[2]LME_Phonetic_PA_l_f0_b0!B7</f>
        <v>90.343999999999994</v>
      </c>
      <c r="L8" s="50">
        <f>[2]LME_Phonetic_PA_l_f0_b0!C7</f>
        <v>1.587</v>
      </c>
      <c r="M8" s="50">
        <f>[2]LME_Phonetic_PA_l_f0_b0!D7</f>
        <v>87.233999999999995</v>
      </c>
      <c r="N8" s="50">
        <f>[2]LME_Phonetic_PA_l_f0_b0!E7</f>
        <v>93.453999999999994</v>
      </c>
      <c r="O8" s="16">
        <f>[2]LME_Phonetic_PA_l_f0_b0!H7</f>
        <v>1.3941E-17</v>
      </c>
      <c r="P8" s="16">
        <f>[2]LME_Phonetic_PA_l_f0_b0!I7</f>
        <v>1.12E-16</v>
      </c>
      <c r="Q8" s="119">
        <f>Table1[[#This Row],[Estimates]]-Table1[[#This Row],[2.5% CI]]</f>
        <v>3.1099999999999994</v>
      </c>
      <c r="S8" s="33" t="str">
        <f>Table5[[#This Row],[Predictors]]</f>
        <v>^[L*]H</v>
      </c>
      <c r="T8" s="52">
        <f>[3]LME_Phonetic_PA_f0_exc_b0!B7</f>
        <v>2.9580000000000002</v>
      </c>
      <c r="U8" s="50">
        <f>[3]LME_Phonetic_PA_f0_exc_b0!C7</f>
        <v>0.85699999999999998</v>
      </c>
      <c r="V8" s="50">
        <f>[3]LME_Phonetic_PA_f0_exc_b0!D7</f>
        <v>1.2789999999999999</v>
      </c>
      <c r="W8" s="50">
        <f>[3]LME_Phonetic_PA_f0_exc_b0!E7</f>
        <v>4.6369999999999996</v>
      </c>
      <c r="X8" s="90">
        <f>[3]LME_Phonetic_PA_f0_exc_b0!H7</f>
        <v>0.996</v>
      </c>
      <c r="Y8" s="65">
        <f>[3]LME_Phonetic_PA_f0_exc_b0!I7</f>
        <v>0.99990000000000001</v>
      </c>
      <c r="Z8" s="119">
        <f>Table4[[#This Row],[Estimates]]-Table4[[#This Row],[2.5% CI]]</f>
        <v>1.6790000000000003</v>
      </c>
      <c r="AC8" s="14"/>
    </row>
    <row r="9" spans="1:29" s="15" customFormat="1" x14ac:dyDescent="0.3">
      <c r="A9" s="33" t="str">
        <f>A23</f>
        <v>L*^[H]</v>
      </c>
      <c r="B9" s="47">
        <f>[1]LME_Phonetic_PA_l_t_b0!B8</f>
        <v>82.881</v>
      </c>
      <c r="C9" s="48">
        <f>[1]LME_Phonetic_PA_l_t_b0!C8</f>
        <v>7.6109999999999998</v>
      </c>
      <c r="D9" s="48">
        <f>[1]LME_Phonetic_PA_l_t_b0!D8</f>
        <v>67.963999999999999</v>
      </c>
      <c r="E9" s="48">
        <f>[1]LME_Phonetic_PA_l_t_b0!E8</f>
        <v>97.798000000000002</v>
      </c>
      <c r="F9" s="16">
        <f>[1]LME_Phonetic_PA_l_t_b0!H8</f>
        <v>7.4259000000000002E-11</v>
      </c>
      <c r="G9" s="16">
        <f>[1]LME_Phonetic_PA_l_t_b0!I8</f>
        <v>5.9400000000000002E-10</v>
      </c>
      <c r="H9" s="115">
        <f>Table5[[#This Row],[Estimates]]-Table5[[#This Row],[2.5% CI]]</f>
        <v>14.917000000000002</v>
      </c>
      <c r="J9" s="33" t="str">
        <f>Table5[[#This Row],[Predictors]]</f>
        <v>L*^[H]</v>
      </c>
      <c r="K9" s="52">
        <f>[2]LME_Phonetic_PA_l_f0_b0!B8</f>
        <v>88.236999999999995</v>
      </c>
      <c r="L9" s="50">
        <f>[2]LME_Phonetic_PA_l_f0_b0!C8</f>
        <v>1.298</v>
      </c>
      <c r="M9" s="50">
        <f>[2]LME_Phonetic_PA_l_f0_b0!D8</f>
        <v>85.692999999999998</v>
      </c>
      <c r="N9" s="50">
        <f>[2]LME_Phonetic_PA_l_f0_b0!E8</f>
        <v>90.78</v>
      </c>
      <c r="O9" s="16">
        <f>[2]LME_Phonetic_PA_l_f0_b0!H8</f>
        <v>2.6984000000000001E-14</v>
      </c>
      <c r="P9" s="16">
        <f>[2]LME_Phonetic_PA_l_f0_b0!I8</f>
        <v>2.1599999999999999E-13</v>
      </c>
      <c r="Q9" s="119">
        <f>Table1[[#This Row],[Estimates]]-Table1[[#This Row],[2.5% CI]]</f>
        <v>2.5439999999999969</v>
      </c>
      <c r="S9" s="33" t="str">
        <f>Table5[[#This Row],[Predictors]]</f>
        <v>L*^[H]</v>
      </c>
      <c r="T9" s="52">
        <f>[3]LME_Phonetic_PA_f0_exc_b0!B8</f>
        <v>9.4209999999999994</v>
      </c>
      <c r="U9" s="50">
        <f>[3]LME_Phonetic_PA_f0_exc_b0!C8</f>
        <v>0.63</v>
      </c>
      <c r="V9" s="50">
        <f>[3]LME_Phonetic_PA_f0_exc_b0!D8</f>
        <v>8.1869999999999994</v>
      </c>
      <c r="W9" s="50">
        <f>[3]LME_Phonetic_PA_f0_exc_b0!E8</f>
        <v>10.654999999999999</v>
      </c>
      <c r="X9" s="90">
        <f>[3]LME_Phonetic_PA_f0_exc_b0!H8</f>
        <v>7.3665999999999998E-9</v>
      </c>
      <c r="Y9" s="65">
        <f>[3]LME_Phonetic_PA_f0_exc_b0!I8</f>
        <v>5.8899999999999998E-8</v>
      </c>
      <c r="Z9" s="119">
        <f>Table4[[#This Row],[Estimates]]-Table4[[#This Row],[2.5% CI]]</f>
        <v>1.234</v>
      </c>
      <c r="AC9" s="14"/>
    </row>
    <row r="10" spans="1:29" s="15" customFormat="1" x14ac:dyDescent="0.3">
      <c r="A10" s="86" t="str">
        <f>A24</f>
        <v>^[L*H]</v>
      </c>
      <c r="B10" s="49">
        <f>[1]LME_Phonetic_PA_l_t_b0!B9</f>
        <v>82.65</v>
      </c>
      <c r="C10" s="87">
        <f>[1]LME_Phonetic_PA_l_t_b0!C9</f>
        <v>7.08</v>
      </c>
      <c r="D10" s="87">
        <f>[1]LME_Phonetic_PA_l_t_b0!D9</f>
        <v>68.772999999999996</v>
      </c>
      <c r="E10" s="87">
        <f>[1]LME_Phonetic_PA_l_t_b0!E9</f>
        <v>96.525999999999996</v>
      </c>
      <c r="F10" s="88">
        <f>[1]LME_Phonetic_PA_l_t_b0!H9</f>
        <v>6.2355999999999996E-10</v>
      </c>
      <c r="G10" s="88">
        <f>[1]LME_Phonetic_PA_l_t_b0!I9</f>
        <v>4.9900000000000003E-9</v>
      </c>
      <c r="H10" s="117">
        <f>Table5[[#This Row],[Estimates]]-Table5[[#This Row],[2.5% CI]]</f>
        <v>13.87700000000001</v>
      </c>
      <c r="J10" s="86" t="str">
        <f>Table5[[#This Row],[Predictors]]</f>
        <v>^[L*H]</v>
      </c>
      <c r="K10" s="53">
        <f>[2]LME_Phonetic_PA_l_f0_b0!B9</f>
        <v>90.754000000000005</v>
      </c>
      <c r="L10" s="89">
        <f>[2]LME_Phonetic_PA_l_f0_b0!C9</f>
        <v>1.411</v>
      </c>
      <c r="M10" s="89">
        <f>[2]LME_Phonetic_PA_l_f0_b0!D9</f>
        <v>87.988</v>
      </c>
      <c r="N10" s="89">
        <f>[2]LME_Phonetic_PA_l_f0_b0!E9</f>
        <v>93.521000000000001</v>
      </c>
      <c r="O10" s="88">
        <f>[2]LME_Phonetic_PA_l_f0_b0!H9</f>
        <v>7.9862999999999995E-17</v>
      </c>
      <c r="P10" s="88">
        <f>[2]LME_Phonetic_PA_l_f0_b0!I9</f>
        <v>6.3900000000000003E-16</v>
      </c>
      <c r="Q10" s="120">
        <f>Table1[[#This Row],[Estimates]]-Table1[[#This Row],[2.5% CI]]</f>
        <v>2.7660000000000053</v>
      </c>
      <c r="S10" s="86" t="str">
        <f>Table5[[#This Row],[Predictors]]</f>
        <v>^[L*H]</v>
      </c>
      <c r="T10" s="53">
        <f>[3]LME_Phonetic_PA_f0_exc_b0!B9</f>
        <v>7.1769999999999996</v>
      </c>
      <c r="U10" s="89">
        <f>[3]LME_Phonetic_PA_f0_exc_b0!C9</f>
        <v>0.376</v>
      </c>
      <c r="V10" s="89">
        <f>[3]LME_Phonetic_PA_f0_exc_b0!D9</f>
        <v>6.4409999999999998</v>
      </c>
      <c r="W10" s="89">
        <f>[3]LME_Phonetic_PA_f0_exc_b0!E9</f>
        <v>7.9139999999999997</v>
      </c>
      <c r="X10" s="91">
        <f>[3]LME_Phonetic_PA_f0_exc_b0!H9</f>
        <v>1.7944999999999999E-11</v>
      </c>
      <c r="Y10" s="66">
        <f>[3]LME_Phonetic_PA_f0_exc_b0!I9</f>
        <v>1.4399999999999999E-10</v>
      </c>
      <c r="Z10" s="120">
        <f>Table4[[#This Row],[Estimates]]-Table4[[#This Row],[2.5% CI]]</f>
        <v>0.73599999999999977</v>
      </c>
      <c r="AC10" s="14"/>
    </row>
    <row r="11" spans="1:29" s="15" customFormat="1" x14ac:dyDescent="0.3">
      <c r="A11" s="78"/>
      <c r="B11" s="79"/>
      <c r="C11" s="80"/>
      <c r="D11" s="80"/>
      <c r="E11" s="80"/>
      <c r="F11" s="81"/>
      <c r="G11" s="81"/>
      <c r="H11" s="81"/>
      <c r="J11" s="78"/>
      <c r="K11" s="82"/>
      <c r="L11" s="83"/>
      <c r="M11" s="83"/>
      <c r="N11" s="83"/>
      <c r="O11" s="81"/>
      <c r="P11" s="81"/>
      <c r="Q11" s="81"/>
      <c r="S11" s="78"/>
      <c r="T11" s="82"/>
      <c r="U11" s="83"/>
      <c r="V11" s="83"/>
      <c r="W11" s="83"/>
      <c r="X11" s="84"/>
      <c r="Y11" s="85"/>
      <c r="AC11" s="14"/>
    </row>
    <row r="12" spans="1:29" s="15" customFormat="1" x14ac:dyDescent="0.3">
      <c r="A12" s="78"/>
      <c r="B12" s="79"/>
      <c r="C12" s="80"/>
      <c r="D12" s="80"/>
      <c r="E12" s="80"/>
      <c r="F12" s="81"/>
      <c r="G12" s="81"/>
      <c r="H12" s="81"/>
      <c r="J12" s="78"/>
      <c r="K12" s="82"/>
      <c r="L12" s="83"/>
      <c r="M12" s="83"/>
      <c r="N12" s="83"/>
      <c r="O12" s="81"/>
      <c r="P12" s="81"/>
      <c r="Q12" s="81"/>
      <c r="S12" s="78"/>
      <c r="T12" s="82"/>
      <c r="U12" s="83"/>
      <c r="V12" s="83"/>
      <c r="W12" s="83"/>
      <c r="X12" s="84"/>
      <c r="Y12" s="85"/>
      <c r="AC12" s="14"/>
    </row>
    <row r="13" spans="1:29" s="15" customFormat="1" x14ac:dyDescent="0.3">
      <c r="A13" s="78"/>
      <c r="B13" s="79"/>
      <c r="C13" s="80"/>
      <c r="D13" s="80"/>
      <c r="E13" s="80"/>
      <c r="F13" s="81"/>
      <c r="G13" s="81"/>
      <c r="H13" s="81"/>
      <c r="J13" s="78"/>
      <c r="K13" s="82"/>
      <c r="L13" s="83"/>
      <c r="M13" s="83"/>
      <c r="N13" s="83"/>
      <c r="O13" s="81"/>
      <c r="P13" s="81"/>
      <c r="Q13" s="81"/>
      <c r="S13" s="78"/>
      <c r="T13" s="82"/>
      <c r="U13" s="83"/>
      <c r="V13" s="83"/>
      <c r="W13" s="83"/>
      <c r="X13" s="84"/>
      <c r="Y13" s="85"/>
      <c r="AC13" s="14"/>
    </row>
    <row r="14" spans="1:29" s="15" customFormat="1" x14ac:dyDescent="0.3">
      <c r="A14" s="17"/>
      <c r="B14" s="18"/>
      <c r="C14" s="26"/>
      <c r="D14" s="26"/>
      <c r="E14" s="26"/>
      <c r="F14" s="58"/>
      <c r="G14" s="58"/>
      <c r="H14" s="58"/>
      <c r="I14" s="21"/>
      <c r="J14" s="20"/>
      <c r="K14" s="22"/>
      <c r="L14" s="28"/>
      <c r="M14" s="46"/>
      <c r="N14" s="26"/>
      <c r="O14" s="18"/>
      <c r="P14" s="18"/>
      <c r="Q14" s="18"/>
      <c r="R14" s="19"/>
      <c r="S14" s="19"/>
      <c r="X14" s="61"/>
      <c r="Y14" s="61"/>
      <c r="AB14" s="14"/>
    </row>
    <row r="15" spans="1:29" s="24" customFormat="1" ht="29.4" x14ac:dyDescent="0.3">
      <c r="A15" s="40" t="s">
        <v>18</v>
      </c>
      <c r="B15" s="40"/>
      <c r="C15" s="42"/>
      <c r="D15" s="42"/>
      <c r="E15" s="42"/>
      <c r="F15" s="59"/>
      <c r="G15" s="59"/>
      <c r="H15" s="59"/>
      <c r="I15" s="23"/>
      <c r="J15" s="38" t="s">
        <v>20</v>
      </c>
      <c r="K15" s="45"/>
      <c r="L15" s="41"/>
      <c r="M15" s="41"/>
      <c r="N15" s="41"/>
      <c r="O15" s="39"/>
      <c r="P15" s="39"/>
      <c r="Q15" s="39"/>
      <c r="R15" s="9"/>
      <c r="S15" s="40" t="s">
        <v>24</v>
      </c>
      <c r="T15" s="40"/>
      <c r="U15" s="40"/>
      <c r="V15" s="40"/>
      <c r="W15" s="40"/>
      <c r="X15" s="59"/>
      <c r="Y15" s="59"/>
      <c r="AB15" s="25"/>
    </row>
    <row r="16" spans="1:29" s="15" customFormat="1" x14ac:dyDescent="0.3">
      <c r="A16" s="34" t="s">
        <v>0</v>
      </c>
      <c r="B16" s="35" t="s">
        <v>1</v>
      </c>
      <c r="C16" s="44" t="s">
        <v>8</v>
      </c>
      <c r="D16" s="44" t="s">
        <v>13</v>
      </c>
      <c r="E16" s="44" t="s">
        <v>14</v>
      </c>
      <c r="F16" s="56" t="s">
        <v>33</v>
      </c>
      <c r="G16" s="63" t="s">
        <v>34</v>
      </c>
      <c r="H16" s="36" t="s">
        <v>53</v>
      </c>
      <c r="J16" s="34" t="s">
        <v>0</v>
      </c>
      <c r="K16" s="43" t="s">
        <v>1</v>
      </c>
      <c r="L16" s="44" t="s">
        <v>8</v>
      </c>
      <c r="M16" s="44" t="s">
        <v>13</v>
      </c>
      <c r="N16" s="44" t="s">
        <v>14</v>
      </c>
      <c r="O16" s="56" t="s">
        <v>33</v>
      </c>
      <c r="P16" s="63" t="s">
        <v>34</v>
      </c>
      <c r="Q16" s="36" t="s">
        <v>53</v>
      </c>
      <c r="S16" s="34" t="s">
        <v>0</v>
      </c>
      <c r="T16" s="35" t="s">
        <v>1</v>
      </c>
      <c r="U16" s="36" t="s">
        <v>8</v>
      </c>
      <c r="V16" s="36" t="s">
        <v>13</v>
      </c>
      <c r="W16" s="36" t="s">
        <v>14</v>
      </c>
      <c r="X16" s="56" t="s">
        <v>33</v>
      </c>
      <c r="Y16" s="63" t="s">
        <v>34</v>
      </c>
      <c r="Z16" s="36" t="s">
        <v>53</v>
      </c>
      <c r="AA16" s="14"/>
      <c r="AB16" s="14"/>
      <c r="AC16" s="14"/>
    </row>
    <row r="17" spans="1:29" s="15" customFormat="1" x14ac:dyDescent="0.3">
      <c r="A17" s="37" t="str">
        <f>RIGHT([4]LME_Phonetic_PA_h_t_b0!A2,3)</f>
        <v>MDC</v>
      </c>
      <c r="B17" s="47">
        <f>[4]LME_Phonetic_PA_h_t_b0!B2</f>
        <v>317.99700000000001</v>
      </c>
      <c r="C17" s="50">
        <f>[4]LME_Phonetic_PA_h_t_b0!C2</f>
        <v>26.126000000000001</v>
      </c>
      <c r="D17" s="50">
        <f>[4]LME_Phonetic_PA_h_t_b0!D2</f>
        <v>266.791</v>
      </c>
      <c r="E17" s="50">
        <f>[4]LME_Phonetic_PA_h_t_b0!E2</f>
        <v>369.20299999999997</v>
      </c>
      <c r="F17" s="60">
        <f>[4]LME_Phonetic_PA_h_t_b0!H2</f>
        <v>1.2999999999999999E-3</v>
      </c>
      <c r="G17" s="60">
        <f>[4]LME_Phonetic_PA_h_t_b0!I2</f>
        <v>1.06E-2</v>
      </c>
      <c r="H17" s="122">
        <f>Table6[[#This Row],[Estimates]]-Table6[[#This Row],[2.5% CI]]</f>
        <v>51.206000000000017</v>
      </c>
      <c r="J17" s="37" t="str">
        <f>RIGHT([5]LME_Phonetic_PA_h_f0_b0!A2,3)</f>
        <v>MDC</v>
      </c>
      <c r="K17" s="52">
        <f>[5]LME_Phonetic_PA_h_f0_b0!B2</f>
        <v>92.525000000000006</v>
      </c>
      <c r="L17" s="50">
        <f>[5]LME_Phonetic_PA_h_f0_b0!C2</f>
        <v>1.3069999999999999</v>
      </c>
      <c r="M17" s="50">
        <f>[5]LME_Phonetic_PA_h_f0_b0!D2</f>
        <v>89.962999999999994</v>
      </c>
      <c r="N17" s="50">
        <f>[5]LME_Phonetic_PA_h_f0_b0!E2</f>
        <v>95.085999999999999</v>
      </c>
      <c r="O17" s="51">
        <f>[5]LME_Phonetic_PA_h_f0_b0!H2</f>
        <v>5.4619999999999998E-14</v>
      </c>
      <c r="P17" s="51">
        <f>[5]LME_Phonetic_PA_h_f0_b0!I2</f>
        <v>4.3700000000000001E-13</v>
      </c>
      <c r="Q17" s="125">
        <f>Table3[[#This Row],[Estimates]]-Table3[[#This Row],[2.5% CI]]</f>
        <v>2.5620000000000118</v>
      </c>
      <c r="S17" s="37" t="str">
        <f>RIGHT([6]LME_Phonetic_PA_lh_slope_b0!A2,3)</f>
        <v>MDC</v>
      </c>
      <c r="T17" s="52">
        <f>[6]LME_Phonetic_PA_lh_slope_b0!B2</f>
        <v>33.508000000000003</v>
      </c>
      <c r="U17" s="50">
        <f>[6]LME_Phonetic_PA_lh_slope_b0!C2</f>
        <v>5.2069999999999999</v>
      </c>
      <c r="V17" s="50">
        <f>[6]LME_Phonetic_PA_lh_slope_b0!D2</f>
        <v>23.302</v>
      </c>
      <c r="W17" s="50">
        <f>[6]LME_Phonetic_PA_lh_slope_b0!E2</f>
        <v>43.713999999999999</v>
      </c>
      <c r="X17" s="77">
        <f>[6]LME_Phonetic_PA_lh_slope_b0!H2</f>
        <v>5.3E-3</v>
      </c>
      <c r="Y17" s="77">
        <f>[6]LME_Phonetic_PA_lh_slope_b0!I2</f>
        <v>4.2200000000000001E-2</v>
      </c>
      <c r="Z17" s="126">
        <f>Table7[[#This Row],[Estimates]]-Table7[[#This Row],[2.5% CI]]</f>
        <v>10.206000000000003</v>
      </c>
      <c r="AA17" s="14"/>
      <c r="AB17" s="14"/>
      <c r="AC17" s="14"/>
    </row>
    <row r="18" spans="1:29" s="15" customFormat="1" x14ac:dyDescent="0.3">
      <c r="A18" s="37" t="str">
        <f>RIGHT([4]LME_Phonetic_PA_h_t_b0!A3,3)</f>
        <v>MWH</v>
      </c>
      <c r="B18" s="47">
        <f>[4]LME_Phonetic_PA_h_t_b0!B3</f>
        <v>317.62799999999999</v>
      </c>
      <c r="C18" s="50">
        <f>[4]LME_Phonetic_PA_h_t_b0!C3</f>
        <v>26.126999999999999</v>
      </c>
      <c r="D18" s="50">
        <f>[4]LME_Phonetic_PA_h_t_b0!D3</f>
        <v>266.42099999999999</v>
      </c>
      <c r="E18" s="50">
        <f>[4]LME_Phonetic_PA_h_t_b0!E3</f>
        <v>368.83499999999998</v>
      </c>
      <c r="F18" s="60">
        <f>[4]LME_Phonetic_PA_h_t_b0!H3</f>
        <v>1.2999999999999999E-3</v>
      </c>
      <c r="G18" s="60">
        <f>[4]LME_Phonetic_PA_h_t_b0!I3</f>
        <v>1.06E-2</v>
      </c>
      <c r="H18" s="121">
        <f>Table6[[#This Row],[Estimates]]-Table6[[#This Row],[2.5% CI]]</f>
        <v>51.206999999999994</v>
      </c>
      <c r="J18" s="37" t="str">
        <f>RIGHT([5]LME_Phonetic_PA_h_f0_b0!A3,3)</f>
        <v>MWH</v>
      </c>
      <c r="K18" s="52">
        <f>[5]LME_Phonetic_PA_h_f0_b0!B3</f>
        <v>92.91</v>
      </c>
      <c r="L18" s="50">
        <f>[5]LME_Phonetic_PA_h_f0_b0!C3</f>
        <v>1.3069999999999999</v>
      </c>
      <c r="M18" s="50">
        <f>[5]LME_Phonetic_PA_h_f0_b0!D3</f>
        <v>90.349000000000004</v>
      </c>
      <c r="N18" s="50">
        <f>[5]LME_Phonetic_PA_h_f0_b0!E3</f>
        <v>95.471000000000004</v>
      </c>
      <c r="O18" s="51">
        <f>[5]LME_Phonetic_PA_h_f0_b0!H3</f>
        <v>5.2181999999999998E-14</v>
      </c>
      <c r="P18" s="51">
        <f>[5]LME_Phonetic_PA_h_f0_b0!I3</f>
        <v>4.1699999999999999E-13</v>
      </c>
      <c r="Q18" s="95">
        <f>Table3[[#This Row],[Estimates]]-Table3[[#This Row],[2.5% CI]]</f>
        <v>2.5609999999999928</v>
      </c>
      <c r="S18" s="37" t="str">
        <f>RIGHT([6]LME_Phonetic_PA_lh_slope_b0!A3,3)</f>
        <v>MWH</v>
      </c>
      <c r="T18" s="52">
        <f>[6]LME_Phonetic_PA_lh_slope_b0!B3</f>
        <v>35.302999999999997</v>
      </c>
      <c r="U18" s="50">
        <f>[6]LME_Phonetic_PA_lh_slope_b0!C3</f>
        <v>5.2069999999999999</v>
      </c>
      <c r="V18" s="50">
        <f>[6]LME_Phonetic_PA_lh_slope_b0!D3</f>
        <v>25.097999999999999</v>
      </c>
      <c r="W18" s="50">
        <f>[6]LME_Phonetic_PA_lh_slope_b0!E3</f>
        <v>45.508000000000003</v>
      </c>
      <c r="X18" s="77">
        <f>[6]LME_Phonetic_PA_lh_slope_b0!H3</f>
        <v>4.4999999999999997E-3</v>
      </c>
      <c r="Y18" s="77">
        <f>[6]LME_Phonetic_PA_lh_slope_b0!I3</f>
        <v>3.5799999999999998E-2</v>
      </c>
      <c r="Z18" s="127">
        <f>Table7[[#This Row],[Estimates]]-Table7[[#This Row],[2.5% CI]]</f>
        <v>10.204999999999998</v>
      </c>
    </row>
    <row r="19" spans="1:29" s="15" customFormat="1" x14ac:dyDescent="0.3">
      <c r="A19" s="37" t="str">
        <f>RIGHT([4]LME_Phonetic_PA_h_t_b0!A4,3)</f>
        <v>MYN</v>
      </c>
      <c r="B19" s="47">
        <f>[4]LME_Phonetic_PA_h_t_b0!B4</f>
        <v>317.41899999999998</v>
      </c>
      <c r="C19" s="50">
        <f>[4]LME_Phonetic_PA_h_t_b0!C4</f>
        <v>26.137</v>
      </c>
      <c r="D19" s="50">
        <f>[4]LME_Phonetic_PA_h_t_b0!D4</f>
        <v>266.19200000000001</v>
      </c>
      <c r="E19" s="50">
        <f>[4]LME_Phonetic_PA_h_t_b0!E4</f>
        <v>368.64499999999998</v>
      </c>
      <c r="F19" s="60">
        <f>[4]LME_Phonetic_PA_h_t_b0!H4</f>
        <v>1.2999999999999999E-3</v>
      </c>
      <c r="G19" s="60">
        <f>[4]LME_Phonetic_PA_h_t_b0!I4</f>
        <v>1.06E-2</v>
      </c>
      <c r="H19" s="121">
        <f>Table6[[#This Row],[Estimates]]-Table6[[#This Row],[2.5% CI]]</f>
        <v>51.226999999999975</v>
      </c>
      <c r="J19" s="37" t="str">
        <f>RIGHT([5]LME_Phonetic_PA_h_f0_b0!A4,3)</f>
        <v>MYN</v>
      </c>
      <c r="K19" s="52">
        <f>[5]LME_Phonetic_PA_h_f0_b0!B4</f>
        <v>93.683999999999997</v>
      </c>
      <c r="L19" s="50">
        <f>[5]LME_Phonetic_PA_h_f0_b0!C4</f>
        <v>1.3080000000000001</v>
      </c>
      <c r="M19" s="50">
        <f>[5]LME_Phonetic_PA_h_f0_b0!D4</f>
        <v>91.12</v>
      </c>
      <c r="N19" s="50">
        <f>[5]LME_Phonetic_PA_h_f0_b0!E4</f>
        <v>96.248999999999995</v>
      </c>
      <c r="O19" s="51">
        <f>[5]LME_Phonetic_PA_h_f0_b0!H4</f>
        <v>4.366E-14</v>
      </c>
      <c r="P19" s="51">
        <f>[5]LME_Phonetic_PA_h_f0_b0!I4</f>
        <v>3.4899999999999998E-13</v>
      </c>
      <c r="Q19" s="95">
        <f>Table3[[#This Row],[Estimates]]-Table3[[#This Row],[2.5% CI]]</f>
        <v>2.563999999999993</v>
      </c>
      <c r="S19" s="37" t="str">
        <f>RIGHT([6]LME_Phonetic_PA_lh_slope_b0!A4,3)</f>
        <v>MYN</v>
      </c>
      <c r="T19" s="52">
        <f>[6]LME_Phonetic_PA_lh_slope_b0!B4</f>
        <v>34.545000000000002</v>
      </c>
      <c r="U19" s="50">
        <f>[6]LME_Phonetic_PA_lh_slope_b0!C4</f>
        <v>5.2169999999999996</v>
      </c>
      <c r="V19" s="50">
        <f>[6]LME_Phonetic_PA_lh_slope_b0!D4</f>
        <v>24.32</v>
      </c>
      <c r="W19" s="50">
        <f>[6]LME_Phonetic_PA_lh_slope_b0!E4</f>
        <v>44.768999999999998</v>
      </c>
      <c r="X19" s="77">
        <f>[6]LME_Phonetic_PA_lh_slope_b0!H4</f>
        <v>4.7000000000000002E-3</v>
      </c>
      <c r="Y19" s="77">
        <f>[6]LME_Phonetic_PA_lh_slope_b0!I4</f>
        <v>3.7600000000000001E-2</v>
      </c>
      <c r="Z19" s="127">
        <f>Table7[[#This Row],[Estimates]]-Table7[[#This Row],[2.5% CI]]</f>
        <v>10.225000000000001</v>
      </c>
    </row>
    <row r="20" spans="1:29" s="15" customFormat="1" x14ac:dyDescent="0.3">
      <c r="A20" s="37" t="str">
        <f>RIGHT([4]LME_Phonetic_PA_h_t_b0!A5,3)</f>
        <v>MDQ</v>
      </c>
      <c r="B20" s="49">
        <f>[4]LME_Phonetic_PA_h_t_b0!B5</f>
        <v>303.85399999999998</v>
      </c>
      <c r="C20" s="50">
        <f>[4]LME_Phonetic_PA_h_t_b0!C5</f>
        <v>26.241</v>
      </c>
      <c r="D20" s="50">
        <f>[4]LME_Phonetic_PA_h_t_b0!D5</f>
        <v>252.422</v>
      </c>
      <c r="E20" s="50">
        <f>[4]LME_Phonetic_PA_h_t_b0!E5</f>
        <v>355.286</v>
      </c>
      <c r="F20" s="60">
        <f>[4]LME_Phonetic_PA_h_t_b0!H5</f>
        <v>1.4E-3</v>
      </c>
      <c r="G20" s="60">
        <f>[4]LME_Phonetic_PA_h_t_b0!I5</f>
        <v>1.1299999999999999E-2</v>
      </c>
      <c r="H20" s="121">
        <f>Table6[[#This Row],[Estimates]]-Table6[[#This Row],[2.5% CI]]</f>
        <v>51.431999999999988</v>
      </c>
      <c r="J20" s="37" t="str">
        <f>RIGHT([5]LME_Phonetic_PA_h_f0_b0!A5,3)</f>
        <v>MDQ</v>
      </c>
      <c r="K20" s="53">
        <f>[5]LME_Phonetic_PA_h_f0_b0!B5</f>
        <v>94.087999999999994</v>
      </c>
      <c r="L20" s="50">
        <f>[5]LME_Phonetic_PA_h_f0_b0!C5</f>
        <v>1.323</v>
      </c>
      <c r="M20" s="50">
        <f>[5]LME_Phonetic_PA_h_f0_b0!D5</f>
        <v>91.495000000000005</v>
      </c>
      <c r="N20" s="50">
        <f>[5]LME_Phonetic_PA_h_f0_b0!E5</f>
        <v>96.682000000000002</v>
      </c>
      <c r="O20" s="51">
        <f>[5]LME_Phonetic_PA_h_f0_b0!H5</f>
        <v>1.4269999999999999E-14</v>
      </c>
      <c r="P20" s="51">
        <f>[5]LME_Phonetic_PA_h_f0_b0!I5</f>
        <v>1.1399999999999999E-13</v>
      </c>
      <c r="Q20" s="95">
        <f>Table3[[#This Row],[Estimates]]-Table3[[#This Row],[2.5% CI]]</f>
        <v>2.5929999999999893</v>
      </c>
      <c r="S20" s="37" t="str">
        <f>RIGHT([6]LME_Phonetic_PA_lh_slope_b0!A5,3)</f>
        <v>MDQ</v>
      </c>
      <c r="T20" s="53">
        <f>[6]LME_Phonetic_PA_lh_slope_b0!B5</f>
        <v>41.357999999999997</v>
      </c>
      <c r="U20" s="50">
        <f>[6]LME_Phonetic_PA_lh_slope_b0!C5</f>
        <v>5.2610000000000001</v>
      </c>
      <c r="V20" s="50">
        <f>[6]LME_Phonetic_PA_lh_slope_b0!D5</f>
        <v>31.045999999999999</v>
      </c>
      <c r="W20" s="50">
        <f>[6]LME_Phonetic_PA_lh_slope_b0!E5</f>
        <v>51.67</v>
      </c>
      <c r="X20" s="77">
        <f>[6]LME_Phonetic_PA_lh_slope_b0!H5</f>
        <v>2.3999999999999998E-3</v>
      </c>
      <c r="Y20" s="77">
        <f>[6]LME_Phonetic_PA_lh_slope_b0!I5</f>
        <v>1.89E-2</v>
      </c>
      <c r="Z20" s="127">
        <f>Table7[[#This Row],[Estimates]]-Table7[[#This Row],[2.5% CI]]</f>
        <v>10.311999999999998</v>
      </c>
    </row>
    <row r="21" spans="1:29" s="15" customFormat="1" x14ac:dyDescent="0.3">
      <c r="A21" s="37" t="str">
        <f>RIGHT([4]LME_Phonetic_PA_h_t_b0!A6,3)</f>
        <v>L*H</v>
      </c>
      <c r="B21" s="47">
        <f>[4]LME_Phonetic_PA_h_t_b0!B6</f>
        <v>317.99700000000001</v>
      </c>
      <c r="C21" s="50">
        <f>[4]LME_Phonetic_PA_h_t_b0!C6</f>
        <v>26.126000000000001</v>
      </c>
      <c r="D21" s="50">
        <f>[4]LME_Phonetic_PA_h_t_b0!D6</f>
        <v>266.791</v>
      </c>
      <c r="E21" s="50">
        <f>[4]LME_Phonetic_PA_h_t_b0!E6</f>
        <v>369.20299999999997</v>
      </c>
      <c r="F21" s="60">
        <f>[4]LME_Phonetic_PA_h_t_b0!H6</f>
        <v>1.2999999999999999E-3</v>
      </c>
      <c r="G21" s="60">
        <f>[4]LME_Phonetic_PA_h_t_b0!I6</f>
        <v>1.06E-2</v>
      </c>
      <c r="H21" s="121">
        <f>Table6[[#This Row],[Estimates]]-Table6[[#This Row],[2.5% CI]]</f>
        <v>51.206000000000017</v>
      </c>
      <c r="I21" s="14"/>
      <c r="J21" s="33" t="str">
        <f>A21</f>
        <v>L*H</v>
      </c>
      <c r="K21" s="94">
        <f>[5]LME_Phonetic_PA_h_f0_b0!B6</f>
        <v>92.525000000000006</v>
      </c>
      <c r="L21" s="95">
        <f>[5]LME_Phonetic_PA_h_f0_b0!C6</f>
        <v>1.3069999999999999</v>
      </c>
      <c r="M21" s="95">
        <f>[5]LME_Phonetic_PA_h_f0_b0!D6</f>
        <v>89.962999999999994</v>
      </c>
      <c r="N21" s="95">
        <f>[5]LME_Phonetic_PA_h_f0_b0!E6</f>
        <v>95.085999999999999</v>
      </c>
      <c r="O21" s="51">
        <f>[5]LME_Phonetic_PA_h_f0_b0!H6</f>
        <v>5.4619999999999998E-14</v>
      </c>
      <c r="P21" s="51">
        <f>[5]LME_Phonetic_PA_h_f0_b0!I6</f>
        <v>4.3700000000000001E-13</v>
      </c>
      <c r="Q21" s="95">
        <f>Table3[[#This Row],[Estimates]]-Table3[[#This Row],[2.5% CI]]</f>
        <v>2.5620000000000118</v>
      </c>
      <c r="S21" s="37" t="str">
        <f>A21</f>
        <v>L*H</v>
      </c>
      <c r="T21" s="53">
        <f>[6]LME_Phonetic_PA_lh_slope_b0!B6</f>
        <v>33.508000000000003</v>
      </c>
      <c r="U21" s="50">
        <f>[6]LME_Phonetic_PA_lh_slope_b0!C6</f>
        <v>5.2069999999999999</v>
      </c>
      <c r="V21" s="50">
        <f>[6]LME_Phonetic_PA_lh_slope_b0!D6</f>
        <v>23.302</v>
      </c>
      <c r="W21" s="50">
        <f>[6]LME_Phonetic_PA_lh_slope_b0!E6</f>
        <v>43.713999999999999</v>
      </c>
      <c r="X21" s="77">
        <f>[6]LME_Phonetic_PA_lh_slope_b0!H6</f>
        <v>5.3E-3</v>
      </c>
      <c r="Y21" s="77">
        <f>[6]LME_Phonetic_PA_lh_slope_b0!I6</f>
        <v>4.2200000000000001E-2</v>
      </c>
      <c r="Z21" s="127">
        <f>Table7[[#This Row],[Estimates]]-Table7[[#This Row],[2.5% CI]]</f>
        <v>10.206000000000003</v>
      </c>
    </row>
    <row r="22" spans="1:29" s="15" customFormat="1" x14ac:dyDescent="0.3">
      <c r="A22" s="37" t="str">
        <f>RIGHT([4]LME_Phonetic_PA_h_t_b0!A7,6)</f>
        <v>^[L*]H</v>
      </c>
      <c r="B22" s="47">
        <f>[4]LME_Phonetic_PA_h_t_b0!B7</f>
        <v>245.02600000000001</v>
      </c>
      <c r="C22" s="50">
        <f>[4]LME_Phonetic_PA_h_t_b0!C7</f>
        <v>28.948</v>
      </c>
      <c r="D22" s="50">
        <f>[4]LME_Phonetic_PA_h_t_b0!D7</f>
        <v>188.28899999999999</v>
      </c>
      <c r="E22" s="50">
        <f>[4]LME_Phonetic_PA_h_t_b0!E7</f>
        <v>301.762</v>
      </c>
      <c r="F22" s="60">
        <f>[4]LME_Phonetic_PA_h_t_b0!H7</f>
        <v>6.7741000000000003E-4</v>
      </c>
      <c r="G22" s="60">
        <f>[4]LME_Phonetic_PA_h_t_b0!I7</f>
        <v>5.4000000000000003E-3</v>
      </c>
      <c r="H22" s="121">
        <f>Table6[[#This Row],[Estimates]]-Table6[[#This Row],[2.5% CI]]</f>
        <v>56.737000000000023</v>
      </c>
      <c r="J22" s="33" t="str">
        <f t="shared" ref="J22:J24" si="0">A22</f>
        <v>^[L*]H</v>
      </c>
      <c r="K22" s="94">
        <f>[5]LME_Phonetic_PA_h_f0_b0!B7</f>
        <v>93.177000000000007</v>
      </c>
      <c r="L22" s="95">
        <f>[5]LME_Phonetic_PA_h_f0_b0!C7</f>
        <v>1.865</v>
      </c>
      <c r="M22" s="95">
        <f>[5]LME_Phonetic_PA_h_f0_b0!D7</f>
        <v>89.522999999999996</v>
      </c>
      <c r="N22" s="95">
        <f>[5]LME_Phonetic_PA_h_f0_b0!E7</f>
        <v>96.831999999999994</v>
      </c>
      <c r="O22" s="51">
        <f>[5]LME_Phonetic_PA_h_f0_b0!H7</f>
        <v>0.99870000000000003</v>
      </c>
      <c r="P22" s="51">
        <f>[5]LME_Phonetic_PA_h_f0_b0!I7</f>
        <v>0.99990000000000001</v>
      </c>
      <c r="Q22" s="95">
        <f>Table3[[#This Row],[Estimates]]-Table3[[#This Row],[2.5% CI]]</f>
        <v>3.6540000000000106</v>
      </c>
      <c r="S22" s="37" t="str">
        <f t="shared" ref="S22:S24" si="1">A22</f>
        <v>^[L*]H</v>
      </c>
      <c r="T22" s="53">
        <f>[6]LME_Phonetic_PA_lh_slope_b0!B7</f>
        <v>20.414999999999999</v>
      </c>
      <c r="U22" s="50">
        <f>[6]LME_Phonetic_PA_lh_slope_b0!C7</f>
        <v>6.0919999999999996</v>
      </c>
      <c r="V22" s="50">
        <f>[6]LME_Phonetic_PA_lh_slope_b0!D7</f>
        <v>8.4749999999999996</v>
      </c>
      <c r="W22" s="50">
        <f>[6]LME_Phonetic_PA_lh_slope_b0!E7</f>
        <v>32.354999999999997</v>
      </c>
      <c r="X22" s="77">
        <f>[6]LME_Phonetic_PA_lh_slope_b0!H7</f>
        <v>1</v>
      </c>
      <c r="Y22" s="77">
        <f>[6]LME_Phonetic_PA_lh_slope_b0!I7</f>
        <v>0.99990000000000001</v>
      </c>
      <c r="Z22" s="127">
        <f>Table7[[#This Row],[Estimates]]-Table7[[#This Row],[2.5% CI]]</f>
        <v>11.94</v>
      </c>
    </row>
    <row r="23" spans="1:29" s="15" customFormat="1" x14ac:dyDescent="0.3">
      <c r="A23" s="37" t="str">
        <f>RIGHT([4]LME_Phonetic_PA_h_t_b0!A8,6)</f>
        <v>L*^[H]</v>
      </c>
      <c r="B23" s="47">
        <f>[4]LME_Phonetic_PA_h_t_b0!B8</f>
        <v>313.26</v>
      </c>
      <c r="C23" s="50">
        <f>[4]LME_Phonetic_PA_h_t_b0!C8</f>
        <v>26.754999999999999</v>
      </c>
      <c r="D23" s="50">
        <f>[4]LME_Phonetic_PA_h_t_b0!D8</f>
        <v>260.82100000000003</v>
      </c>
      <c r="E23" s="50">
        <f>[4]LME_Phonetic_PA_h_t_b0!E8</f>
        <v>365.69900000000001</v>
      </c>
      <c r="F23" s="60">
        <f>[4]LME_Phonetic_PA_h_t_b0!H8</f>
        <v>9.3866000000000002E-4</v>
      </c>
      <c r="G23" s="60">
        <f>[4]LME_Phonetic_PA_h_t_b0!I8</f>
        <v>7.4999999999999997E-3</v>
      </c>
      <c r="H23" s="121">
        <f>Table6[[#This Row],[Estimates]]-Table6[[#This Row],[2.5% CI]]</f>
        <v>52.438999999999965</v>
      </c>
      <c r="J23" s="33" t="str">
        <f t="shared" si="0"/>
        <v>L*^[H]</v>
      </c>
      <c r="K23" s="94">
        <f>[5]LME_Phonetic_PA_h_f0_b0!B8</f>
        <v>97.78</v>
      </c>
      <c r="L23" s="95">
        <f>[5]LME_Phonetic_PA_h_f0_b0!C8</f>
        <v>1.6539999999999999</v>
      </c>
      <c r="M23" s="95">
        <f>[5]LME_Phonetic_PA_h_f0_b0!D8</f>
        <v>94.537999999999997</v>
      </c>
      <c r="N23" s="95">
        <f>[5]LME_Phonetic_PA_h_f0_b0!E8</f>
        <v>101.02200000000001</v>
      </c>
      <c r="O23" s="51">
        <f>[5]LME_Phonetic_PA_h_f0_b0!H8</f>
        <v>1.5425E-13</v>
      </c>
      <c r="P23" s="51">
        <f>[5]LME_Phonetic_PA_h_f0_b0!I8</f>
        <v>1.23E-12</v>
      </c>
      <c r="Q23" s="95">
        <f>Table3[[#This Row],[Estimates]]-Table3[[#This Row],[2.5% CI]]</f>
        <v>3.2420000000000044</v>
      </c>
      <c r="S23" s="37" t="str">
        <f t="shared" si="1"/>
        <v>L*^[H]</v>
      </c>
      <c r="T23" s="53">
        <f>[6]LME_Phonetic_PA_lh_slope_b0!B8</f>
        <v>50.213000000000001</v>
      </c>
      <c r="U23" s="50">
        <f>[6]LME_Phonetic_PA_lh_slope_b0!C8</f>
        <v>5.1790000000000003</v>
      </c>
      <c r="V23" s="50">
        <f>[6]LME_Phonetic_PA_lh_slope_b0!D8</f>
        <v>40.064</v>
      </c>
      <c r="W23" s="50">
        <f>[6]LME_Phonetic_PA_lh_slope_b0!E8</f>
        <v>60.363</v>
      </c>
      <c r="X23" s="77">
        <f>[6]LME_Phonetic_PA_lh_slope_b0!H8</f>
        <v>1.5E-3</v>
      </c>
      <c r="Y23" s="77">
        <f>[6]LME_Phonetic_PA_lh_slope_b0!I8</f>
        <v>1.21E-2</v>
      </c>
      <c r="Z23" s="127">
        <f>Table7[[#This Row],[Estimates]]-Table7[[#This Row],[2.5% CI]]</f>
        <v>10.149000000000001</v>
      </c>
    </row>
    <row r="24" spans="1:29" s="15" customFormat="1" x14ac:dyDescent="0.3">
      <c r="A24" s="92" t="str">
        <f>RIGHT([4]LME_Phonetic_PA_h_t_b0!A9,6)</f>
        <v>^[L*H]</v>
      </c>
      <c r="B24" s="49">
        <f>[4]LME_Phonetic_PA_h_t_b0!B9</f>
        <v>309.23500000000001</v>
      </c>
      <c r="C24" s="89">
        <f>[4]LME_Phonetic_PA_h_t_b0!C9</f>
        <v>26.448</v>
      </c>
      <c r="D24" s="89">
        <f>[4]LME_Phonetic_PA_h_t_b0!D9</f>
        <v>257.39800000000002</v>
      </c>
      <c r="E24" s="89">
        <f>[4]LME_Phonetic_PA_h_t_b0!E9</f>
        <v>361.072</v>
      </c>
      <c r="F24" s="93">
        <f>[4]LME_Phonetic_PA_h_t_b0!H9</f>
        <v>1.1999999999999999E-3</v>
      </c>
      <c r="G24" s="93">
        <f>[4]LME_Phonetic_PA_h_t_b0!I9</f>
        <v>9.4000000000000004E-3</v>
      </c>
      <c r="H24" s="123">
        <f>Table6[[#This Row],[Estimates]]-Table6[[#This Row],[2.5% CI]]</f>
        <v>51.836999999999989</v>
      </c>
      <c r="J24" s="33" t="str">
        <f t="shared" si="0"/>
        <v>^[L*H]</v>
      </c>
      <c r="K24" s="96">
        <f>[5]LME_Phonetic_PA_h_f0_b0!B9</f>
        <v>97.602000000000004</v>
      </c>
      <c r="L24" s="97">
        <f>[5]LME_Phonetic_PA_h_f0_b0!C9</f>
        <v>1.4770000000000001</v>
      </c>
      <c r="M24" s="97">
        <f>[5]LME_Phonetic_PA_h_f0_b0!D9</f>
        <v>94.709000000000003</v>
      </c>
      <c r="N24" s="97">
        <f>[5]LME_Phonetic_PA_h_f0_b0!E9</f>
        <v>100.496</v>
      </c>
      <c r="O24" s="98">
        <f>[5]LME_Phonetic_PA_h_f0_b0!H9</f>
        <v>3.1097E-16</v>
      </c>
      <c r="P24" s="98">
        <f>[5]LME_Phonetic_PA_h_f0_b0!I9</f>
        <v>2.4899999999999998E-15</v>
      </c>
      <c r="Q24" s="97">
        <f>Table3[[#This Row],[Estimates]]-Table3[[#This Row],[2.5% CI]]</f>
        <v>2.8930000000000007</v>
      </c>
      <c r="S24" s="37" t="str">
        <f t="shared" si="1"/>
        <v>^[L*H]</v>
      </c>
      <c r="T24" s="53">
        <f>[6]LME_Phonetic_PA_lh_slope_b0!B9</f>
        <v>37.67</v>
      </c>
      <c r="U24" s="50">
        <f>[6]LME_Phonetic_PA_lh_slope_b0!C9</f>
        <v>4.9690000000000003</v>
      </c>
      <c r="V24" s="50">
        <f>[6]LME_Phonetic_PA_lh_slope_b0!D9</f>
        <v>27.931999999999999</v>
      </c>
      <c r="W24" s="50">
        <f>[6]LME_Phonetic_PA_lh_slope_b0!E9</f>
        <v>47.408999999999999</v>
      </c>
      <c r="X24" s="77">
        <f>[6]LME_Phonetic_PA_lh_slope_b0!H9</f>
        <v>5.7999999999999996E-3</v>
      </c>
      <c r="Y24" s="77">
        <f>[6]LME_Phonetic_PA_lh_slope_b0!I9</f>
        <v>4.6300000000000001E-2</v>
      </c>
      <c r="Z24" s="127">
        <f>Table7[[#This Row],[Estimates]]-Table7[[#This Row],[2.5% CI]]</f>
        <v>9.7380000000000031</v>
      </c>
    </row>
    <row r="25" spans="1:29" s="15" customFormat="1" x14ac:dyDescent="0.3">
      <c r="F25" s="61"/>
      <c r="G25" s="61"/>
      <c r="H25" s="61"/>
      <c r="X25" s="61"/>
      <c r="Y25" s="61"/>
    </row>
    <row r="26" spans="1:29" s="15" customFormat="1" x14ac:dyDescent="0.3">
      <c r="F26" s="61"/>
      <c r="G26" s="61"/>
      <c r="H26" s="61"/>
      <c r="X26" s="61"/>
      <c r="Y26" s="61"/>
    </row>
    <row r="27" spans="1:29" s="15" customFormat="1" x14ac:dyDescent="0.3">
      <c r="F27" s="62"/>
      <c r="G27" s="62"/>
      <c r="H27" s="62"/>
      <c r="X27" s="61"/>
      <c r="Y27" s="61"/>
    </row>
    <row r="28" spans="1:29" s="15" customFormat="1" x14ac:dyDescent="0.3">
      <c r="F28" s="61"/>
      <c r="G28" s="61"/>
      <c r="H28" s="61"/>
      <c r="X28" s="61"/>
      <c r="Y28" s="61"/>
    </row>
    <row r="29" spans="1:29" s="15" customFormat="1" x14ac:dyDescent="0.3">
      <c r="F29" s="61"/>
      <c r="G29" s="61"/>
      <c r="H29" s="61"/>
      <c r="X29" s="61"/>
      <c r="Y29" s="61"/>
    </row>
    <row r="30" spans="1:29" s="15" customFormat="1" x14ac:dyDescent="0.3">
      <c r="F30" s="61"/>
      <c r="G30" s="61"/>
      <c r="H30" s="61"/>
      <c r="X30" s="61"/>
      <c r="Y30" s="61"/>
    </row>
    <row r="31" spans="1:29" x14ac:dyDescent="0.3">
      <c r="I31" s="19"/>
      <c r="J31" s="19"/>
      <c r="N31" s="26"/>
      <c r="O31" s="26"/>
      <c r="P31" s="26"/>
      <c r="Q31" s="26"/>
      <c r="U31" s="17"/>
      <c r="V31" s="17"/>
      <c r="AA31" s="27"/>
      <c r="AB31" s="27"/>
    </row>
    <row r="32" spans="1:29" x14ac:dyDescent="0.3">
      <c r="I32" s="19"/>
      <c r="J32" s="19"/>
      <c r="N32" s="26"/>
      <c r="O32" s="26"/>
      <c r="P32" s="26"/>
      <c r="Q32" s="26"/>
      <c r="U32" s="17"/>
      <c r="V32" s="17"/>
      <c r="AA32" s="27"/>
      <c r="AB32" s="27"/>
    </row>
    <row r="33" spans="4:29" x14ac:dyDescent="0.3">
      <c r="D33" s="15"/>
      <c r="E33" s="15"/>
    </row>
    <row r="34" spans="4:29" x14ac:dyDescent="0.3">
      <c r="I34" s="19"/>
      <c r="J34" s="19"/>
      <c r="N34" s="26"/>
      <c r="O34" s="26"/>
      <c r="P34" s="26"/>
      <c r="Q34" s="26"/>
      <c r="U34" s="17"/>
      <c r="V34" s="17"/>
      <c r="AA34" s="27"/>
      <c r="AB34" s="27"/>
    </row>
    <row r="35" spans="4:29" x14ac:dyDescent="0.3">
      <c r="I35" s="19"/>
      <c r="J35" s="19"/>
      <c r="N35" s="26"/>
      <c r="O35" s="26"/>
      <c r="P35" s="26"/>
      <c r="Q35" s="26"/>
      <c r="U35" s="17"/>
      <c r="V35" s="17"/>
      <c r="AA35" s="27"/>
      <c r="AB35" s="27"/>
    </row>
    <row r="36" spans="4:29" x14ac:dyDescent="0.3">
      <c r="I36" s="19"/>
      <c r="J36" s="19"/>
      <c r="N36" s="26"/>
      <c r="O36" s="26"/>
      <c r="P36" s="26"/>
      <c r="Q36" s="26"/>
      <c r="U36" s="17"/>
      <c r="V36" s="17"/>
      <c r="AA36" s="27"/>
      <c r="AB36" s="27"/>
    </row>
    <row r="37" spans="4:29" x14ac:dyDescent="0.3">
      <c r="I37" s="19"/>
      <c r="J37" s="19"/>
      <c r="N37" s="26"/>
      <c r="O37" s="26"/>
      <c r="P37" s="26"/>
      <c r="Q37" s="26"/>
      <c r="U37" s="17"/>
      <c r="V37" s="17"/>
      <c r="AA37" s="27"/>
      <c r="AB37" s="27"/>
    </row>
    <row r="38" spans="4:29" x14ac:dyDescent="0.3">
      <c r="I38" s="19"/>
      <c r="J38" s="19"/>
      <c r="N38" s="26"/>
      <c r="O38" s="26"/>
      <c r="P38" s="26"/>
      <c r="Q38" s="26"/>
      <c r="U38" s="17"/>
      <c r="V38" s="17"/>
      <c r="AA38" s="27"/>
      <c r="AB38" s="27"/>
    </row>
    <row r="40" spans="4:29" x14ac:dyDescent="0.3">
      <c r="I40" s="19"/>
      <c r="J40" s="19"/>
      <c r="N40" s="26"/>
      <c r="O40" s="26"/>
      <c r="P40" s="26"/>
      <c r="Q40" s="26"/>
      <c r="U40" s="17"/>
      <c r="V40" s="17"/>
      <c r="AA40" s="27"/>
      <c r="AB40" s="27"/>
    </row>
    <row r="41" spans="4:29" x14ac:dyDescent="0.3">
      <c r="I41" s="19"/>
      <c r="J41" s="19"/>
      <c r="N41" s="26"/>
      <c r="O41" s="26"/>
      <c r="P41" s="26"/>
      <c r="Q41" s="26"/>
      <c r="U41" s="17"/>
      <c r="V41" s="17"/>
      <c r="AA41" s="27"/>
      <c r="AB41" s="27"/>
    </row>
    <row r="42" spans="4:29" x14ac:dyDescent="0.3">
      <c r="I42" s="19"/>
      <c r="J42" s="19"/>
      <c r="N42" s="26"/>
      <c r="O42" s="26"/>
      <c r="P42" s="26"/>
      <c r="Q42" s="26"/>
      <c r="U42" s="17"/>
      <c r="V42" s="17"/>
      <c r="AA42" s="27"/>
      <c r="AB42" s="27"/>
    </row>
    <row r="43" spans="4:29" x14ac:dyDescent="0.3">
      <c r="I43" s="19"/>
      <c r="J43" s="19"/>
      <c r="N43" s="26"/>
      <c r="O43" s="26"/>
      <c r="P43" s="26"/>
      <c r="Q43" s="26"/>
      <c r="U43" s="17"/>
      <c r="V43" s="17"/>
      <c r="AA43" s="27"/>
      <c r="AB43" s="27"/>
    </row>
    <row r="44" spans="4:29" x14ac:dyDescent="0.3">
      <c r="I44" s="19"/>
      <c r="J44" s="19"/>
      <c r="N44" s="26"/>
      <c r="O44" s="26"/>
      <c r="P44" s="26"/>
      <c r="Q44" s="26"/>
      <c r="U44" s="17"/>
      <c r="V44" s="17"/>
      <c r="AA44" s="27"/>
      <c r="AB44" s="27"/>
    </row>
    <row r="45" spans="4:29" x14ac:dyDescent="0.3">
      <c r="I45" s="14"/>
      <c r="S45" s="28"/>
      <c r="AC45" s="15"/>
    </row>
    <row r="46" spans="4:29" x14ac:dyDescent="0.3">
      <c r="I46" s="14"/>
      <c r="S46" s="28"/>
      <c r="AC46" s="15"/>
    </row>
    <row r="47" spans="4:29" x14ac:dyDescent="0.3">
      <c r="I47" s="14"/>
      <c r="S47" s="28"/>
      <c r="AC47" s="15"/>
    </row>
    <row r="48" spans="4:29" x14ac:dyDescent="0.3">
      <c r="I48" s="14"/>
      <c r="J48" s="14"/>
      <c r="K48" s="20"/>
      <c r="L48" s="20"/>
      <c r="M48" s="20"/>
      <c r="N48" s="20"/>
      <c r="O48" s="20"/>
      <c r="P48" s="20"/>
      <c r="Q48" s="20"/>
      <c r="R48" s="28"/>
      <c r="S48" s="28"/>
      <c r="T48" s="28"/>
      <c r="U48" s="28"/>
      <c r="V48" s="28"/>
      <c r="W48" s="14"/>
      <c r="X48" s="58"/>
      <c r="Y48" s="58"/>
      <c r="Z48" s="14"/>
      <c r="AA48" s="14"/>
      <c r="AB48" s="14"/>
      <c r="AC48" s="15"/>
    </row>
    <row r="49" spans="4:29" x14ac:dyDescent="0.3">
      <c r="I49" s="14"/>
      <c r="J49" s="14"/>
      <c r="K49" s="20"/>
      <c r="L49" s="20"/>
      <c r="M49" s="20"/>
      <c r="N49" s="20"/>
      <c r="O49" s="20"/>
      <c r="P49" s="20"/>
      <c r="Q49" s="20"/>
      <c r="R49" s="28"/>
      <c r="S49" s="28"/>
      <c r="T49" s="28"/>
      <c r="U49" s="28"/>
      <c r="V49" s="28"/>
      <c r="W49" s="14"/>
      <c r="X49" s="58"/>
      <c r="Y49" s="58"/>
      <c r="Z49" s="14"/>
      <c r="AA49" s="14"/>
      <c r="AB49" s="14"/>
      <c r="AC49" s="15"/>
    </row>
    <row r="50" spans="4:29" x14ac:dyDescent="0.3">
      <c r="I50" s="14"/>
      <c r="S50" s="28"/>
      <c r="T50" s="28"/>
      <c r="U50" s="28"/>
      <c r="V50" s="28"/>
      <c r="W50" s="14"/>
      <c r="X50" s="58"/>
      <c r="Y50" s="58"/>
      <c r="Z50" s="14"/>
      <c r="AA50" s="14"/>
      <c r="AB50" s="14"/>
      <c r="AC50" s="15"/>
    </row>
    <row r="51" spans="4:29" x14ac:dyDescent="0.3">
      <c r="I51" s="14"/>
      <c r="S51" s="28"/>
      <c r="T51" s="28"/>
      <c r="U51" s="28"/>
      <c r="V51" s="28"/>
      <c r="W51" s="14"/>
      <c r="X51" s="58"/>
      <c r="Y51" s="58"/>
      <c r="Z51" s="14"/>
      <c r="AA51" s="14"/>
      <c r="AB51" s="14"/>
      <c r="AC51" s="15"/>
    </row>
    <row r="54" spans="4:29" x14ac:dyDescent="0.3">
      <c r="D54" s="26"/>
      <c r="E54" s="26"/>
    </row>
    <row r="55" spans="4:29" x14ac:dyDescent="0.3">
      <c r="D55" s="7"/>
    </row>
    <row r="56" spans="4:29" x14ac:dyDescent="0.3">
      <c r="D56" s="7"/>
    </row>
    <row r="57" spans="4:29" x14ac:dyDescent="0.3">
      <c r="D57" s="7"/>
    </row>
    <row r="58" spans="4:29" x14ac:dyDescent="0.3">
      <c r="D58" s="7"/>
    </row>
    <row r="59" spans="4:29" x14ac:dyDescent="0.3">
      <c r="D59" s="7"/>
    </row>
    <row r="60" spans="4:29" x14ac:dyDescent="0.3">
      <c r="D60" s="7"/>
    </row>
    <row r="61" spans="4:29" x14ac:dyDescent="0.3">
      <c r="D61" s="7"/>
    </row>
    <row r="62" spans="4:29" x14ac:dyDescent="0.3">
      <c r="D62" s="26"/>
      <c r="E62" s="26"/>
    </row>
    <row r="63" spans="4:29" x14ac:dyDescent="0.3">
      <c r="D63" s="26"/>
      <c r="E63" s="26"/>
    </row>
  </sheetData>
  <conditionalFormatting sqref="F17:F24 O17:Q24 X17:Y20 F3:H13 O3:Q13 X3:Y13">
    <cfRule type="cellIs" dxfId="181" priority="16" operator="lessThan">
      <formula>0.05</formula>
    </cfRule>
  </conditionalFormatting>
  <conditionalFormatting sqref="G3:H13">
    <cfRule type="cellIs" dxfId="180" priority="15" operator="lessThan">
      <formula>0.05</formula>
    </cfRule>
  </conditionalFormatting>
  <conditionalFormatting sqref="P3:Q13">
    <cfRule type="cellIs" dxfId="179" priority="13" operator="lessThan">
      <formula>0.05</formula>
    </cfRule>
  </conditionalFormatting>
  <conditionalFormatting sqref="P17:Q24">
    <cfRule type="cellIs" dxfId="178" priority="12" operator="lessThan">
      <formula>0.05</formula>
    </cfRule>
  </conditionalFormatting>
  <conditionalFormatting sqref="G17:H24">
    <cfRule type="cellIs" dxfId="177" priority="11" operator="lessThan">
      <formula>0.05</formula>
    </cfRule>
  </conditionalFormatting>
  <conditionalFormatting sqref="F7:H10">
    <cfRule type="cellIs" dxfId="176" priority="10" operator="lessThan">
      <formula>0.05</formula>
    </cfRule>
  </conditionalFormatting>
  <conditionalFormatting sqref="G7:H10">
    <cfRule type="cellIs" dxfId="175" priority="9" operator="lessThan">
      <formula>0.05</formula>
    </cfRule>
  </conditionalFormatting>
  <conditionalFormatting sqref="O7:Q10">
    <cfRule type="cellIs" dxfId="174" priority="8" operator="lessThan">
      <formula>0.05</formula>
    </cfRule>
  </conditionalFormatting>
  <conditionalFormatting sqref="P7:Q10">
    <cfRule type="cellIs" dxfId="173" priority="7" operator="lessThan">
      <formula>0.05</formula>
    </cfRule>
  </conditionalFormatting>
  <conditionalFormatting sqref="X7:Y10">
    <cfRule type="cellIs" dxfId="172" priority="6" operator="lessThan">
      <formula>0.05</formula>
    </cfRule>
  </conditionalFormatting>
  <conditionalFormatting sqref="F21:F24">
    <cfRule type="cellIs" dxfId="171" priority="5" operator="lessThan">
      <formula>0.05</formula>
    </cfRule>
  </conditionalFormatting>
  <conditionalFormatting sqref="G21:H24">
    <cfRule type="cellIs" dxfId="170" priority="4" operator="lessThan">
      <formula>0.05</formula>
    </cfRule>
  </conditionalFormatting>
  <conditionalFormatting sqref="O21:Q24">
    <cfRule type="cellIs" dxfId="169" priority="3" operator="lessThan">
      <formula>0.05</formula>
    </cfRule>
  </conditionalFormatting>
  <conditionalFormatting sqref="P21:Q24">
    <cfRule type="cellIs" dxfId="168" priority="2" operator="lessThan">
      <formula>0.05</formula>
    </cfRule>
  </conditionalFormatting>
  <conditionalFormatting sqref="X21:Y24">
    <cfRule type="cellIs" dxfId="2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539F-FB1C-4DFA-BE06-7990AB57B62E}">
  <sheetPr>
    <pageSetUpPr fitToPage="1"/>
  </sheetPr>
  <dimension ref="A1:AI11"/>
  <sheetViews>
    <sheetView zoomScale="55" zoomScaleNormal="55" zoomScaleSheetLayoutView="400" workbookViewId="0">
      <selection activeCell="L10" sqref="L10"/>
    </sheetView>
  </sheetViews>
  <sheetFormatPr defaultColWidth="13.88671875" defaultRowHeight="13.8" x14ac:dyDescent="0.3"/>
  <cols>
    <col min="1" max="1" width="10.6640625" style="5" bestFit="1" customWidth="1"/>
    <col min="2" max="7" width="6.33203125" style="6" customWidth="1"/>
    <col min="8" max="8" width="7.5546875" style="6" customWidth="1"/>
    <col min="9" max="9" width="7.5546875" style="4" customWidth="1"/>
    <col min="10" max="15" width="6.33203125" style="6" customWidth="1"/>
    <col min="16" max="16" width="7.5546875" style="6" customWidth="1"/>
    <col min="17" max="17" width="7.5546875" style="67" customWidth="1"/>
    <col min="18" max="23" width="6.33203125" style="6" customWidth="1"/>
    <col min="24" max="24" width="7.5546875" style="6" customWidth="1"/>
    <col min="25" max="25" width="7.5546875" style="67" customWidth="1"/>
    <col min="26" max="31" width="6.33203125" style="6" customWidth="1"/>
    <col min="32" max="32" width="7.5546875" style="6" customWidth="1"/>
    <col min="33" max="33" width="7.5546875" style="67" customWidth="1"/>
    <col min="34" max="34" width="8.5546875" style="6" bestFit="1" customWidth="1"/>
    <col min="35" max="35" width="6.33203125" style="6" customWidth="1"/>
    <col min="36" max="16384" width="13.88671875" style="6"/>
  </cols>
  <sheetData>
    <row r="1" spans="1:35" s="8" customFormat="1" ht="15" customHeight="1" thickTop="1" thickBot="1" x14ac:dyDescent="0.35">
      <c r="A1" s="112" t="s">
        <v>36</v>
      </c>
      <c r="B1" s="112" t="s">
        <v>35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 t="s">
        <v>5</v>
      </c>
      <c r="AI1" s="112"/>
    </row>
    <row r="2" spans="1:35" s="1" customFormat="1" ht="27" customHeight="1" thickBot="1" x14ac:dyDescent="0.35">
      <c r="A2" s="114"/>
      <c r="B2" s="114" t="s">
        <v>25</v>
      </c>
      <c r="C2" s="114"/>
      <c r="D2" s="114"/>
      <c r="E2" s="114"/>
      <c r="F2" s="114"/>
      <c r="G2" s="114"/>
      <c r="H2" s="114"/>
      <c r="I2" s="114"/>
      <c r="J2" s="114" t="s">
        <v>26</v>
      </c>
      <c r="K2" s="114"/>
      <c r="L2" s="114"/>
      <c r="M2" s="114"/>
      <c r="N2" s="114"/>
      <c r="O2" s="114"/>
      <c r="P2" s="114"/>
      <c r="Q2" s="114"/>
      <c r="R2" s="114" t="s">
        <v>27</v>
      </c>
      <c r="S2" s="114"/>
      <c r="T2" s="114"/>
      <c r="U2" s="114"/>
      <c r="V2" s="114"/>
      <c r="W2" s="114"/>
      <c r="X2" s="114"/>
      <c r="Y2" s="114"/>
      <c r="Z2" s="114" t="s">
        <v>28</v>
      </c>
      <c r="AA2" s="114"/>
      <c r="AB2" s="114"/>
      <c r="AC2" s="114"/>
      <c r="AD2" s="114"/>
      <c r="AE2" s="114"/>
      <c r="AF2" s="114"/>
      <c r="AG2" s="114"/>
      <c r="AH2" s="113" t="s">
        <v>37</v>
      </c>
      <c r="AI2" s="113"/>
    </row>
    <row r="3" spans="1:35" ht="27" customHeight="1" thickBot="1" x14ac:dyDescent="0.35">
      <c r="A3" s="99" t="s">
        <v>38</v>
      </c>
      <c r="B3" s="99" t="s">
        <v>23</v>
      </c>
      <c r="C3" s="99" t="s">
        <v>2</v>
      </c>
      <c r="D3" s="99" t="s">
        <v>15</v>
      </c>
      <c r="E3" s="99" t="s">
        <v>14</v>
      </c>
      <c r="F3" s="99" t="s">
        <v>9</v>
      </c>
      <c r="G3" s="99" t="s">
        <v>16</v>
      </c>
      <c r="H3" s="100" t="s">
        <v>33</v>
      </c>
      <c r="I3" s="100" t="str">
        <f>[2]LME_Phonetic_PA_l_f0_b0!I1</f>
        <v>p.adj. (bf=8)</v>
      </c>
      <c r="J3" s="99" t="s">
        <v>45</v>
      </c>
      <c r="K3" s="99" t="str">
        <f t="shared" ref="K3:Q3" si="0">C3</f>
        <v xml:space="preserve">SE </v>
      </c>
      <c r="L3" s="99" t="str">
        <f t="shared" si="0"/>
        <v>2.5%    CI</v>
      </c>
      <c r="M3" s="99" t="str">
        <f t="shared" si="0"/>
        <v>97.5% CI</v>
      </c>
      <c r="N3" s="99" t="str">
        <f t="shared" si="0"/>
        <v>t</v>
      </c>
      <c r="O3" s="101" t="str">
        <f t="shared" si="0"/>
        <v>df</v>
      </c>
      <c r="P3" s="100" t="str">
        <f t="shared" si="0"/>
        <v>p. val.</v>
      </c>
      <c r="Q3" s="100" t="str">
        <f t="shared" si="0"/>
        <v>p.adj. (bf=8)</v>
      </c>
      <c r="R3" s="99" t="str">
        <f t="shared" ref="R3:Y3" si="1">B3</f>
        <v>β0</v>
      </c>
      <c r="S3" s="99" t="str">
        <f t="shared" si="1"/>
        <v xml:space="preserve">SE </v>
      </c>
      <c r="T3" s="99" t="str">
        <f t="shared" si="1"/>
        <v>2.5%    CI</v>
      </c>
      <c r="U3" s="99" t="str">
        <f t="shared" si="1"/>
        <v>97.5% CI</v>
      </c>
      <c r="V3" s="99" t="str">
        <f t="shared" si="1"/>
        <v>t</v>
      </c>
      <c r="W3" s="99" t="str">
        <f t="shared" si="1"/>
        <v>df</v>
      </c>
      <c r="X3" s="100" t="str">
        <f t="shared" si="1"/>
        <v>p. val.</v>
      </c>
      <c r="Y3" s="100" t="str">
        <f t="shared" si="1"/>
        <v>p.adj. (bf=8)</v>
      </c>
      <c r="Z3" s="99" t="str">
        <f t="shared" ref="Z3:AG3" si="2">B3</f>
        <v>β0</v>
      </c>
      <c r="AA3" s="99" t="str">
        <f t="shared" si="2"/>
        <v xml:space="preserve">SE </v>
      </c>
      <c r="AB3" s="99" t="str">
        <f t="shared" si="2"/>
        <v>2.5%    CI</v>
      </c>
      <c r="AC3" s="99" t="str">
        <f t="shared" si="2"/>
        <v>97.5% CI</v>
      </c>
      <c r="AD3" s="99" t="str">
        <f t="shared" si="2"/>
        <v>t</v>
      </c>
      <c r="AE3" s="99" t="str">
        <f t="shared" si="2"/>
        <v>df</v>
      </c>
      <c r="AF3" s="100" t="str">
        <f t="shared" si="2"/>
        <v>p. val.</v>
      </c>
      <c r="AG3" s="100" t="str">
        <f t="shared" si="2"/>
        <v>p.adj. (bf=8)</v>
      </c>
      <c r="AH3" s="99" t="s">
        <v>39</v>
      </c>
      <c r="AI3" s="99" t="s">
        <v>40</v>
      </c>
    </row>
    <row r="4" spans="1:35" s="2" customFormat="1" ht="27" customHeight="1" thickBot="1" x14ac:dyDescent="0.35">
      <c r="A4" s="102" t="s">
        <v>41</v>
      </c>
      <c r="B4" s="102">
        <f>[2]LME_Phonetic_PA_l_f0_b0!B2</f>
        <v>86.603999999999999</v>
      </c>
      <c r="C4" s="103">
        <f>[2]LME_Phonetic_PA_l_f0_b0!C2</f>
        <v>1.1919999999999999</v>
      </c>
      <c r="D4" s="103">
        <f>[2]LME_Phonetic_PA_l_f0_b0!D2</f>
        <v>84.268000000000001</v>
      </c>
      <c r="E4" s="103">
        <f>[2]LME_Phonetic_PA_l_f0_b0!E2</f>
        <v>88.94</v>
      </c>
      <c r="F4" s="103">
        <f>[2]LME_Phonetic_PA_l_f0_b0!F2</f>
        <v>72.649000000000001</v>
      </c>
      <c r="G4" s="103">
        <f>[2]LME_Phonetic_PA_l_f0_b0!G2</f>
        <v>9.24</v>
      </c>
      <c r="H4" s="104"/>
      <c r="I4" s="104"/>
      <c r="J4" s="103">
        <f>[2]LME_Phonetic_PA_l_f0_b0!B3</f>
        <v>86.744</v>
      </c>
      <c r="K4" s="103">
        <f>[2]LME_Phonetic_PA_l_f0_b0!C3</f>
        <v>1.1919999999999999</v>
      </c>
      <c r="L4" s="103">
        <f>[2]LME_Phonetic_PA_l_f0_b0!D3</f>
        <v>84.408000000000001</v>
      </c>
      <c r="M4" s="103">
        <f>[2]LME_Phonetic_PA_l_f0_b0!E3</f>
        <v>89.081000000000003</v>
      </c>
      <c r="N4" s="103">
        <f>[2]LME_Phonetic_PA_l_f0_b0!F3</f>
        <v>72.760000000000005</v>
      </c>
      <c r="O4" s="103">
        <f>[2]LME_Phonetic_PA_l_f0_b0!G3</f>
        <v>9.25</v>
      </c>
      <c r="P4" s="104">
        <f>[2]LME_Phonetic_PA_l_f0_b0!H3</f>
        <v>4.5006999999999999E-14</v>
      </c>
      <c r="Q4" s="104">
        <f>[2]LME_Phonetic_PA_l_f0_b0!I3</f>
        <v>3.5999999999999998E-13</v>
      </c>
      <c r="R4" s="102">
        <f>[2]LME_Phonetic_PA_l_f0_b0!B3</f>
        <v>86.744</v>
      </c>
      <c r="S4" s="103">
        <f>[2]LME_Phonetic_PA_l_f0_b0!C3</f>
        <v>1.1919999999999999</v>
      </c>
      <c r="T4" s="103">
        <f>[2]LME_Phonetic_PA_l_f0_b0!D3</f>
        <v>84.408000000000001</v>
      </c>
      <c r="U4" s="103">
        <f>[2]LME_Phonetic_PA_l_f0_b0!E3</f>
        <v>89.081000000000003</v>
      </c>
      <c r="V4" s="103">
        <f>[2]LME_Phonetic_PA_l_f0_b0!F3</f>
        <v>72.760000000000005</v>
      </c>
      <c r="W4" s="103">
        <f>[2]LME_Phonetic_PA_l_f0_b0!G3</f>
        <v>9.25</v>
      </c>
      <c r="X4" s="104">
        <f>[2]LME_Phonetic_PA_l_f0_b0!H3</f>
        <v>4.5006999999999999E-14</v>
      </c>
      <c r="Y4" s="104">
        <f>[2]LME_Phonetic_PA_l_f0_b0!I3</f>
        <v>3.5999999999999998E-13</v>
      </c>
      <c r="Z4" s="103">
        <f>[2]LME_Phonetic_PA_l_f0_b0!B3</f>
        <v>86.744</v>
      </c>
      <c r="AA4" s="103">
        <f>[2]LME_Phonetic_PA_l_f0_b0!C3</f>
        <v>1.1919999999999999</v>
      </c>
      <c r="AB4" s="103">
        <f>[2]LME_Phonetic_PA_l_f0_b0!D3</f>
        <v>84.408000000000001</v>
      </c>
      <c r="AC4" s="103">
        <f>[2]LME_Phonetic_PA_l_f0_b0!E3</f>
        <v>89.081000000000003</v>
      </c>
      <c r="AD4" s="103">
        <f>[2]LME_Phonetic_PA_l_f0_b0!F3</f>
        <v>72.760000000000005</v>
      </c>
      <c r="AE4" s="103">
        <f>[2]LME_Phonetic_PA_l_f0_b0!G3</f>
        <v>9.25</v>
      </c>
      <c r="AF4" s="104">
        <f>[2]LME_Phonetic_PA_l_f0_b0!H3</f>
        <v>4.5006999999999999E-14</v>
      </c>
      <c r="AG4" s="104">
        <f>[2]LME_Phonetic_PA_l_f0_b0!I3</f>
        <v>3.5999999999999998E-13</v>
      </c>
      <c r="AH4" s="103"/>
      <c r="AI4" s="103"/>
    </row>
    <row r="5" spans="1:35" s="2" customFormat="1" ht="27" customHeight="1" thickBot="1" x14ac:dyDescent="0.35">
      <c r="A5" s="102" t="s">
        <v>42</v>
      </c>
      <c r="B5" s="102"/>
      <c r="C5" s="103"/>
      <c r="D5" s="103"/>
      <c r="E5" s="103"/>
      <c r="F5" s="103"/>
      <c r="G5" s="103"/>
      <c r="H5" s="105"/>
      <c r="I5" s="105"/>
      <c r="J5" s="102"/>
      <c r="K5" s="103"/>
      <c r="L5" s="103"/>
      <c r="M5" s="103"/>
      <c r="N5" s="103"/>
      <c r="O5" s="103"/>
      <c r="P5" s="105"/>
      <c r="Q5" s="105"/>
      <c r="R5" s="102"/>
      <c r="S5" s="103"/>
      <c r="T5" s="103"/>
      <c r="U5" s="103"/>
      <c r="V5" s="103"/>
      <c r="W5" s="103"/>
      <c r="X5" s="105"/>
      <c r="Y5" s="105"/>
      <c r="Z5" s="103"/>
      <c r="AA5" s="103"/>
      <c r="AB5" s="103"/>
      <c r="AC5" s="103"/>
      <c r="AD5" s="103"/>
      <c r="AE5" s="103"/>
      <c r="AF5" s="105"/>
      <c r="AG5" s="105"/>
      <c r="AH5" s="103"/>
      <c r="AI5" s="103"/>
    </row>
    <row r="6" spans="1:35" s="2" customFormat="1" ht="27" customHeight="1" thickBot="1" x14ac:dyDescent="0.35">
      <c r="A6" s="102" t="s">
        <v>6</v>
      </c>
      <c r="B6" s="102"/>
      <c r="C6" s="102"/>
      <c r="D6" s="103"/>
      <c r="E6" s="103"/>
      <c r="F6" s="103"/>
      <c r="G6" s="103"/>
      <c r="H6" s="105"/>
      <c r="I6" s="105"/>
      <c r="J6" s="102"/>
      <c r="K6" s="103"/>
      <c r="L6" s="103"/>
      <c r="M6" s="103"/>
      <c r="N6" s="103"/>
      <c r="O6" s="103"/>
      <c r="P6" s="105"/>
      <c r="Q6" s="105"/>
      <c r="R6" s="102"/>
      <c r="S6" s="103"/>
      <c r="T6" s="103"/>
      <c r="U6" s="103"/>
      <c r="V6" s="103"/>
      <c r="W6" s="103"/>
      <c r="X6" s="105"/>
      <c r="Y6" s="105"/>
      <c r="Z6" s="103"/>
      <c r="AA6" s="103"/>
      <c r="AB6" s="103"/>
      <c r="AC6" s="103"/>
      <c r="AD6" s="103"/>
      <c r="AE6" s="103"/>
      <c r="AF6" s="105"/>
      <c r="AG6" s="105"/>
      <c r="AH6" s="103"/>
      <c r="AI6" s="103"/>
    </row>
    <row r="7" spans="1:35" ht="27" customHeight="1" thickBot="1" x14ac:dyDescent="0.35">
      <c r="A7" s="99" t="s">
        <v>7</v>
      </c>
      <c r="B7" s="99" t="str">
        <f t="shared" ref="B7:AG7" si="3">B3</f>
        <v>β0</v>
      </c>
      <c r="C7" s="99" t="str">
        <f t="shared" si="3"/>
        <v xml:space="preserve">SE </v>
      </c>
      <c r="D7" s="99" t="str">
        <f t="shared" si="3"/>
        <v>2.5%    CI</v>
      </c>
      <c r="E7" s="99" t="str">
        <f t="shared" si="3"/>
        <v>97.5% CI</v>
      </c>
      <c r="F7" s="99" t="str">
        <f t="shared" si="3"/>
        <v>t</v>
      </c>
      <c r="G7" s="99" t="str">
        <f t="shared" si="3"/>
        <v>df</v>
      </c>
      <c r="H7" s="100" t="str">
        <f t="shared" si="3"/>
        <v>p. val.</v>
      </c>
      <c r="I7" s="100" t="str">
        <f t="shared" si="3"/>
        <v>p.adj. (bf=8)</v>
      </c>
      <c r="J7" s="99" t="str">
        <f t="shared" si="3"/>
        <v>#</v>
      </c>
      <c r="K7" s="99" t="str">
        <f t="shared" si="3"/>
        <v xml:space="preserve">SE </v>
      </c>
      <c r="L7" s="99" t="str">
        <f t="shared" si="3"/>
        <v>2.5%    CI</v>
      </c>
      <c r="M7" s="99" t="str">
        <f t="shared" si="3"/>
        <v>97.5% CI</v>
      </c>
      <c r="N7" s="99" t="str">
        <f t="shared" si="3"/>
        <v>t</v>
      </c>
      <c r="O7" s="99" t="str">
        <f t="shared" si="3"/>
        <v>df</v>
      </c>
      <c r="P7" s="100" t="str">
        <f t="shared" si="3"/>
        <v>p. val.</v>
      </c>
      <c r="Q7" s="100" t="str">
        <f t="shared" si="3"/>
        <v>p.adj. (bf=8)</v>
      </c>
      <c r="R7" s="99" t="str">
        <f t="shared" si="3"/>
        <v>β0</v>
      </c>
      <c r="S7" s="99" t="str">
        <f t="shared" si="3"/>
        <v xml:space="preserve">SE </v>
      </c>
      <c r="T7" s="99" t="str">
        <f t="shared" si="3"/>
        <v>2.5%    CI</v>
      </c>
      <c r="U7" s="99" t="str">
        <f t="shared" si="3"/>
        <v>97.5% CI</v>
      </c>
      <c r="V7" s="99" t="str">
        <f t="shared" si="3"/>
        <v>t</v>
      </c>
      <c r="W7" s="99" t="str">
        <f t="shared" si="3"/>
        <v>df</v>
      </c>
      <c r="X7" s="100" t="str">
        <f t="shared" si="3"/>
        <v>p. val.</v>
      </c>
      <c r="Y7" s="100" t="str">
        <f t="shared" si="3"/>
        <v>p.adj. (bf=8)</v>
      </c>
      <c r="Z7" s="99" t="str">
        <f t="shared" si="3"/>
        <v>β0</v>
      </c>
      <c r="AA7" s="99" t="str">
        <f t="shared" si="3"/>
        <v xml:space="preserve">SE </v>
      </c>
      <c r="AB7" s="99" t="str">
        <f t="shared" si="3"/>
        <v>2.5%    CI</v>
      </c>
      <c r="AC7" s="99" t="str">
        <f t="shared" si="3"/>
        <v>97.5% CI</v>
      </c>
      <c r="AD7" s="99" t="str">
        <f t="shared" si="3"/>
        <v>t</v>
      </c>
      <c r="AE7" s="99" t="str">
        <f t="shared" si="3"/>
        <v>df</v>
      </c>
      <c r="AF7" s="100" t="str">
        <f t="shared" si="3"/>
        <v>p. val.</v>
      </c>
      <c r="AG7" s="100" t="str">
        <f t="shared" si="3"/>
        <v>p.adj. (bf=8)</v>
      </c>
      <c r="AH7" s="99" t="s">
        <v>39</v>
      </c>
      <c r="AI7" s="99" t="s">
        <v>40</v>
      </c>
    </row>
    <row r="8" spans="1:35" s="3" customFormat="1" ht="27" customHeight="1" thickBot="1" x14ac:dyDescent="0.35">
      <c r="A8" s="106" t="s">
        <v>4</v>
      </c>
      <c r="B8" s="106"/>
      <c r="C8" s="102"/>
      <c r="D8" s="102"/>
      <c r="E8" s="102"/>
      <c r="F8" s="103"/>
      <c r="G8" s="103"/>
      <c r="H8" s="105"/>
      <c r="I8" s="105"/>
      <c r="J8" s="106"/>
      <c r="K8" s="103"/>
      <c r="L8" s="103"/>
      <c r="M8" s="103"/>
      <c r="N8" s="103"/>
      <c r="O8" s="103"/>
      <c r="P8" s="105"/>
      <c r="Q8" s="105"/>
      <c r="R8" s="106"/>
      <c r="S8" s="103"/>
      <c r="T8" s="103"/>
      <c r="U8" s="103"/>
      <c r="V8" s="103"/>
      <c r="W8" s="103"/>
      <c r="X8" s="105"/>
      <c r="Y8" s="105"/>
      <c r="Z8" s="103"/>
      <c r="AA8" s="103"/>
      <c r="AB8" s="103"/>
      <c r="AC8" s="103"/>
      <c r="AD8" s="103"/>
      <c r="AE8" s="103"/>
      <c r="AF8" s="105"/>
      <c r="AG8" s="105"/>
      <c r="AH8" s="103"/>
      <c r="AI8" s="103"/>
    </row>
    <row r="9" spans="1:35" s="3" customFormat="1" ht="27" customHeight="1" thickBot="1" x14ac:dyDescent="0.35">
      <c r="A9" s="106" t="s">
        <v>3</v>
      </c>
      <c r="B9" s="106"/>
      <c r="C9" s="102"/>
      <c r="D9" s="102"/>
      <c r="E9" s="102"/>
      <c r="F9" s="103"/>
      <c r="G9" s="103"/>
      <c r="H9" s="105"/>
      <c r="I9" s="105"/>
      <c r="J9" s="106"/>
      <c r="K9" s="103"/>
      <c r="L9" s="103"/>
      <c r="M9" s="103"/>
      <c r="N9" s="103"/>
      <c r="O9" s="103"/>
      <c r="P9" s="105"/>
      <c r="Q9" s="105"/>
      <c r="R9" s="106"/>
      <c r="S9" s="103"/>
      <c r="T9" s="103"/>
      <c r="U9" s="103"/>
      <c r="V9" s="103"/>
      <c r="W9" s="103"/>
      <c r="X9" s="105"/>
      <c r="Y9" s="105"/>
      <c r="Z9" s="103"/>
      <c r="AA9" s="103"/>
      <c r="AB9" s="103"/>
      <c r="AC9" s="103"/>
      <c r="AD9" s="103"/>
      <c r="AE9" s="103"/>
      <c r="AF9" s="105"/>
      <c r="AG9" s="105"/>
      <c r="AH9" s="103"/>
      <c r="AI9" s="103"/>
    </row>
    <row r="10" spans="1:35" ht="27" customHeight="1" thickBot="1" x14ac:dyDescent="0.35">
      <c r="A10" s="99" t="s">
        <v>22</v>
      </c>
      <c r="B10" s="99" t="str">
        <f t="shared" ref="B10:AG10" si="4">B3</f>
        <v>β0</v>
      </c>
      <c r="C10" s="99" t="str">
        <f t="shared" si="4"/>
        <v xml:space="preserve">SE </v>
      </c>
      <c r="D10" s="99" t="str">
        <f t="shared" si="4"/>
        <v>2.5%    CI</v>
      </c>
      <c r="E10" s="99" t="str">
        <f t="shared" si="4"/>
        <v>97.5% CI</v>
      </c>
      <c r="F10" s="99" t="str">
        <f t="shared" si="4"/>
        <v>t</v>
      </c>
      <c r="G10" s="99" t="str">
        <f t="shared" si="4"/>
        <v>df</v>
      </c>
      <c r="H10" s="100" t="str">
        <f t="shared" si="4"/>
        <v>p. val.</v>
      </c>
      <c r="I10" s="100" t="str">
        <f t="shared" si="4"/>
        <v>p.adj. (bf=8)</v>
      </c>
      <c r="J10" s="99" t="str">
        <f t="shared" si="4"/>
        <v>#</v>
      </c>
      <c r="K10" s="99" t="str">
        <f t="shared" si="4"/>
        <v xml:space="preserve">SE </v>
      </c>
      <c r="L10" s="99" t="str">
        <f t="shared" si="4"/>
        <v>2.5%    CI</v>
      </c>
      <c r="M10" s="99" t="str">
        <f t="shared" si="4"/>
        <v>97.5% CI</v>
      </c>
      <c r="N10" s="99" t="str">
        <f t="shared" si="4"/>
        <v>t</v>
      </c>
      <c r="O10" s="99" t="str">
        <f t="shared" si="4"/>
        <v>df</v>
      </c>
      <c r="P10" s="100" t="str">
        <f t="shared" si="4"/>
        <v>p. val.</v>
      </c>
      <c r="Q10" s="100" t="str">
        <f t="shared" si="4"/>
        <v>p.adj. (bf=8)</v>
      </c>
      <c r="R10" s="99" t="str">
        <f t="shared" si="4"/>
        <v>β0</v>
      </c>
      <c r="S10" s="99" t="str">
        <f t="shared" si="4"/>
        <v xml:space="preserve">SE </v>
      </c>
      <c r="T10" s="99" t="str">
        <f t="shared" si="4"/>
        <v>2.5%    CI</v>
      </c>
      <c r="U10" s="99" t="str">
        <f t="shared" si="4"/>
        <v>97.5% CI</v>
      </c>
      <c r="V10" s="99" t="str">
        <f t="shared" si="4"/>
        <v>t</v>
      </c>
      <c r="W10" s="99" t="str">
        <f t="shared" si="4"/>
        <v>df</v>
      </c>
      <c r="X10" s="100" t="str">
        <f t="shared" si="4"/>
        <v>p. val.</v>
      </c>
      <c r="Y10" s="100" t="str">
        <f t="shared" si="4"/>
        <v>p.adj. (bf=8)</v>
      </c>
      <c r="Z10" s="99" t="str">
        <f t="shared" si="4"/>
        <v>β0</v>
      </c>
      <c r="AA10" s="99" t="str">
        <f t="shared" si="4"/>
        <v xml:space="preserve">SE </v>
      </c>
      <c r="AB10" s="99" t="str">
        <f t="shared" si="4"/>
        <v>2.5%    CI</v>
      </c>
      <c r="AC10" s="99" t="str">
        <f t="shared" si="4"/>
        <v>97.5% CI</v>
      </c>
      <c r="AD10" s="99" t="str">
        <f t="shared" si="4"/>
        <v>t</v>
      </c>
      <c r="AE10" s="99" t="str">
        <f t="shared" si="4"/>
        <v>df</v>
      </c>
      <c r="AF10" s="100" t="str">
        <f t="shared" si="4"/>
        <v>p. val.</v>
      </c>
      <c r="AG10" s="100" t="str">
        <f t="shared" si="4"/>
        <v>p.adj. (bf=8)</v>
      </c>
      <c r="AH10" s="99" t="s">
        <v>39</v>
      </c>
      <c r="AI10" s="99" t="s">
        <v>40</v>
      </c>
    </row>
    <row r="11" spans="1:35" s="2" customFormat="1" ht="27" customHeight="1" x14ac:dyDescent="0.3">
      <c r="A11" s="107" t="s">
        <v>21</v>
      </c>
      <c r="B11" s="108"/>
      <c r="C11" s="108"/>
      <c r="D11" s="107"/>
      <c r="E11" s="107"/>
      <c r="F11" s="108"/>
      <c r="G11" s="108"/>
      <c r="H11" s="109"/>
      <c r="I11" s="109"/>
      <c r="J11" s="108"/>
      <c r="K11" s="108"/>
      <c r="L11" s="108"/>
      <c r="M11" s="108"/>
      <c r="N11" s="108"/>
      <c r="O11" s="108"/>
      <c r="P11" s="109"/>
      <c r="Q11" s="109"/>
      <c r="R11" s="108"/>
      <c r="S11" s="108"/>
      <c r="T11" s="108"/>
      <c r="U11" s="108"/>
      <c r="V11" s="108"/>
      <c r="W11" s="108"/>
      <c r="X11" s="109"/>
      <c r="Y11" s="109"/>
      <c r="Z11" s="108"/>
      <c r="AA11" s="108"/>
      <c r="AB11" s="108"/>
      <c r="AC11" s="108"/>
      <c r="AD11" s="108"/>
      <c r="AE11" s="108"/>
      <c r="AF11" s="109"/>
      <c r="AG11" s="109"/>
      <c r="AH11" s="108"/>
      <c r="AI11" s="108"/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167" priority="106" operator="lessThan">
      <formula>0.001</formula>
    </cfRule>
    <cfRule type="cellIs" dxfId="166" priority="107" operator="lessThan">
      <formula>0.05</formula>
    </cfRule>
    <cfRule type="containsText" dxfId="165" priority="108" operator="containsText" text="&lt;0.001">
      <formula>NOT(ISERROR(SEARCH("&lt;0.001",I3)))</formula>
    </cfRule>
  </conditionalFormatting>
  <conditionalFormatting sqref="I7 Q7">
    <cfRule type="cellIs" dxfId="164" priority="103" operator="lessThan">
      <formula>0.001</formula>
    </cfRule>
    <cfRule type="cellIs" dxfId="163" priority="104" operator="lessThan">
      <formula>0.05</formula>
    </cfRule>
    <cfRule type="containsText" dxfId="162" priority="105" operator="containsText" text="&lt;0.001">
      <formula>NOT(ISERROR(SEARCH("&lt;0.001",I7)))</formula>
    </cfRule>
  </conditionalFormatting>
  <conditionalFormatting sqref="I10 Q10">
    <cfRule type="cellIs" dxfId="161" priority="100" operator="lessThan">
      <formula>0.001</formula>
    </cfRule>
    <cfRule type="cellIs" dxfId="160" priority="101" operator="lessThan">
      <formula>0.05</formula>
    </cfRule>
    <cfRule type="containsText" dxfId="159" priority="102" operator="containsText" text="&lt;0.001">
      <formula>NOT(ISERROR(SEARCH("&lt;0.001",I10)))</formula>
    </cfRule>
  </conditionalFormatting>
  <conditionalFormatting sqref="Q11 I11">
    <cfRule type="cellIs" dxfId="158" priority="97" operator="lessThan">
      <formula>0.001</formula>
    </cfRule>
    <cfRule type="cellIs" dxfId="157" priority="98" operator="lessThan">
      <formula>0.05</formula>
    </cfRule>
    <cfRule type="containsText" dxfId="156" priority="99" operator="containsText" text="&lt;0.001">
      <formula>NOT(ISERROR(SEARCH("&lt;0.001",I11)))</formula>
    </cfRule>
  </conditionalFormatting>
  <conditionalFormatting sqref="Q4:Q11">
    <cfRule type="cellIs" dxfId="155" priority="96" operator="lessThanOrEqual">
      <formula>0.001</formula>
    </cfRule>
  </conditionalFormatting>
  <conditionalFormatting sqref="H3:H6 H8:H9">
    <cfRule type="cellIs" dxfId="154" priority="93" operator="lessThan">
      <formula>0.001</formula>
    </cfRule>
    <cfRule type="cellIs" dxfId="153" priority="94" operator="lessThan">
      <formula>0.05</formula>
    </cfRule>
    <cfRule type="containsText" dxfId="152" priority="95" operator="containsText" text="&lt;0.001">
      <formula>NOT(ISERROR(SEARCH("&lt;0.001",H3)))</formula>
    </cfRule>
  </conditionalFormatting>
  <conditionalFormatting sqref="H7">
    <cfRule type="cellIs" dxfId="151" priority="90" operator="lessThan">
      <formula>0.001</formula>
    </cfRule>
    <cfRule type="cellIs" dxfId="150" priority="91" operator="lessThan">
      <formula>0.05</formula>
    </cfRule>
    <cfRule type="containsText" dxfId="149" priority="92" operator="containsText" text="&lt;0.001">
      <formula>NOT(ISERROR(SEARCH("&lt;0.001",H7)))</formula>
    </cfRule>
  </conditionalFormatting>
  <conditionalFormatting sqref="H10">
    <cfRule type="cellIs" dxfId="148" priority="87" operator="lessThan">
      <formula>0.001</formula>
    </cfRule>
    <cfRule type="cellIs" dxfId="147" priority="88" operator="lessThan">
      <formula>0.05</formula>
    </cfRule>
    <cfRule type="containsText" dxfId="146" priority="89" operator="containsText" text="&lt;0.001">
      <formula>NOT(ISERROR(SEARCH("&lt;0.001",H10)))</formula>
    </cfRule>
  </conditionalFormatting>
  <conditionalFormatting sqref="H11">
    <cfRule type="cellIs" dxfId="145" priority="84" operator="lessThan">
      <formula>0.001</formula>
    </cfRule>
    <cfRule type="cellIs" dxfId="144" priority="85" operator="lessThan">
      <formula>0.05</formula>
    </cfRule>
    <cfRule type="containsText" dxfId="143" priority="86" operator="containsText" text="&lt;0.001">
      <formula>NOT(ISERROR(SEARCH("&lt;0.001",H11)))</formula>
    </cfRule>
  </conditionalFormatting>
  <conditionalFormatting sqref="Q3">
    <cfRule type="cellIs" dxfId="142" priority="81" operator="lessThan">
      <formula>0.001</formula>
    </cfRule>
    <cfRule type="cellIs" dxfId="141" priority="82" operator="lessThan">
      <formula>0.05</formula>
    </cfRule>
    <cfRule type="containsText" dxfId="140" priority="83" operator="containsText" text="&lt;0.001">
      <formula>NOT(ISERROR(SEARCH("&lt;0.001",Q3)))</formula>
    </cfRule>
  </conditionalFormatting>
  <conditionalFormatting sqref="O3:P3">
    <cfRule type="cellIs" dxfId="139" priority="78" operator="lessThan">
      <formula>0.001</formula>
    </cfRule>
    <cfRule type="cellIs" dxfId="138" priority="79" operator="lessThan">
      <formula>0.05</formula>
    </cfRule>
    <cfRule type="containsText" dxfId="137" priority="80" operator="containsText" text="&lt;0.001">
      <formula>NOT(ISERROR(SEARCH("&lt;0.001",O3)))</formula>
    </cfRule>
  </conditionalFormatting>
  <conditionalFormatting sqref="P4:P6 P8:P9">
    <cfRule type="cellIs" dxfId="136" priority="75" operator="lessThan">
      <formula>0.001</formula>
    </cfRule>
    <cfRule type="cellIs" dxfId="135" priority="76" operator="lessThan">
      <formula>0.05</formula>
    </cfRule>
    <cfRule type="containsText" dxfId="134" priority="77" operator="containsText" text="&lt;0.001">
      <formula>NOT(ISERROR(SEARCH("&lt;0.001",P4)))</formula>
    </cfRule>
  </conditionalFormatting>
  <conditionalFormatting sqref="P7">
    <cfRule type="cellIs" dxfId="133" priority="72" operator="lessThan">
      <formula>0.001</formula>
    </cfRule>
    <cfRule type="cellIs" dxfId="132" priority="73" operator="lessThan">
      <formula>0.05</formula>
    </cfRule>
    <cfRule type="containsText" dxfId="131" priority="74" operator="containsText" text="&lt;0.001">
      <formula>NOT(ISERROR(SEARCH("&lt;0.001",P7)))</formula>
    </cfRule>
  </conditionalFormatting>
  <conditionalFormatting sqref="P10">
    <cfRule type="cellIs" dxfId="130" priority="69" operator="lessThan">
      <formula>0.001</formula>
    </cfRule>
    <cfRule type="cellIs" dxfId="129" priority="70" operator="lessThan">
      <formula>0.05</formula>
    </cfRule>
    <cfRule type="containsText" dxfId="128" priority="71" operator="containsText" text="&lt;0.001">
      <formula>NOT(ISERROR(SEARCH("&lt;0.001",P10)))</formula>
    </cfRule>
  </conditionalFormatting>
  <conditionalFormatting sqref="P11">
    <cfRule type="cellIs" dxfId="127" priority="66" operator="lessThan">
      <formula>0.001</formula>
    </cfRule>
    <cfRule type="cellIs" dxfId="126" priority="67" operator="lessThan">
      <formula>0.05</formula>
    </cfRule>
    <cfRule type="containsText" dxfId="125" priority="68" operator="containsText" text="&lt;0.001">
      <formula>NOT(ISERROR(SEARCH("&lt;0.001",P11)))</formula>
    </cfRule>
  </conditionalFormatting>
  <conditionalFormatting sqref="P4:P11">
    <cfRule type="cellIs" dxfId="124" priority="65" operator="lessThanOrEqual">
      <formula>0.001</formula>
    </cfRule>
  </conditionalFormatting>
  <conditionalFormatting sqref="Y4:Y6 Y8:Y9">
    <cfRule type="cellIs" dxfId="123" priority="62" operator="lessThan">
      <formula>0.001</formula>
    </cfRule>
    <cfRule type="cellIs" dxfId="122" priority="63" operator="lessThan">
      <formula>0.05</formula>
    </cfRule>
    <cfRule type="containsText" dxfId="121" priority="64" operator="containsText" text="&lt;0.001">
      <formula>NOT(ISERROR(SEARCH("&lt;0.001",Y4)))</formula>
    </cfRule>
  </conditionalFormatting>
  <conditionalFormatting sqref="Y7">
    <cfRule type="cellIs" dxfId="120" priority="59" operator="lessThan">
      <formula>0.001</formula>
    </cfRule>
    <cfRule type="cellIs" dxfId="119" priority="60" operator="lessThan">
      <formula>0.05</formula>
    </cfRule>
    <cfRule type="containsText" dxfId="118" priority="61" operator="containsText" text="&lt;0.001">
      <formula>NOT(ISERROR(SEARCH("&lt;0.001",Y7)))</formula>
    </cfRule>
  </conditionalFormatting>
  <conditionalFormatting sqref="Y10">
    <cfRule type="cellIs" dxfId="117" priority="56" operator="lessThan">
      <formula>0.001</formula>
    </cfRule>
    <cfRule type="cellIs" dxfId="116" priority="57" operator="lessThan">
      <formula>0.05</formula>
    </cfRule>
    <cfRule type="containsText" dxfId="115" priority="58" operator="containsText" text="&lt;0.001">
      <formula>NOT(ISERROR(SEARCH("&lt;0.001",Y10)))</formula>
    </cfRule>
  </conditionalFormatting>
  <conditionalFormatting sqref="Y11">
    <cfRule type="cellIs" dxfId="114" priority="53" operator="lessThan">
      <formula>0.001</formula>
    </cfRule>
    <cfRule type="cellIs" dxfId="113" priority="54" operator="lessThan">
      <formula>0.05</formula>
    </cfRule>
    <cfRule type="containsText" dxfId="112" priority="55" operator="containsText" text="&lt;0.001">
      <formula>NOT(ISERROR(SEARCH("&lt;0.001",Y11)))</formula>
    </cfRule>
  </conditionalFormatting>
  <conditionalFormatting sqref="Y4:Y11">
    <cfRule type="cellIs" dxfId="111" priority="52" operator="lessThanOrEqual">
      <formula>0.001</formula>
    </cfRule>
  </conditionalFormatting>
  <conditionalFormatting sqref="Y3">
    <cfRule type="cellIs" dxfId="110" priority="49" operator="lessThan">
      <formula>0.001</formula>
    </cfRule>
    <cfRule type="cellIs" dxfId="109" priority="50" operator="lessThan">
      <formula>0.05</formula>
    </cfRule>
    <cfRule type="containsText" dxfId="108" priority="51" operator="containsText" text="&lt;0.001">
      <formula>NOT(ISERROR(SEARCH("&lt;0.001",Y3)))</formula>
    </cfRule>
  </conditionalFormatting>
  <conditionalFormatting sqref="X3">
    <cfRule type="cellIs" dxfId="107" priority="46" operator="lessThan">
      <formula>0.001</formula>
    </cfRule>
    <cfRule type="cellIs" dxfId="106" priority="47" operator="lessThan">
      <formula>0.05</formula>
    </cfRule>
    <cfRule type="containsText" dxfId="105" priority="48" operator="containsText" text="&lt;0.001">
      <formula>NOT(ISERROR(SEARCH("&lt;0.001",X3)))</formula>
    </cfRule>
  </conditionalFormatting>
  <conditionalFormatting sqref="X4:X6 X8:X9">
    <cfRule type="cellIs" dxfId="104" priority="43" operator="lessThan">
      <formula>0.001</formula>
    </cfRule>
    <cfRule type="cellIs" dxfId="103" priority="44" operator="lessThan">
      <formula>0.05</formula>
    </cfRule>
    <cfRule type="containsText" dxfId="102" priority="45" operator="containsText" text="&lt;0.001">
      <formula>NOT(ISERROR(SEARCH("&lt;0.001",X4)))</formula>
    </cfRule>
  </conditionalFormatting>
  <conditionalFormatting sqref="X7">
    <cfRule type="cellIs" dxfId="101" priority="40" operator="lessThan">
      <formula>0.001</formula>
    </cfRule>
    <cfRule type="cellIs" dxfId="100" priority="41" operator="lessThan">
      <formula>0.05</formula>
    </cfRule>
    <cfRule type="containsText" dxfId="99" priority="42" operator="containsText" text="&lt;0.001">
      <formula>NOT(ISERROR(SEARCH("&lt;0.001",X7)))</formula>
    </cfRule>
  </conditionalFormatting>
  <conditionalFormatting sqref="X10">
    <cfRule type="cellIs" dxfId="98" priority="37" operator="lessThan">
      <formula>0.001</formula>
    </cfRule>
    <cfRule type="cellIs" dxfId="97" priority="38" operator="lessThan">
      <formula>0.05</formula>
    </cfRule>
    <cfRule type="containsText" dxfId="96" priority="39" operator="containsText" text="&lt;0.001">
      <formula>NOT(ISERROR(SEARCH("&lt;0.001",X10)))</formula>
    </cfRule>
  </conditionalFormatting>
  <conditionalFormatting sqref="X11">
    <cfRule type="cellIs" dxfId="95" priority="34" operator="lessThan">
      <formula>0.001</formula>
    </cfRule>
    <cfRule type="cellIs" dxfId="94" priority="35" operator="lessThan">
      <formula>0.05</formula>
    </cfRule>
    <cfRule type="containsText" dxfId="93" priority="36" operator="containsText" text="&lt;0.001">
      <formula>NOT(ISERROR(SEARCH("&lt;0.001",X11)))</formula>
    </cfRule>
  </conditionalFormatting>
  <conditionalFormatting sqref="X4:X11">
    <cfRule type="cellIs" dxfId="92" priority="33" operator="lessThanOrEqual">
      <formula>0.001</formula>
    </cfRule>
  </conditionalFormatting>
  <conditionalFormatting sqref="AG4:AG6 AG8:AG9">
    <cfRule type="cellIs" dxfId="91" priority="30" operator="lessThan">
      <formula>0.001</formula>
    </cfRule>
    <cfRule type="cellIs" dxfId="90" priority="31" operator="lessThan">
      <formula>0.05</formula>
    </cfRule>
    <cfRule type="containsText" dxfId="89" priority="32" operator="containsText" text="&lt;0.001">
      <formula>NOT(ISERROR(SEARCH("&lt;0.001",AG4)))</formula>
    </cfRule>
  </conditionalFormatting>
  <conditionalFormatting sqref="AG7">
    <cfRule type="cellIs" dxfId="88" priority="27" operator="lessThan">
      <formula>0.001</formula>
    </cfRule>
    <cfRule type="cellIs" dxfId="87" priority="28" operator="lessThan">
      <formula>0.05</formula>
    </cfRule>
    <cfRule type="containsText" dxfId="86" priority="29" operator="containsText" text="&lt;0.001">
      <formula>NOT(ISERROR(SEARCH("&lt;0.001",AG7)))</formula>
    </cfRule>
  </conditionalFormatting>
  <conditionalFormatting sqref="AG10">
    <cfRule type="cellIs" dxfId="85" priority="24" operator="lessThan">
      <formula>0.001</formula>
    </cfRule>
    <cfRule type="cellIs" dxfId="84" priority="25" operator="lessThan">
      <formula>0.05</formula>
    </cfRule>
    <cfRule type="containsText" dxfId="83" priority="26" operator="containsText" text="&lt;0.001">
      <formula>NOT(ISERROR(SEARCH("&lt;0.001",AG10)))</formula>
    </cfRule>
  </conditionalFormatting>
  <conditionalFormatting sqref="AG11">
    <cfRule type="cellIs" dxfId="82" priority="21" operator="lessThan">
      <formula>0.001</formula>
    </cfRule>
    <cfRule type="cellIs" dxfId="81" priority="22" operator="lessThan">
      <formula>0.05</formula>
    </cfRule>
    <cfRule type="containsText" dxfId="80" priority="23" operator="containsText" text="&lt;0.001">
      <formula>NOT(ISERROR(SEARCH("&lt;0.001",AG11)))</formula>
    </cfRule>
  </conditionalFormatting>
  <conditionalFormatting sqref="AG4:AG11">
    <cfRule type="cellIs" dxfId="79" priority="20" operator="lessThanOrEqual">
      <formula>0.001</formula>
    </cfRule>
  </conditionalFormatting>
  <conditionalFormatting sqref="AG3">
    <cfRule type="cellIs" dxfId="78" priority="17" operator="lessThan">
      <formula>0.001</formula>
    </cfRule>
    <cfRule type="cellIs" dxfId="77" priority="18" operator="lessThan">
      <formula>0.05</formula>
    </cfRule>
    <cfRule type="containsText" dxfId="76" priority="19" operator="containsText" text="&lt;0.001">
      <formula>NOT(ISERROR(SEARCH("&lt;0.001",AG3)))</formula>
    </cfRule>
  </conditionalFormatting>
  <conditionalFormatting sqref="AF3">
    <cfRule type="cellIs" dxfId="75" priority="14" operator="lessThan">
      <formula>0.001</formula>
    </cfRule>
    <cfRule type="cellIs" dxfId="74" priority="15" operator="lessThan">
      <formula>0.05</formula>
    </cfRule>
    <cfRule type="containsText" dxfId="73" priority="16" operator="containsText" text="&lt;0.001">
      <formula>NOT(ISERROR(SEARCH("&lt;0.001",AF3)))</formula>
    </cfRule>
  </conditionalFormatting>
  <conditionalFormatting sqref="AF4:AF6 AF8:AF9">
    <cfRule type="cellIs" dxfId="72" priority="11" operator="lessThan">
      <formula>0.001</formula>
    </cfRule>
    <cfRule type="cellIs" dxfId="71" priority="12" operator="lessThan">
      <formula>0.05</formula>
    </cfRule>
    <cfRule type="containsText" dxfId="70" priority="13" operator="containsText" text="&lt;0.001">
      <formula>NOT(ISERROR(SEARCH("&lt;0.001",AF4)))</formula>
    </cfRule>
  </conditionalFormatting>
  <conditionalFormatting sqref="AF7">
    <cfRule type="cellIs" dxfId="69" priority="8" operator="lessThan">
      <formula>0.001</formula>
    </cfRule>
    <cfRule type="cellIs" dxfId="68" priority="9" operator="lessThan">
      <formula>0.05</formula>
    </cfRule>
    <cfRule type="containsText" dxfId="67" priority="10" operator="containsText" text="&lt;0.001">
      <formula>NOT(ISERROR(SEARCH("&lt;0.001",AF7)))</formula>
    </cfRule>
  </conditionalFormatting>
  <conditionalFormatting sqref="AF10">
    <cfRule type="cellIs" dxfId="66" priority="5" operator="lessThan">
      <formula>0.001</formula>
    </cfRule>
    <cfRule type="cellIs" dxfId="65" priority="6" operator="lessThan">
      <formula>0.05</formula>
    </cfRule>
    <cfRule type="containsText" dxfId="64" priority="7" operator="containsText" text="&lt;0.001">
      <formula>NOT(ISERROR(SEARCH("&lt;0.001",AF10)))</formula>
    </cfRule>
  </conditionalFormatting>
  <conditionalFormatting sqref="AF11">
    <cfRule type="cellIs" dxfId="63" priority="2" operator="lessThan">
      <formula>0.001</formula>
    </cfRule>
    <cfRule type="cellIs" dxfId="62" priority="3" operator="lessThan">
      <formula>0.05</formula>
    </cfRule>
    <cfRule type="containsText" dxfId="61" priority="4" operator="containsText" text="&lt;0.001">
      <formula>NOT(ISERROR(SEARCH("&lt;0.001",AF11)))</formula>
    </cfRule>
  </conditionalFormatting>
  <conditionalFormatting sqref="AF4:AF11">
    <cfRule type="cellIs" dxfId="60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topLeftCell="F1" zoomScale="70" zoomScaleNormal="70" zoomScaleSheetLayoutView="55" workbookViewId="0">
      <selection activeCell="H3" sqref="H3"/>
    </sheetView>
  </sheetViews>
  <sheetFormatPr defaultColWidth="13.88671875" defaultRowHeight="13.2" x14ac:dyDescent="0.25"/>
  <cols>
    <col min="1" max="1" width="10.6640625" style="74" bestFit="1" customWidth="1"/>
    <col min="2" max="5" width="5.44140625" style="71" bestFit="1" customWidth="1"/>
    <col min="6" max="7" width="4.44140625" style="71" bestFit="1" customWidth="1"/>
    <col min="8" max="8" width="5" style="71" bestFit="1" customWidth="1"/>
    <col min="9" max="9" width="6" style="71" bestFit="1" customWidth="1"/>
    <col min="10" max="10" width="4.44140625" style="71" bestFit="1" customWidth="1"/>
    <col min="11" max="11" width="6.44140625" style="71" bestFit="1" customWidth="1"/>
    <col min="12" max="12" width="5.44140625" style="71" bestFit="1" customWidth="1"/>
    <col min="13" max="13" width="8.44140625" style="75" bestFit="1" customWidth="1"/>
    <col min="14" max="15" width="4.44140625" style="71" bestFit="1" customWidth="1"/>
    <col min="16" max="17" width="6" style="71" bestFit="1" customWidth="1"/>
    <col min="18" max="18" width="5" style="71" bestFit="1" customWidth="1"/>
    <col min="19" max="19" width="6.44140625" style="71" bestFit="1" customWidth="1"/>
    <col min="20" max="20" width="8" style="76" bestFit="1" customWidth="1"/>
    <col min="21" max="21" width="6.44140625" style="76" bestFit="1" customWidth="1"/>
    <col min="22" max="22" width="5.44140625" style="71" bestFit="1" customWidth="1"/>
    <col min="23" max="23" width="4.44140625" style="71" bestFit="1" customWidth="1"/>
    <col min="24" max="25" width="6" style="71" bestFit="1" customWidth="1"/>
    <col min="26" max="26" width="5" style="71" bestFit="1" customWidth="1"/>
    <col min="27" max="27" width="6.44140625" style="71" bestFit="1" customWidth="1"/>
    <col min="28" max="29" width="8" style="76" bestFit="1" customWidth="1"/>
    <col min="30" max="30" width="5" style="71" bestFit="1" customWidth="1"/>
    <col min="31" max="31" width="4.44140625" style="71" bestFit="1" customWidth="1"/>
    <col min="32" max="33" width="6" style="71" bestFit="1" customWidth="1"/>
    <col min="34" max="34" width="5" style="71" bestFit="1" customWidth="1"/>
    <col min="35" max="35" width="6.44140625" style="71" bestFit="1" customWidth="1"/>
    <col min="36" max="36" width="6.44140625" style="76" bestFit="1" customWidth="1"/>
    <col min="37" max="37" width="8" style="76" bestFit="1" customWidth="1"/>
    <col min="38" max="38" width="5" style="71" bestFit="1" customWidth="1"/>
    <col min="39" max="39" width="4.44140625" style="71" bestFit="1" customWidth="1"/>
    <col min="40" max="41" width="6" style="71" bestFit="1" customWidth="1"/>
    <col min="42" max="42" width="5" style="71" bestFit="1" customWidth="1"/>
    <col min="43" max="43" width="6.44140625" style="71" bestFit="1" customWidth="1"/>
    <col min="44" max="45" width="8" style="76" bestFit="1" customWidth="1"/>
    <col min="46" max="46" width="5" style="71" bestFit="1" customWidth="1"/>
    <col min="47" max="47" width="4.44140625" style="71" bestFit="1" customWidth="1"/>
    <col min="48" max="49" width="6" style="71" bestFit="1" customWidth="1"/>
    <col min="50" max="50" width="5" style="71" bestFit="1" customWidth="1"/>
    <col min="51" max="51" width="6.44140625" style="71" bestFit="1" customWidth="1"/>
    <col min="52" max="53" width="8" style="76" bestFit="1" customWidth="1"/>
    <col min="54" max="55" width="4.44140625" style="71" bestFit="1" customWidth="1"/>
    <col min="56" max="16384" width="13.88671875" style="71"/>
  </cols>
  <sheetData>
    <row r="1" spans="1:55" s="69" customFormat="1" ht="15" customHeight="1" thickTop="1" thickBot="1" x14ac:dyDescent="0.3">
      <c r="A1" s="112" t="s">
        <v>36</v>
      </c>
      <c r="B1" s="112" t="s">
        <v>10</v>
      </c>
      <c r="C1" s="112"/>
      <c r="D1" s="112"/>
      <c r="E1" s="112"/>
      <c r="F1" s="112" t="s">
        <v>11</v>
      </c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 t="s">
        <v>5</v>
      </c>
      <c r="BC1" s="112"/>
    </row>
    <row r="2" spans="1:55" s="70" customFormat="1" ht="27" customHeight="1" thickBot="1" x14ac:dyDescent="0.35">
      <c r="A2" s="114"/>
      <c r="B2" s="99" t="str">
        <f>Intercepts!A3</f>
        <v>MDC</v>
      </c>
      <c r="C2" s="99" t="str">
        <f>Intercepts!A4</f>
        <v>MWH</v>
      </c>
      <c r="D2" s="99" t="str">
        <f>Intercepts!A5</f>
        <v>MYN</v>
      </c>
      <c r="E2" s="99" t="str">
        <f>Intercepts!A6</f>
        <v>MDQ</v>
      </c>
      <c r="F2" s="113" t="s">
        <v>46</v>
      </c>
      <c r="G2" s="113"/>
      <c r="H2" s="113"/>
      <c r="I2" s="113"/>
      <c r="J2" s="113"/>
      <c r="K2" s="113"/>
      <c r="L2" s="113"/>
      <c r="M2" s="113"/>
      <c r="N2" s="113" t="s">
        <v>47</v>
      </c>
      <c r="O2" s="113"/>
      <c r="P2" s="113"/>
      <c r="Q2" s="113"/>
      <c r="R2" s="113"/>
      <c r="S2" s="113"/>
      <c r="T2" s="113"/>
      <c r="U2" s="113"/>
      <c r="V2" s="113" t="s">
        <v>48</v>
      </c>
      <c r="W2" s="113"/>
      <c r="X2" s="113"/>
      <c r="Y2" s="113"/>
      <c r="Z2" s="113"/>
      <c r="AA2" s="113"/>
      <c r="AB2" s="113"/>
      <c r="AC2" s="113"/>
      <c r="AD2" s="113" t="s">
        <v>49</v>
      </c>
      <c r="AE2" s="113"/>
      <c r="AF2" s="113"/>
      <c r="AG2" s="113"/>
      <c r="AH2" s="113"/>
      <c r="AI2" s="113"/>
      <c r="AJ2" s="113"/>
      <c r="AK2" s="113"/>
      <c r="AL2" s="113" t="s">
        <v>50</v>
      </c>
      <c r="AM2" s="113"/>
      <c r="AN2" s="113"/>
      <c r="AO2" s="113"/>
      <c r="AP2" s="113"/>
      <c r="AQ2" s="113"/>
      <c r="AR2" s="113"/>
      <c r="AS2" s="113"/>
      <c r="AT2" s="113" t="s">
        <v>51</v>
      </c>
      <c r="AU2" s="113"/>
      <c r="AV2" s="113"/>
      <c r="AW2" s="113"/>
      <c r="AX2" s="113"/>
      <c r="AY2" s="113"/>
      <c r="AZ2" s="113"/>
      <c r="BA2" s="113"/>
      <c r="BB2" s="113" t="s">
        <v>37</v>
      </c>
      <c r="BC2" s="113"/>
    </row>
    <row r="3" spans="1:55" ht="27" customHeight="1" thickBot="1" x14ac:dyDescent="0.3">
      <c r="A3" s="99" t="s">
        <v>38</v>
      </c>
      <c r="B3" s="99" t="s">
        <v>43</v>
      </c>
      <c r="C3" s="99" t="s">
        <v>23</v>
      </c>
      <c r="D3" s="99" t="s">
        <v>23</v>
      </c>
      <c r="E3" s="99" t="s">
        <v>23</v>
      </c>
      <c r="F3" s="99" t="s">
        <v>44</v>
      </c>
      <c r="G3" s="99" t="s">
        <v>2</v>
      </c>
      <c r="H3" s="99" t="s">
        <v>15</v>
      </c>
      <c r="I3" s="99" t="s">
        <v>14</v>
      </c>
      <c r="J3" s="99" t="s">
        <v>9</v>
      </c>
      <c r="K3" s="99" t="s">
        <v>16</v>
      </c>
      <c r="L3" s="99" t="s">
        <v>33</v>
      </c>
      <c r="M3" s="101" t="s">
        <v>52</v>
      </c>
      <c r="N3" s="99" t="str">
        <f t="shared" ref="N3:S3" si="0">F3</f>
        <v>β1</v>
      </c>
      <c r="O3" s="99" t="str">
        <f t="shared" si="0"/>
        <v xml:space="preserve">SE </v>
      </c>
      <c r="P3" s="99" t="str">
        <f t="shared" si="0"/>
        <v>2.5%    CI</v>
      </c>
      <c r="Q3" s="99" t="str">
        <f t="shared" si="0"/>
        <v>97.5% CI</v>
      </c>
      <c r="R3" s="99" t="str">
        <f t="shared" si="0"/>
        <v>t</v>
      </c>
      <c r="S3" s="99" t="str">
        <f t="shared" si="0"/>
        <v>df</v>
      </c>
      <c r="T3" s="100" t="str">
        <f t="shared" ref="T3:U3" si="1">L3</f>
        <v>p. val.</v>
      </c>
      <c r="U3" s="100" t="str">
        <f t="shared" si="1"/>
        <v>p.adj. (bf=7)</v>
      </c>
      <c r="V3" s="99" t="str">
        <f t="shared" ref="V3:AA3" si="2">F3</f>
        <v>β1</v>
      </c>
      <c r="W3" s="99" t="str">
        <f t="shared" si="2"/>
        <v xml:space="preserve">SE </v>
      </c>
      <c r="X3" s="99" t="str">
        <f t="shared" si="2"/>
        <v>2.5%    CI</v>
      </c>
      <c r="Y3" s="99" t="str">
        <f t="shared" si="2"/>
        <v>97.5% CI</v>
      </c>
      <c r="Z3" s="99" t="str">
        <f t="shared" si="2"/>
        <v>t</v>
      </c>
      <c r="AA3" s="99" t="str">
        <f t="shared" si="2"/>
        <v>df</v>
      </c>
      <c r="AB3" s="100" t="str">
        <f t="shared" ref="AB3:AC3" si="3">L3</f>
        <v>p. val.</v>
      </c>
      <c r="AC3" s="100" t="str">
        <f t="shared" si="3"/>
        <v>p.adj. (bf=7)</v>
      </c>
      <c r="AD3" s="99" t="str">
        <f t="shared" ref="AD3:AJ3" si="4">F3</f>
        <v>β1</v>
      </c>
      <c r="AE3" s="99" t="str">
        <f t="shared" si="4"/>
        <v xml:space="preserve">SE </v>
      </c>
      <c r="AF3" s="99" t="str">
        <f t="shared" si="4"/>
        <v>2.5%    CI</v>
      </c>
      <c r="AG3" s="99" t="str">
        <f t="shared" si="4"/>
        <v>97.5% CI</v>
      </c>
      <c r="AH3" s="99" t="str">
        <f t="shared" si="4"/>
        <v>t</v>
      </c>
      <c r="AI3" s="99" t="str">
        <f t="shared" si="4"/>
        <v>df</v>
      </c>
      <c r="AJ3" s="100" t="str">
        <f t="shared" si="4"/>
        <v>p. val.</v>
      </c>
      <c r="AK3" s="100" t="str">
        <f t="shared" ref="AK3" si="5">M3</f>
        <v>p.adj. (bf=7)</v>
      </c>
      <c r="AL3" s="99" t="str">
        <f t="shared" ref="AL3:AR3" si="6">F3</f>
        <v>β1</v>
      </c>
      <c r="AM3" s="99" t="str">
        <f t="shared" si="6"/>
        <v xml:space="preserve">SE </v>
      </c>
      <c r="AN3" s="99" t="str">
        <f t="shared" si="6"/>
        <v>2.5%    CI</v>
      </c>
      <c r="AO3" s="99" t="str">
        <f t="shared" si="6"/>
        <v>97.5% CI</v>
      </c>
      <c r="AP3" s="99" t="str">
        <f t="shared" si="6"/>
        <v>t</v>
      </c>
      <c r="AQ3" s="99" t="str">
        <f t="shared" si="6"/>
        <v>df</v>
      </c>
      <c r="AR3" s="100" t="str">
        <f t="shared" si="6"/>
        <v>p. val.</v>
      </c>
      <c r="AS3" s="100" t="str">
        <f t="shared" ref="AS3" si="7">M3</f>
        <v>p.adj. (bf=7)</v>
      </c>
      <c r="AT3" s="99" t="str">
        <f t="shared" ref="AT3:AZ3" si="8">F3</f>
        <v>β1</v>
      </c>
      <c r="AU3" s="99" t="str">
        <f t="shared" si="8"/>
        <v xml:space="preserve">SE </v>
      </c>
      <c r="AV3" s="99" t="str">
        <f t="shared" si="8"/>
        <v>2.5%    CI</v>
      </c>
      <c r="AW3" s="99" t="str">
        <f t="shared" si="8"/>
        <v>97.5% CI</v>
      </c>
      <c r="AX3" s="99" t="str">
        <f t="shared" si="8"/>
        <v>t</v>
      </c>
      <c r="AY3" s="99" t="str">
        <f t="shared" si="8"/>
        <v>df</v>
      </c>
      <c r="AZ3" s="100" t="str">
        <f t="shared" si="8"/>
        <v>p. val.</v>
      </c>
      <c r="BA3" s="100" t="str">
        <f t="shared" ref="BA3" si="9">M3</f>
        <v>p.adj. (bf=7)</v>
      </c>
      <c r="BB3" s="99" t="s">
        <v>39</v>
      </c>
      <c r="BC3" s="99" t="s">
        <v>40</v>
      </c>
    </row>
    <row r="4" spans="1:55" s="72" customFormat="1" ht="27" customHeight="1" thickBot="1" x14ac:dyDescent="0.3">
      <c r="A4" s="102" t="s">
        <v>41</v>
      </c>
      <c r="B4" s="102">
        <f>Intercepts!K3</f>
        <v>86.603999999999999</v>
      </c>
      <c r="C4" s="102">
        <f>Intercepts!K4</f>
        <v>86.744</v>
      </c>
      <c r="D4" s="102">
        <f>Intercepts!K5</f>
        <v>87.744</v>
      </c>
      <c r="E4" s="102">
        <f>Intercepts!K6</f>
        <v>86.974999999999994</v>
      </c>
      <c r="F4" s="103"/>
      <c r="G4" s="103"/>
      <c r="H4" s="103"/>
      <c r="I4" s="103"/>
      <c r="J4" s="103"/>
      <c r="K4" s="103"/>
      <c r="L4" s="103"/>
      <c r="M4" s="110"/>
      <c r="N4" s="103"/>
      <c r="O4" s="103"/>
      <c r="P4" s="103"/>
      <c r="Q4" s="103"/>
      <c r="R4" s="103"/>
      <c r="S4" s="103"/>
      <c r="T4" s="105"/>
      <c r="U4" s="105"/>
      <c r="V4" s="103"/>
      <c r="W4" s="103"/>
      <c r="X4" s="103"/>
      <c r="Y4" s="103"/>
      <c r="Z4" s="103"/>
      <c r="AA4" s="103"/>
      <c r="AB4" s="105"/>
      <c r="AC4" s="105"/>
      <c r="AD4" s="103"/>
      <c r="AE4" s="103"/>
      <c r="AF4" s="103"/>
      <c r="AG4" s="103"/>
      <c r="AH4" s="103"/>
      <c r="AI4" s="103"/>
      <c r="AJ4" s="105"/>
      <c r="AK4" s="105"/>
      <c r="AL4" s="103"/>
      <c r="AM4" s="103"/>
      <c r="AN4" s="103"/>
      <c r="AO4" s="103"/>
      <c r="AP4" s="103"/>
      <c r="AQ4" s="103"/>
      <c r="AR4" s="105"/>
      <c r="AS4" s="105"/>
      <c r="AT4" s="103"/>
      <c r="AU4" s="103"/>
      <c r="AV4" s="103"/>
      <c r="AW4" s="103"/>
      <c r="AX4" s="103"/>
      <c r="AY4" s="103"/>
      <c r="AZ4" s="105"/>
      <c r="BA4" s="105"/>
      <c r="BB4" s="103"/>
      <c r="BC4" s="103"/>
    </row>
    <row r="5" spans="1:55" s="72" customFormat="1" ht="27" customHeight="1" thickBot="1" x14ac:dyDescent="0.3">
      <c r="A5" s="102" t="s">
        <v>42</v>
      </c>
      <c r="B5" s="102">
        <f>Intercepts!K17</f>
        <v>92.525000000000006</v>
      </c>
      <c r="C5" s="102">
        <f>Intercepts!K18</f>
        <v>92.91</v>
      </c>
      <c r="D5" s="102">
        <f>Intercepts!K19</f>
        <v>93.683999999999997</v>
      </c>
      <c r="E5" s="102">
        <f>Intercepts!K20</f>
        <v>94.087999999999994</v>
      </c>
      <c r="F5" s="103"/>
      <c r="G5" s="103"/>
      <c r="H5" s="103"/>
      <c r="I5" s="103"/>
      <c r="J5" s="103"/>
      <c r="K5" s="103"/>
      <c r="L5" s="103"/>
      <c r="M5" s="105"/>
      <c r="N5" s="103"/>
      <c r="O5" s="103"/>
      <c r="P5" s="103"/>
      <c r="Q5" s="103"/>
      <c r="R5" s="103"/>
      <c r="S5" s="103"/>
      <c r="T5" s="105"/>
      <c r="U5" s="105"/>
      <c r="V5" s="103"/>
      <c r="W5" s="103"/>
      <c r="X5" s="103"/>
      <c r="Y5" s="103"/>
      <c r="Z5" s="103"/>
      <c r="AA5" s="103"/>
      <c r="AB5" s="105"/>
      <c r="AC5" s="105"/>
      <c r="AD5" s="103"/>
      <c r="AE5" s="103"/>
      <c r="AF5" s="103"/>
      <c r="AG5" s="103"/>
      <c r="AH5" s="103"/>
      <c r="AI5" s="103"/>
      <c r="AJ5" s="105"/>
      <c r="AK5" s="105"/>
      <c r="AL5" s="103"/>
      <c r="AM5" s="103"/>
      <c r="AN5" s="103"/>
      <c r="AO5" s="103"/>
      <c r="AP5" s="103"/>
      <c r="AQ5" s="103"/>
      <c r="AR5" s="105"/>
      <c r="AS5" s="105"/>
      <c r="AT5" s="103"/>
      <c r="AU5" s="103"/>
      <c r="AV5" s="103"/>
      <c r="AW5" s="103"/>
      <c r="AX5" s="103"/>
      <c r="AY5" s="103"/>
      <c r="AZ5" s="105"/>
      <c r="BA5" s="105"/>
      <c r="BB5" s="103"/>
      <c r="BC5" s="103"/>
    </row>
    <row r="6" spans="1:55" s="72" customFormat="1" ht="27" customHeight="1" thickBot="1" x14ac:dyDescent="0.3">
      <c r="A6" s="102" t="s">
        <v>6</v>
      </c>
      <c r="B6" s="102">
        <f>Intercepts!T3</f>
        <v>6.1109999999999998</v>
      </c>
      <c r="C6" s="102">
        <f>Intercepts!T4</f>
        <v>6.3460000000000001</v>
      </c>
      <c r="D6" s="102">
        <f>Intercepts!T5</f>
        <v>6.1139999999999999</v>
      </c>
      <c r="E6" s="102">
        <f>Intercepts!T6</f>
        <v>7.37</v>
      </c>
      <c r="F6" s="103"/>
      <c r="G6" s="103"/>
      <c r="H6" s="103"/>
      <c r="I6" s="103"/>
      <c r="J6" s="103"/>
      <c r="K6" s="103"/>
      <c r="L6" s="103"/>
      <c r="M6" s="105"/>
      <c r="N6" s="103"/>
      <c r="O6" s="103"/>
      <c r="P6" s="103"/>
      <c r="Q6" s="103"/>
      <c r="R6" s="103"/>
      <c r="S6" s="103"/>
      <c r="T6" s="105"/>
      <c r="U6" s="110"/>
      <c r="V6" s="103"/>
      <c r="W6" s="103"/>
      <c r="X6" s="103"/>
      <c r="Y6" s="103"/>
      <c r="Z6" s="103"/>
      <c r="AA6" s="103"/>
      <c r="AB6" s="105"/>
      <c r="AC6" s="105"/>
      <c r="AD6" s="103"/>
      <c r="AE6" s="103"/>
      <c r="AF6" s="103"/>
      <c r="AG6" s="103"/>
      <c r="AH6" s="103"/>
      <c r="AI6" s="103"/>
      <c r="AJ6" s="105"/>
      <c r="AK6" s="105"/>
      <c r="AL6" s="103"/>
      <c r="AM6" s="103"/>
      <c r="AN6" s="103"/>
      <c r="AO6" s="103"/>
      <c r="AP6" s="103"/>
      <c r="AQ6" s="103"/>
      <c r="AR6" s="105"/>
      <c r="AS6" s="105"/>
      <c r="AT6" s="103"/>
      <c r="AU6" s="103"/>
      <c r="AV6" s="103"/>
      <c r="AW6" s="103"/>
      <c r="AX6" s="103"/>
      <c r="AY6" s="103"/>
      <c r="AZ6" s="105"/>
      <c r="BA6" s="105"/>
      <c r="BB6" s="103"/>
      <c r="BC6" s="103"/>
    </row>
    <row r="7" spans="1:55" ht="27" customHeight="1" thickBot="1" x14ac:dyDescent="0.3">
      <c r="A7" s="99" t="s">
        <v>7</v>
      </c>
      <c r="B7" s="99" t="s">
        <v>43</v>
      </c>
      <c r="C7" s="99" t="s">
        <v>23</v>
      </c>
      <c r="D7" s="99" t="s">
        <v>23</v>
      </c>
      <c r="E7" s="99" t="s">
        <v>23</v>
      </c>
      <c r="F7" s="99" t="str">
        <f>F3</f>
        <v>β1</v>
      </c>
      <c r="G7" s="99" t="str">
        <f t="shared" ref="G7:BA7" si="10">G3</f>
        <v xml:space="preserve">SE </v>
      </c>
      <c r="H7" s="99" t="str">
        <f>H3</f>
        <v>2.5%    CI</v>
      </c>
      <c r="I7" s="99" t="str">
        <f>I3</f>
        <v>97.5% CI</v>
      </c>
      <c r="J7" s="99" t="str">
        <f t="shared" si="10"/>
        <v>t</v>
      </c>
      <c r="K7" s="99" t="str">
        <f t="shared" ref="K7" si="11">K3</f>
        <v>df</v>
      </c>
      <c r="L7" s="99" t="str">
        <f t="shared" ref="L7:M7" si="12">L3</f>
        <v>p. val.</v>
      </c>
      <c r="M7" s="100" t="str">
        <f t="shared" si="12"/>
        <v>p.adj. (bf=7)</v>
      </c>
      <c r="N7" s="99" t="str">
        <f t="shared" si="10"/>
        <v>β1</v>
      </c>
      <c r="O7" s="99" t="str">
        <f t="shared" si="10"/>
        <v xml:space="preserve">SE </v>
      </c>
      <c r="P7" s="99" t="str">
        <f>P3</f>
        <v>2.5%    CI</v>
      </c>
      <c r="Q7" s="99" t="str">
        <f>Q3</f>
        <v>97.5% CI</v>
      </c>
      <c r="R7" s="99" t="str">
        <f t="shared" si="10"/>
        <v>t</v>
      </c>
      <c r="S7" s="99" t="str">
        <f t="shared" ref="S7" si="13">S3</f>
        <v>df</v>
      </c>
      <c r="T7" s="100" t="str">
        <f t="shared" ref="T7:U7" si="14">T3</f>
        <v>p. val.</v>
      </c>
      <c r="U7" s="100" t="str">
        <f t="shared" si="14"/>
        <v>p.adj. (bf=7)</v>
      </c>
      <c r="V7" s="99" t="str">
        <f t="shared" si="10"/>
        <v>β1</v>
      </c>
      <c r="W7" s="99" t="str">
        <f t="shared" si="10"/>
        <v xml:space="preserve">SE </v>
      </c>
      <c r="X7" s="99" t="str">
        <f>X3</f>
        <v>2.5%    CI</v>
      </c>
      <c r="Y7" s="99" t="str">
        <f>Y3</f>
        <v>97.5% CI</v>
      </c>
      <c r="Z7" s="99" t="str">
        <f t="shared" si="10"/>
        <v>t</v>
      </c>
      <c r="AA7" s="99" t="str">
        <f t="shared" ref="AA7:AC7" si="15">AA3</f>
        <v>df</v>
      </c>
      <c r="AB7" s="100" t="str">
        <f t="shared" si="15"/>
        <v>p. val.</v>
      </c>
      <c r="AC7" s="100" t="str">
        <f t="shared" si="15"/>
        <v>p.adj. (bf=7)</v>
      </c>
      <c r="AD7" s="99" t="str">
        <f t="shared" si="10"/>
        <v>β1</v>
      </c>
      <c r="AE7" s="99" t="str">
        <f t="shared" si="10"/>
        <v xml:space="preserve">SE </v>
      </c>
      <c r="AF7" s="99" t="str">
        <f>AF3</f>
        <v>2.5%    CI</v>
      </c>
      <c r="AG7" s="99" t="str">
        <f t="shared" ref="AG7" si="16">AG3</f>
        <v>97.5% CI</v>
      </c>
      <c r="AH7" s="99" t="str">
        <f t="shared" si="10"/>
        <v>t</v>
      </c>
      <c r="AI7" s="99" t="str">
        <f t="shared" ref="AI7:AJ7" si="17">AI3</f>
        <v>df</v>
      </c>
      <c r="AJ7" s="100" t="str">
        <f t="shared" si="17"/>
        <v>p. val.</v>
      </c>
      <c r="AK7" s="100" t="str">
        <f t="shared" si="10"/>
        <v>p.adj. (bf=7)</v>
      </c>
      <c r="AL7" s="99" t="str">
        <f t="shared" si="10"/>
        <v>β1</v>
      </c>
      <c r="AM7" s="99" t="str">
        <f t="shared" si="10"/>
        <v xml:space="preserve">SE </v>
      </c>
      <c r="AN7" s="99" t="str">
        <f>AN3</f>
        <v>2.5%    CI</v>
      </c>
      <c r="AO7" s="99" t="str">
        <f t="shared" ref="AO7" si="18">AO3</f>
        <v>97.5% CI</v>
      </c>
      <c r="AP7" s="99" t="str">
        <f t="shared" si="10"/>
        <v>t</v>
      </c>
      <c r="AQ7" s="99" t="str">
        <f t="shared" ref="AQ7:AR7" si="19">AQ3</f>
        <v>df</v>
      </c>
      <c r="AR7" s="100" t="str">
        <f t="shared" si="19"/>
        <v>p. val.</v>
      </c>
      <c r="AS7" s="100" t="str">
        <f t="shared" si="10"/>
        <v>p.adj. (bf=7)</v>
      </c>
      <c r="AT7" s="99" t="str">
        <f t="shared" si="10"/>
        <v>β1</v>
      </c>
      <c r="AU7" s="99" t="str">
        <f t="shared" si="10"/>
        <v xml:space="preserve">SE </v>
      </c>
      <c r="AV7" s="99" t="str">
        <f t="shared" ref="AV7:AW7" si="20">AV3</f>
        <v>2.5%    CI</v>
      </c>
      <c r="AW7" s="99" t="str">
        <f t="shared" si="20"/>
        <v>97.5% CI</v>
      </c>
      <c r="AX7" s="99" t="str">
        <f t="shared" si="10"/>
        <v>t</v>
      </c>
      <c r="AY7" s="99" t="str">
        <f t="shared" ref="AY7:AZ7" si="21">AY3</f>
        <v>df</v>
      </c>
      <c r="AZ7" s="100" t="str">
        <f t="shared" si="21"/>
        <v>p. val.</v>
      </c>
      <c r="BA7" s="100" t="str">
        <f t="shared" si="10"/>
        <v>p.adj. (bf=7)</v>
      </c>
      <c r="BB7" s="99" t="s">
        <v>39</v>
      </c>
      <c r="BC7" s="99" t="s">
        <v>40</v>
      </c>
    </row>
    <row r="8" spans="1:55" s="73" customFormat="1" ht="27" customHeight="1" thickBot="1" x14ac:dyDescent="0.3">
      <c r="A8" s="106" t="s">
        <v>4</v>
      </c>
      <c r="B8" s="106">
        <f>Intercepts!B3</f>
        <v>94.207999999999998</v>
      </c>
      <c r="C8" s="106">
        <f>Intercepts!B4</f>
        <v>94.488</v>
      </c>
      <c r="D8" s="106">
        <f>Intercepts!B5</f>
        <v>96.23</v>
      </c>
      <c r="E8" s="106">
        <f>Intercepts!B5</f>
        <v>96.23</v>
      </c>
      <c r="F8" s="102"/>
      <c r="G8" s="102"/>
      <c r="H8" s="102"/>
      <c r="I8" s="102"/>
      <c r="J8" s="103"/>
      <c r="K8" s="103"/>
      <c r="L8" s="103"/>
      <c r="M8" s="105"/>
      <c r="N8" s="102"/>
      <c r="O8" s="103"/>
      <c r="P8" s="103"/>
      <c r="Q8" s="103"/>
      <c r="R8" s="103"/>
      <c r="S8" s="103"/>
      <c r="T8" s="105"/>
      <c r="U8" s="110"/>
      <c r="V8" s="102"/>
      <c r="W8" s="103"/>
      <c r="X8" s="103"/>
      <c r="Y8" s="103"/>
      <c r="Z8" s="103"/>
      <c r="AA8" s="103"/>
      <c r="AB8" s="105"/>
      <c r="AC8" s="105"/>
      <c r="AD8" s="102"/>
      <c r="AE8" s="103"/>
      <c r="AF8" s="103"/>
      <c r="AG8" s="103"/>
      <c r="AH8" s="103"/>
      <c r="AI8" s="103"/>
      <c r="AJ8" s="105"/>
      <c r="AK8" s="105"/>
      <c r="AL8" s="102"/>
      <c r="AM8" s="103"/>
      <c r="AN8" s="103"/>
      <c r="AO8" s="103"/>
      <c r="AP8" s="103"/>
      <c r="AQ8" s="103"/>
      <c r="AR8" s="105"/>
      <c r="AS8" s="105"/>
      <c r="AT8" s="102"/>
      <c r="AU8" s="103"/>
      <c r="AV8" s="103"/>
      <c r="AW8" s="103"/>
      <c r="AX8" s="103"/>
      <c r="AY8" s="103"/>
      <c r="AZ8" s="105"/>
      <c r="BA8" s="105"/>
      <c r="BB8" s="103"/>
      <c r="BC8" s="103"/>
    </row>
    <row r="9" spans="1:55" s="73" customFormat="1" ht="27" customHeight="1" thickBot="1" x14ac:dyDescent="0.3">
      <c r="A9" s="106" t="s">
        <v>3</v>
      </c>
      <c r="B9" s="106">
        <f>Intercepts!K17</f>
        <v>92.525000000000006</v>
      </c>
      <c r="C9" s="106">
        <f>Intercepts!K18</f>
        <v>92.91</v>
      </c>
      <c r="D9" s="106">
        <f>Intercepts!K19</f>
        <v>93.683999999999997</v>
      </c>
      <c r="E9" s="106">
        <f>Intercepts!K20</f>
        <v>94.087999999999994</v>
      </c>
      <c r="F9" s="102"/>
      <c r="G9" s="102"/>
      <c r="H9" s="102"/>
      <c r="I9" s="102"/>
      <c r="J9" s="103"/>
      <c r="K9" s="103"/>
      <c r="L9" s="103"/>
      <c r="M9" s="105"/>
      <c r="N9" s="102"/>
      <c r="O9" s="103"/>
      <c r="P9" s="103"/>
      <c r="Q9" s="103"/>
      <c r="R9" s="103"/>
      <c r="S9" s="103"/>
      <c r="T9" s="105"/>
      <c r="U9" s="110"/>
      <c r="V9" s="102"/>
      <c r="W9" s="103"/>
      <c r="X9" s="103"/>
      <c r="Y9" s="103"/>
      <c r="Z9" s="103"/>
      <c r="AA9" s="103"/>
      <c r="AB9" s="105"/>
      <c r="AC9" s="105"/>
      <c r="AD9" s="102"/>
      <c r="AE9" s="103"/>
      <c r="AF9" s="103"/>
      <c r="AG9" s="103"/>
      <c r="AH9" s="103"/>
      <c r="AI9" s="103"/>
      <c r="AJ9" s="105"/>
      <c r="AK9" s="105"/>
      <c r="AL9" s="102"/>
      <c r="AM9" s="103"/>
      <c r="AN9" s="103"/>
      <c r="AO9" s="103"/>
      <c r="AP9" s="103"/>
      <c r="AQ9" s="103"/>
      <c r="AR9" s="105"/>
      <c r="AS9" s="105"/>
      <c r="AT9" s="102"/>
      <c r="AU9" s="103"/>
      <c r="AV9" s="103"/>
      <c r="AW9" s="103"/>
      <c r="AX9" s="103"/>
      <c r="AY9" s="103"/>
      <c r="AZ9" s="105"/>
      <c r="BA9" s="105"/>
      <c r="BB9" s="103"/>
      <c r="BC9" s="103"/>
    </row>
    <row r="10" spans="1:55" ht="27" customHeight="1" thickBot="1" x14ac:dyDescent="0.3">
      <c r="A10" s="99" t="s">
        <v>22</v>
      </c>
      <c r="B10" s="99" t="s">
        <v>43</v>
      </c>
      <c r="C10" s="99" t="s">
        <v>23</v>
      </c>
      <c r="D10" s="99" t="s">
        <v>23</v>
      </c>
      <c r="E10" s="99" t="s">
        <v>23</v>
      </c>
      <c r="F10" s="99" t="str">
        <f>F3</f>
        <v>β1</v>
      </c>
      <c r="G10" s="99" t="str">
        <f t="shared" ref="G10:BA10" si="22">G3</f>
        <v xml:space="preserve">SE </v>
      </c>
      <c r="H10" s="99" t="str">
        <f>H3</f>
        <v>2.5%    CI</v>
      </c>
      <c r="I10" s="99" t="str">
        <f>I3</f>
        <v>97.5% CI</v>
      </c>
      <c r="J10" s="99" t="str">
        <f t="shared" si="22"/>
        <v>t</v>
      </c>
      <c r="K10" s="99" t="str">
        <f t="shared" ref="K10" si="23">K3</f>
        <v>df</v>
      </c>
      <c r="L10" s="99" t="str">
        <f t="shared" ref="L10:M10" si="24">L3</f>
        <v>p. val.</v>
      </c>
      <c r="M10" s="100" t="str">
        <f t="shared" si="24"/>
        <v>p.adj. (bf=7)</v>
      </c>
      <c r="N10" s="99" t="str">
        <f t="shared" si="22"/>
        <v>β1</v>
      </c>
      <c r="O10" s="99" t="str">
        <f t="shared" si="22"/>
        <v xml:space="preserve">SE </v>
      </c>
      <c r="P10" s="99" t="str">
        <f>P3</f>
        <v>2.5%    CI</v>
      </c>
      <c r="Q10" s="99" t="str">
        <f>Q3</f>
        <v>97.5% CI</v>
      </c>
      <c r="R10" s="99" t="str">
        <f t="shared" si="22"/>
        <v>t</v>
      </c>
      <c r="S10" s="99" t="str">
        <f t="shared" ref="S10" si="25">S3</f>
        <v>df</v>
      </c>
      <c r="T10" s="100" t="str">
        <f t="shared" ref="T10:U10" si="26">T3</f>
        <v>p. val.</v>
      </c>
      <c r="U10" s="100" t="str">
        <f t="shared" si="26"/>
        <v>p.adj. (bf=7)</v>
      </c>
      <c r="V10" s="99" t="str">
        <f t="shared" si="22"/>
        <v>β1</v>
      </c>
      <c r="W10" s="99" t="str">
        <f t="shared" si="22"/>
        <v xml:space="preserve">SE </v>
      </c>
      <c r="X10" s="99" t="str">
        <f>X3</f>
        <v>2.5%    CI</v>
      </c>
      <c r="Y10" s="99" t="str">
        <f>Y3</f>
        <v>97.5% CI</v>
      </c>
      <c r="Z10" s="99" t="str">
        <f t="shared" si="22"/>
        <v>t</v>
      </c>
      <c r="AA10" s="99" t="str">
        <f t="shared" ref="AA10:AC10" si="27">AA3</f>
        <v>df</v>
      </c>
      <c r="AB10" s="100" t="str">
        <f t="shared" si="27"/>
        <v>p. val.</v>
      </c>
      <c r="AC10" s="100" t="str">
        <f t="shared" si="27"/>
        <v>p.adj. (bf=7)</v>
      </c>
      <c r="AD10" s="99" t="str">
        <f t="shared" si="22"/>
        <v>β1</v>
      </c>
      <c r="AE10" s="99" t="str">
        <f t="shared" si="22"/>
        <v xml:space="preserve">SE </v>
      </c>
      <c r="AF10" s="99" t="str">
        <f>AF3</f>
        <v>2.5%    CI</v>
      </c>
      <c r="AG10" s="99" t="str">
        <f t="shared" ref="AG10" si="28">AG3</f>
        <v>97.5% CI</v>
      </c>
      <c r="AH10" s="99" t="str">
        <f t="shared" si="22"/>
        <v>t</v>
      </c>
      <c r="AI10" s="99" t="str">
        <f t="shared" ref="AI10:AJ10" si="29">AI3</f>
        <v>df</v>
      </c>
      <c r="AJ10" s="100" t="str">
        <f t="shared" si="29"/>
        <v>p. val.</v>
      </c>
      <c r="AK10" s="100" t="str">
        <f t="shared" si="22"/>
        <v>p.adj. (bf=7)</v>
      </c>
      <c r="AL10" s="99" t="str">
        <f t="shared" si="22"/>
        <v>β1</v>
      </c>
      <c r="AM10" s="99" t="str">
        <f t="shared" si="22"/>
        <v xml:space="preserve">SE </v>
      </c>
      <c r="AN10" s="99" t="str">
        <f>AN3</f>
        <v>2.5%    CI</v>
      </c>
      <c r="AO10" s="99" t="str">
        <f t="shared" ref="AO10" si="30">AO3</f>
        <v>97.5% CI</v>
      </c>
      <c r="AP10" s="99" t="str">
        <f t="shared" si="22"/>
        <v>t</v>
      </c>
      <c r="AQ10" s="99" t="str">
        <f t="shared" ref="AQ10:AR10" si="31">AQ3</f>
        <v>df</v>
      </c>
      <c r="AR10" s="100" t="str">
        <f t="shared" si="31"/>
        <v>p. val.</v>
      </c>
      <c r="AS10" s="100" t="str">
        <f t="shared" si="22"/>
        <v>p.adj. (bf=7)</v>
      </c>
      <c r="AT10" s="99" t="str">
        <f t="shared" si="22"/>
        <v>β1</v>
      </c>
      <c r="AU10" s="99" t="str">
        <f t="shared" si="22"/>
        <v xml:space="preserve">SE </v>
      </c>
      <c r="AV10" s="99" t="str">
        <f t="shared" ref="AV10:AW10" si="32">AV3</f>
        <v>2.5%    CI</v>
      </c>
      <c r="AW10" s="99" t="str">
        <f t="shared" si="32"/>
        <v>97.5% CI</v>
      </c>
      <c r="AX10" s="99" t="str">
        <f t="shared" si="22"/>
        <v>t</v>
      </c>
      <c r="AY10" s="99" t="str">
        <f t="shared" ref="AY10:AZ10" si="33">AY3</f>
        <v>df</v>
      </c>
      <c r="AZ10" s="100" t="str">
        <f t="shared" si="33"/>
        <v>p. val.</v>
      </c>
      <c r="BA10" s="100" t="str">
        <f t="shared" si="22"/>
        <v>p.adj. (bf=7)</v>
      </c>
      <c r="BB10" s="99" t="s">
        <v>39</v>
      </c>
      <c r="BC10" s="99" t="s">
        <v>40</v>
      </c>
    </row>
    <row r="11" spans="1:55" s="72" customFormat="1" ht="27" customHeight="1" x14ac:dyDescent="0.25">
      <c r="A11" s="107" t="s">
        <v>21</v>
      </c>
      <c r="B11" s="108">
        <f>Intercepts!T17</f>
        <v>33.508000000000003</v>
      </c>
      <c r="C11" s="108">
        <f>Intercepts!T18</f>
        <v>35.302999999999997</v>
      </c>
      <c r="D11" s="108">
        <f>Intercepts!T19</f>
        <v>34.545000000000002</v>
      </c>
      <c r="E11" s="108">
        <f>Intercepts!T20</f>
        <v>41.357999999999997</v>
      </c>
      <c r="F11" s="108"/>
      <c r="G11" s="107"/>
      <c r="H11" s="107"/>
      <c r="I11" s="107"/>
      <c r="J11" s="108"/>
      <c r="K11" s="108"/>
      <c r="L11" s="108"/>
      <c r="M11" s="109"/>
      <c r="N11" s="108"/>
      <c r="O11" s="108"/>
      <c r="P11" s="108"/>
      <c r="Q11" s="108"/>
      <c r="R11" s="108"/>
      <c r="S11" s="108"/>
      <c r="T11" s="109"/>
      <c r="U11" s="111"/>
      <c r="V11" s="108"/>
      <c r="W11" s="108"/>
      <c r="X11" s="108"/>
      <c r="Y11" s="108"/>
      <c r="Z11" s="108"/>
      <c r="AA11" s="108"/>
      <c r="AB11" s="109"/>
      <c r="AC11" s="109"/>
      <c r="AD11" s="108"/>
      <c r="AE11" s="108"/>
      <c r="AF11" s="108"/>
      <c r="AG11" s="108"/>
      <c r="AH11" s="108"/>
      <c r="AI11" s="108"/>
      <c r="AJ11" s="109"/>
      <c r="AK11" s="109"/>
      <c r="AL11" s="108"/>
      <c r="AM11" s="108"/>
      <c r="AN11" s="108"/>
      <c r="AO11" s="108"/>
      <c r="AP11" s="108"/>
      <c r="AQ11" s="108"/>
      <c r="AR11" s="109"/>
      <c r="AS11" s="109"/>
      <c r="AT11" s="108"/>
      <c r="AU11" s="108"/>
      <c r="AV11" s="108"/>
      <c r="AW11" s="108"/>
      <c r="AX11" s="108"/>
      <c r="AY11" s="108"/>
      <c r="AZ11" s="109"/>
      <c r="BA11" s="109"/>
      <c r="BB11" s="108"/>
      <c r="BC11" s="108"/>
    </row>
  </sheetData>
  <mergeCells count="11">
    <mergeCell ref="A1:A2"/>
    <mergeCell ref="BB1:BC1"/>
    <mergeCell ref="F2:M2"/>
    <mergeCell ref="BB2:BC2"/>
    <mergeCell ref="N2:U2"/>
    <mergeCell ref="V2:AC2"/>
    <mergeCell ref="B1:E1"/>
    <mergeCell ref="F1:BA1"/>
    <mergeCell ref="AD2:AK2"/>
    <mergeCell ref="AT2:BA2"/>
    <mergeCell ref="AL2:AS2"/>
  </mergeCells>
  <conditionalFormatting sqref="M3:M6 U4:U6 AC4:AC6 AK4:AK6 AS4:AS6 BA4:BA6 BA8:BA9 AS8:AS9 AK8:AK9 AC8:AC9 U8:U9 M8:M9">
    <cfRule type="cellIs" dxfId="59" priority="46" operator="lessThan">
      <formula>0.001</formula>
    </cfRule>
    <cfRule type="cellIs" dxfId="58" priority="47" operator="lessThan">
      <formula>0.05</formula>
    </cfRule>
    <cfRule type="containsText" dxfId="57" priority="48" operator="containsText" text="&lt;0.001">
      <formula>NOT(ISERROR(SEARCH("&lt;0.001",M3)))</formula>
    </cfRule>
  </conditionalFormatting>
  <conditionalFormatting sqref="M7 U7 AC7 AK7 AS7 BA7">
    <cfRule type="cellIs" dxfId="56" priority="40" operator="lessThan">
      <formula>0.001</formula>
    </cfRule>
    <cfRule type="cellIs" dxfId="55" priority="41" operator="lessThan">
      <formula>0.05</formula>
    </cfRule>
    <cfRule type="containsText" dxfId="54" priority="42" operator="containsText" text="&lt;0.001">
      <formula>NOT(ISERROR(SEARCH("&lt;0.001",M7)))</formula>
    </cfRule>
  </conditionalFormatting>
  <conditionalFormatting sqref="M10 U10 AC10 AK10 AS10 BA10">
    <cfRule type="cellIs" dxfId="53" priority="37" operator="lessThan">
      <formula>0.001</formula>
    </cfRule>
    <cfRule type="cellIs" dxfId="52" priority="38" operator="lessThan">
      <formula>0.05</formula>
    </cfRule>
    <cfRule type="containsText" dxfId="51" priority="39" operator="containsText" text="&lt;0.001">
      <formula>NOT(ISERROR(SEARCH("&lt;0.001",M10)))</formula>
    </cfRule>
  </conditionalFormatting>
  <conditionalFormatting sqref="BA11 AS11 AK11 AC11 U11 M11">
    <cfRule type="cellIs" dxfId="50" priority="34" operator="lessThan">
      <formula>0.001</formula>
    </cfRule>
    <cfRule type="cellIs" dxfId="49" priority="35" operator="lessThan">
      <formula>0.05</formula>
    </cfRule>
    <cfRule type="containsText" dxfId="48" priority="36" operator="containsText" text="&lt;0.001">
      <formula>NOT(ISERROR(SEARCH("&lt;0.001",M11)))</formula>
    </cfRule>
  </conditionalFormatting>
  <conditionalFormatting sqref="U3">
    <cfRule type="cellIs" dxfId="47" priority="30" operator="lessThan">
      <formula>0.001</formula>
    </cfRule>
    <cfRule type="cellIs" dxfId="46" priority="31" operator="lessThan">
      <formula>0.05</formula>
    </cfRule>
    <cfRule type="containsText" dxfId="45" priority="32" operator="containsText" text="&lt;0.001">
      <formula>NOT(ISERROR(SEARCH("&lt;0.001",U3)))</formula>
    </cfRule>
  </conditionalFormatting>
  <conditionalFormatting sqref="AC3">
    <cfRule type="cellIs" dxfId="44" priority="27" operator="lessThan">
      <formula>0.001</formula>
    </cfRule>
    <cfRule type="cellIs" dxfId="43" priority="28" operator="lessThan">
      <formula>0.05</formula>
    </cfRule>
    <cfRule type="containsText" dxfId="42" priority="29" operator="containsText" text="&lt;0.001">
      <formula>NOT(ISERROR(SEARCH("&lt;0.001",AC3)))</formula>
    </cfRule>
  </conditionalFormatting>
  <conditionalFormatting sqref="AK3">
    <cfRule type="cellIs" dxfId="41" priority="24" operator="lessThan">
      <formula>0.001</formula>
    </cfRule>
    <cfRule type="cellIs" dxfId="40" priority="25" operator="lessThan">
      <formula>0.05</formula>
    </cfRule>
    <cfRule type="containsText" dxfId="39" priority="26" operator="containsText" text="&lt;0.001">
      <formula>NOT(ISERROR(SEARCH("&lt;0.001",AK3)))</formula>
    </cfRule>
  </conditionalFormatting>
  <conditionalFormatting sqref="AS3">
    <cfRule type="cellIs" dxfId="38" priority="21" operator="lessThan">
      <formula>0.001</formula>
    </cfRule>
    <cfRule type="cellIs" dxfId="37" priority="22" operator="lessThan">
      <formula>0.05</formula>
    </cfRule>
    <cfRule type="containsText" dxfId="36" priority="23" operator="containsText" text="&lt;0.001">
      <formula>NOT(ISERROR(SEARCH("&lt;0.001",AS3)))</formula>
    </cfRule>
  </conditionalFormatting>
  <conditionalFormatting sqref="BA3">
    <cfRule type="cellIs" dxfId="35" priority="18" operator="lessThan">
      <formula>0.001</formula>
    </cfRule>
    <cfRule type="cellIs" dxfId="34" priority="19" operator="lessThan">
      <formula>0.05</formula>
    </cfRule>
    <cfRule type="containsText" dxfId="33" priority="20" operator="containsText" text="&lt;0.001">
      <formula>NOT(ISERROR(SEARCH("&lt;0.001",BA3)))</formula>
    </cfRule>
  </conditionalFormatting>
  <conditionalFormatting sqref="U4:U11 AC4:AC11 AK4:AK11 AS4:AS11 BA4:BA11">
    <cfRule type="cellIs" dxfId="32" priority="17" operator="lessThanOrEqual">
      <formula>0.001</formula>
    </cfRule>
  </conditionalFormatting>
  <conditionalFormatting sqref="AZ4:AZ6 AZ8:AZ9 AR4:AR6 AR8:AR9 AJ4:AJ6 AJ8:AJ9 AB4:AB6 AB8:AB9 T4:T6 T8:T9">
    <cfRule type="cellIs" dxfId="31" priority="14" operator="lessThan">
      <formula>0.001</formula>
    </cfRule>
    <cfRule type="cellIs" dxfId="30" priority="15" operator="lessThan">
      <formula>0.05</formula>
    </cfRule>
    <cfRule type="containsText" dxfId="29" priority="16" operator="containsText" text="&lt;0.001">
      <formula>NOT(ISERROR(SEARCH("&lt;0.001",T4)))</formula>
    </cfRule>
  </conditionalFormatting>
  <conditionalFormatting sqref="AZ7 AR7 AJ7 AB7 T7">
    <cfRule type="cellIs" dxfId="28" priority="11" operator="lessThan">
      <formula>0.001</formula>
    </cfRule>
    <cfRule type="cellIs" dxfId="27" priority="12" operator="lessThan">
      <formula>0.05</formula>
    </cfRule>
    <cfRule type="containsText" dxfId="26" priority="13" operator="containsText" text="&lt;0.001">
      <formula>NOT(ISERROR(SEARCH("&lt;0.001",T7)))</formula>
    </cfRule>
  </conditionalFormatting>
  <conditionalFormatting sqref="AZ10 AR10 AJ10 AB10 T10">
    <cfRule type="cellIs" dxfId="25" priority="8" operator="lessThan">
      <formula>0.001</formula>
    </cfRule>
    <cfRule type="cellIs" dxfId="24" priority="9" operator="lessThan">
      <formula>0.05</formula>
    </cfRule>
    <cfRule type="containsText" dxfId="23" priority="10" operator="containsText" text="&lt;0.001">
      <formula>NOT(ISERROR(SEARCH("&lt;0.001",T10)))</formula>
    </cfRule>
  </conditionalFormatting>
  <conditionalFormatting sqref="AZ11 AR11 AJ11 AB11 T11">
    <cfRule type="cellIs" dxfId="22" priority="5" operator="lessThan">
      <formula>0.001</formula>
    </cfRule>
    <cfRule type="cellIs" dxfId="21" priority="6" operator="lessThan">
      <formula>0.05</formula>
    </cfRule>
    <cfRule type="containsText" dxfId="20" priority="7" operator="containsText" text="&lt;0.001">
      <formula>NOT(ISERROR(SEARCH("&lt;0.001",T11)))</formula>
    </cfRule>
  </conditionalFormatting>
  <conditionalFormatting sqref="AZ3 AR3 AJ3 AB3 T3">
    <cfRule type="cellIs" dxfId="19" priority="2" operator="lessThan">
      <formula>0.001</formula>
    </cfRule>
    <cfRule type="cellIs" dxfId="18" priority="3" operator="lessThan">
      <formula>0.05</formula>
    </cfRule>
    <cfRule type="containsText" dxfId="17" priority="4" operator="containsText" text="&lt;0.001">
      <formula>NOT(ISERROR(SEARCH("&lt;0.001",T3)))</formula>
    </cfRule>
  </conditionalFormatting>
  <conditionalFormatting sqref="AZ4:AZ11 AR4:AR11 AJ4:AJ11 AB4:AB11 T4:T11">
    <cfRule type="cellIs" dxfId="16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3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G10:AB36"/>
  <sheetViews>
    <sheetView tabSelected="1" topLeftCell="B1" zoomScale="70" zoomScaleNormal="70" workbookViewId="0">
      <selection activeCell="G37" sqref="G37"/>
    </sheetView>
  </sheetViews>
  <sheetFormatPr defaultRowHeight="14.4" x14ac:dyDescent="0.3"/>
  <sheetData>
    <row r="10" spans="25:28" x14ac:dyDescent="0.3">
      <c r="Y10" s="54" t="s">
        <v>25</v>
      </c>
      <c r="Z10" s="54" t="s">
        <v>26</v>
      </c>
      <c r="AA10" s="54" t="s">
        <v>27</v>
      </c>
      <c r="AB10" s="54" t="s">
        <v>28</v>
      </c>
    </row>
    <row r="11" spans="25:28" x14ac:dyDescent="0.3">
      <c r="Y11" t="s">
        <v>29</v>
      </c>
      <c r="Z11" t="s">
        <v>30</v>
      </c>
      <c r="AA11" t="s">
        <v>31</v>
      </c>
      <c r="AB11" t="s">
        <v>32</v>
      </c>
    </row>
    <row r="36" spans="7:7" x14ac:dyDescent="0.3">
      <c r="G36" t="s">
        <v>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Intercepts</vt:lpstr>
      <vt:lpstr>Summary Table Intercepts</vt:lpstr>
      <vt:lpstr>Pairwise Comparisons</vt:lpstr>
      <vt:lpstr>Graphs</vt:lpstr>
      <vt:lpstr>'Pairwise Comparisons'!Print_Area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2022-06-24T23:23:21Z</cp:lastPrinted>
  <dcterms:created xsi:type="dcterms:W3CDTF">2019-03-15T01:18:43Z</dcterms:created>
  <dcterms:modified xsi:type="dcterms:W3CDTF">2022-06-28T17:27:29Z</dcterms:modified>
</cp:coreProperties>
</file>