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Mode and phonetic params\"/>
    </mc:Choice>
  </mc:AlternateContent>
  <xr:revisionPtr revIDLastSave="0" documentId="13_ncr:1_{836ECDC9-F1A8-45DE-AB2A-CE42E9C9E938}" xr6:coauthVersionLast="47" xr6:coauthVersionMax="47" xr10:uidLastSave="{00000000-0000-0000-0000-000000000000}"/>
  <bookViews>
    <workbookView xWindow="-120" yWindow="-16320" windowWidth="29040" windowHeight="16440" xr2:uid="{5F934F14-35FB-48F8-B9CC-AA2F647F3C27}"/>
  </bookViews>
  <sheets>
    <sheet name="Intercepts" sheetId="1" r:id="rId1"/>
    <sheet name="Summary Table Intercepts" sheetId="8" r:id="rId2"/>
    <sheet name="Pairwise Comparisons" sheetId="2" r:id="rId3"/>
    <sheet name="Graphs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Area" localSheetId="2">'Pairwise Comparisons'!$A$1:$BE$10</definedName>
    <definedName name="_xlnm.Print_Area" localSheetId="1">'Summary Table Intercepts'!$A$1:$AM$10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4" i="1" l="1"/>
  <c r="AB15" i="1"/>
  <c r="AB16" i="1"/>
  <c r="AB17" i="1"/>
  <c r="AB18" i="1"/>
  <c r="AB19" i="1"/>
  <c r="AB20" i="1"/>
  <c r="AB21" i="1"/>
  <c r="AB3" i="1"/>
  <c r="AB4" i="1"/>
  <c r="AB5" i="1"/>
  <c r="AB6" i="1"/>
  <c r="AB7" i="1"/>
  <c r="AB8" i="1"/>
  <c r="AB9" i="1"/>
  <c r="AB10" i="1"/>
  <c r="R14" i="1"/>
  <c r="R15" i="1"/>
  <c r="R16" i="1"/>
  <c r="R17" i="1"/>
  <c r="R18" i="1"/>
  <c r="R19" i="1"/>
  <c r="R20" i="1"/>
  <c r="R21" i="1"/>
  <c r="R3" i="1"/>
  <c r="R4" i="1"/>
  <c r="R5" i="1"/>
  <c r="R6" i="1"/>
  <c r="R7" i="1"/>
  <c r="R8" i="1"/>
  <c r="R9" i="1"/>
  <c r="R10" i="1"/>
  <c r="H14" i="1"/>
  <c r="H15" i="1"/>
  <c r="H16" i="1"/>
  <c r="H17" i="1"/>
  <c r="H18" i="1"/>
  <c r="H19" i="1"/>
  <c r="H20" i="1"/>
  <c r="H21" i="1"/>
  <c r="H3" i="1"/>
  <c r="H4" i="1"/>
  <c r="H5" i="1"/>
  <c r="H6" i="1"/>
  <c r="H7" i="1"/>
  <c r="H8" i="1"/>
  <c r="H9" i="1"/>
  <c r="H10" i="1"/>
  <c r="BC10" i="2" l="1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I2" i="8"/>
  <c r="U14" i="1"/>
  <c r="U15" i="1"/>
  <c r="U16" i="1"/>
  <c r="U17" i="1"/>
  <c r="U18" i="1"/>
  <c r="U19" i="1"/>
  <c r="U20" i="1"/>
  <c r="U21" i="1"/>
  <c r="U3" i="1"/>
  <c r="U4" i="1"/>
  <c r="U5" i="1"/>
  <c r="U6" i="1"/>
  <c r="U7" i="1"/>
  <c r="U8" i="1"/>
  <c r="U9" i="1"/>
  <c r="U10" i="1"/>
  <c r="K14" i="1"/>
  <c r="K15" i="1"/>
  <c r="K16" i="1"/>
  <c r="K17" i="1"/>
  <c r="K18" i="1"/>
  <c r="K19" i="1"/>
  <c r="K20" i="1"/>
  <c r="K21" i="1"/>
  <c r="K3" i="1"/>
  <c r="K4" i="1"/>
  <c r="K5" i="1"/>
  <c r="K6" i="1"/>
  <c r="K7" i="1"/>
  <c r="K8" i="1"/>
  <c r="K9" i="1"/>
  <c r="K10" i="1"/>
  <c r="A14" i="1"/>
  <c r="A15" i="1"/>
  <c r="A16" i="1"/>
  <c r="A17" i="1"/>
  <c r="A18" i="1"/>
  <c r="A19" i="1"/>
  <c r="A20" i="1"/>
  <c r="A21" i="1"/>
  <c r="A3" i="1"/>
  <c r="A4" i="1"/>
  <c r="A5" i="1"/>
  <c r="A6" i="1"/>
  <c r="A7" i="1"/>
  <c r="A8" i="1"/>
  <c r="A9" i="1"/>
  <c r="A10" i="1"/>
  <c r="AA21" i="1"/>
  <c r="Z21" i="1"/>
  <c r="Y21" i="1"/>
  <c r="X21" i="1"/>
  <c r="W21" i="1"/>
  <c r="V21" i="1"/>
  <c r="AA20" i="1"/>
  <c r="Z20" i="1"/>
  <c r="Y20" i="1"/>
  <c r="X20" i="1"/>
  <c r="W20" i="1"/>
  <c r="V20" i="1"/>
  <c r="AA19" i="1"/>
  <c r="Z19" i="1"/>
  <c r="Y19" i="1"/>
  <c r="X19" i="1"/>
  <c r="W19" i="1"/>
  <c r="V19" i="1"/>
  <c r="AA18" i="1"/>
  <c r="Z18" i="1"/>
  <c r="Y18" i="1"/>
  <c r="X18" i="1"/>
  <c r="W18" i="1"/>
  <c r="V18" i="1"/>
  <c r="AA17" i="1"/>
  <c r="Z17" i="1"/>
  <c r="Y17" i="1"/>
  <c r="X17" i="1"/>
  <c r="W17" i="1"/>
  <c r="V17" i="1"/>
  <c r="AA16" i="1"/>
  <c r="Z16" i="1"/>
  <c r="Y16" i="1"/>
  <c r="X16" i="1"/>
  <c r="W16" i="1"/>
  <c r="V16" i="1"/>
  <c r="AA15" i="1"/>
  <c r="Z15" i="1"/>
  <c r="Y15" i="1"/>
  <c r="X15" i="1"/>
  <c r="W15" i="1"/>
  <c r="V15" i="1"/>
  <c r="AA14" i="1"/>
  <c r="Z14" i="1"/>
  <c r="Y14" i="1"/>
  <c r="X14" i="1"/>
  <c r="W14" i="1"/>
  <c r="V14" i="1"/>
  <c r="AA10" i="1"/>
  <c r="Z10" i="1"/>
  <c r="Y10" i="1"/>
  <c r="X10" i="1"/>
  <c r="W10" i="1"/>
  <c r="V10" i="1"/>
  <c r="AA9" i="1"/>
  <c r="Z9" i="1"/>
  <c r="Y9" i="1"/>
  <c r="X9" i="1"/>
  <c r="W9" i="1"/>
  <c r="V9" i="1"/>
  <c r="AA8" i="1"/>
  <c r="Z8" i="1"/>
  <c r="Y8" i="1"/>
  <c r="X8" i="1"/>
  <c r="W8" i="1"/>
  <c r="V8" i="1"/>
  <c r="AA7" i="1"/>
  <c r="Z7" i="1"/>
  <c r="Y7" i="1"/>
  <c r="X7" i="1"/>
  <c r="W7" i="1"/>
  <c r="V7" i="1"/>
  <c r="AA6" i="1"/>
  <c r="Z6" i="1"/>
  <c r="Y6" i="1"/>
  <c r="X6" i="1"/>
  <c r="W6" i="1"/>
  <c r="V6" i="1"/>
  <c r="AA5" i="1"/>
  <c r="Z5" i="1"/>
  <c r="Y5" i="1"/>
  <c r="X5" i="1"/>
  <c r="W5" i="1"/>
  <c r="V5" i="1"/>
  <c r="AA4" i="1"/>
  <c r="Z4" i="1"/>
  <c r="Y4" i="1"/>
  <c r="X4" i="1"/>
  <c r="W4" i="1"/>
  <c r="V4" i="1"/>
  <c r="AA3" i="1"/>
  <c r="Z3" i="1"/>
  <c r="Y3" i="1"/>
  <c r="X3" i="1"/>
  <c r="W3" i="1"/>
  <c r="V3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AK6" i="2"/>
  <c r="AJ6" i="2"/>
  <c r="AI6" i="2"/>
  <c r="AH6" i="2"/>
  <c r="AG6" i="2"/>
  <c r="AF6" i="2"/>
  <c r="AD6" i="2"/>
  <c r="AC6" i="2"/>
  <c r="BC9" i="2"/>
  <c r="BB9" i="2"/>
  <c r="BA9" i="2"/>
  <c r="AZ9" i="2"/>
  <c r="AY9" i="2"/>
  <c r="AX9" i="2"/>
  <c r="AV9" i="2"/>
  <c r="BC6" i="2"/>
  <c r="BB6" i="2"/>
  <c r="BA6" i="2"/>
  <c r="AZ6" i="2"/>
  <c r="AY6" i="2"/>
  <c r="AX6" i="2"/>
  <c r="AV6" i="2"/>
  <c r="AT9" i="2"/>
  <c r="AS9" i="2"/>
  <c r="AR9" i="2"/>
  <c r="AQ9" i="2"/>
  <c r="AP9" i="2"/>
  <c r="AO9" i="2"/>
  <c r="AM9" i="2"/>
  <c r="AT6" i="2"/>
  <c r="AS6" i="2"/>
  <c r="AR6" i="2"/>
  <c r="AQ6" i="2"/>
  <c r="AP6" i="2"/>
  <c r="AO6" i="2"/>
  <c r="AM6" i="2"/>
  <c r="AB9" i="2"/>
  <c r="AA9" i="2"/>
  <c r="Z9" i="2"/>
  <c r="Y9" i="2"/>
  <c r="X9" i="2"/>
  <c r="W9" i="2"/>
  <c r="U9" i="2"/>
  <c r="AB6" i="2"/>
  <c r="AA6" i="2"/>
  <c r="Z6" i="2"/>
  <c r="Y6" i="2"/>
  <c r="X6" i="2"/>
  <c r="W6" i="2"/>
  <c r="U6" i="2"/>
  <c r="S9" i="2"/>
  <c r="R9" i="2"/>
  <c r="Q9" i="2"/>
  <c r="P9" i="2"/>
  <c r="O9" i="2"/>
  <c r="N9" i="2"/>
  <c r="L9" i="2"/>
  <c r="S6" i="2"/>
  <c r="R6" i="2"/>
  <c r="Q6" i="2"/>
  <c r="P6" i="2"/>
  <c r="O6" i="2"/>
  <c r="N6" i="2"/>
  <c r="L6" i="2"/>
  <c r="J9" i="2"/>
  <c r="I9" i="2"/>
  <c r="H9" i="2"/>
  <c r="G9" i="2"/>
  <c r="F9" i="2"/>
  <c r="E9" i="2"/>
  <c r="D9" i="2"/>
  <c r="C9" i="2"/>
  <c r="J6" i="2"/>
  <c r="I6" i="2"/>
  <c r="H6" i="2"/>
  <c r="G6" i="2"/>
  <c r="F6" i="2"/>
  <c r="E6" i="2"/>
  <c r="D6" i="2"/>
  <c r="C6" i="2"/>
  <c r="AC9" i="2"/>
  <c r="BE4" i="2"/>
  <c r="BE3" i="2"/>
  <c r="AT2" i="2"/>
  <c r="AK2" i="2"/>
  <c r="AB2" i="2"/>
  <c r="S2" i="2"/>
  <c r="V2" i="8"/>
  <c r="AK2" i="8"/>
  <c r="AK6" i="8"/>
  <c r="AK9" i="8"/>
  <c r="AB9" i="8"/>
  <c r="AB6" i="8"/>
  <c r="AB2" i="8"/>
  <c r="S2" i="8"/>
  <c r="S6" i="8"/>
  <c r="S9" i="8"/>
  <c r="J9" i="8"/>
  <c r="J6" i="8"/>
  <c r="BD8" i="2"/>
  <c r="BD7" i="2"/>
  <c r="BD5" i="2"/>
  <c r="BD4" i="2"/>
  <c r="BD3" i="2"/>
  <c r="BE8" i="2"/>
  <c r="BE7" i="2"/>
  <c r="BE5" i="2"/>
  <c r="AI2" i="8"/>
  <c r="AI9" i="8" s="1"/>
  <c r="AH2" i="8"/>
  <c r="AH9" i="8" s="1"/>
  <c r="AG2" i="8"/>
  <c r="AG9" i="8" s="1"/>
  <c r="AF2" i="8"/>
  <c r="AF6" i="8" s="1"/>
  <c r="AE2" i="8"/>
  <c r="AE6" i="8" s="1"/>
  <c r="AD2" i="8"/>
  <c r="AD6" i="8" s="1"/>
  <c r="Z2" i="8"/>
  <c r="Z9" i="8" s="1"/>
  <c r="Y2" i="8"/>
  <c r="Y9" i="8" s="1"/>
  <c r="X2" i="8"/>
  <c r="X9" i="8" s="1"/>
  <c r="W2" i="8"/>
  <c r="W6" i="8" s="1"/>
  <c r="V6" i="8"/>
  <c r="U2" i="8"/>
  <c r="U6" i="8" s="1"/>
  <c r="K2" i="8"/>
  <c r="K9" i="8" s="1"/>
  <c r="AE9" i="2" l="1"/>
  <c r="AF9" i="2"/>
  <c r="AG9" i="2"/>
  <c r="AH9" i="2"/>
  <c r="AI9" i="2"/>
  <c r="AD9" i="2"/>
  <c r="AJ9" i="2"/>
  <c r="AK9" i="2"/>
  <c r="X6" i="8"/>
  <c r="Y6" i="8"/>
  <c r="Z6" i="8"/>
  <c r="AG6" i="8"/>
  <c r="AH6" i="8"/>
  <c r="AI6" i="8"/>
  <c r="AE9" i="8"/>
  <c r="AF9" i="8"/>
  <c r="AD9" i="8"/>
  <c r="W9" i="8"/>
  <c r="U9" i="8"/>
  <c r="V9" i="8"/>
  <c r="AJ2" i="8" l="1"/>
  <c r="AA2" i="8"/>
  <c r="L2" i="8"/>
  <c r="L6" i="8" s="1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2" i="8"/>
  <c r="AC6" i="8" s="1"/>
  <c r="B6" i="8"/>
  <c r="C6" i="8"/>
  <c r="D6" i="8"/>
  <c r="E6" i="8"/>
  <c r="F6" i="8"/>
  <c r="G6" i="8"/>
  <c r="H6" i="8"/>
  <c r="I6" i="8"/>
  <c r="K6" i="8"/>
  <c r="B9" i="8"/>
  <c r="C9" i="8"/>
  <c r="D9" i="8"/>
  <c r="E9" i="8"/>
  <c r="F9" i="8"/>
  <c r="G9" i="8"/>
  <c r="H9" i="8"/>
  <c r="AC9" i="8" l="1"/>
  <c r="T9" i="8"/>
  <c r="Q6" i="8"/>
  <c r="P9" i="8"/>
  <c r="M6" i="8"/>
  <c r="O9" i="8"/>
  <c r="AA6" i="8"/>
  <c r="AA9" i="8"/>
  <c r="AJ6" i="8"/>
  <c r="AJ9" i="8"/>
  <c r="I9" i="8"/>
  <c r="N9" i="8"/>
  <c r="L9" i="8"/>
  <c r="R9" i="8"/>
  <c r="BA2" i="2" l="1"/>
  <c r="AR2" i="2"/>
  <c r="AI2" i="2"/>
  <c r="AA2" i="2"/>
  <c r="Z2" i="2"/>
  <c r="R2" i="2"/>
  <c r="Q2" i="2"/>
  <c r="AZ2" i="2" l="1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L6" i="2" s="1"/>
  <c r="AJ2" i="2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M6" i="2" l="1"/>
  <c r="M9" i="2"/>
  <c r="V9" i="2"/>
  <c r="V6" i="2"/>
  <c r="AE6" i="2" s="1"/>
  <c r="AW9" i="2"/>
  <c r="AW6" i="2"/>
  <c r="AN9" i="2"/>
  <c r="AN6" i="2"/>
  <c r="T9" i="2"/>
  <c r="AU6" i="2"/>
  <c r="AL9" i="2"/>
  <c r="K9" i="2"/>
  <c r="BC2" i="2"/>
</calcChain>
</file>

<file path=xl/sharedStrings.xml><?xml version="1.0" encoding="utf-8"?>
<sst xmlns="http://schemas.openxmlformats.org/spreadsheetml/2006/main" count="116" uniqueCount="47">
  <si>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</si>
  <si>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</si>
  <si>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</si>
  <si>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</si>
  <si>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</si>
  <si>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</si>
  <si>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</si>
  <si>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</si>
  <si>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</si>
  <si>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</si>
  <si>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</si>
  <si>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</si>
  <si>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</si>
  <si>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</si>
  <si>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</si>
  <si>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</si>
  <si>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</si>
  <si>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</si>
  <si>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</si>
  <si>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</si>
  <si>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</si>
  <si>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</si>
  <si>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</si>
  <si>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</si>
  <si>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</si>
  <si>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t>p. val. adj.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</si>
  <si>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</si>
  <si>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</si>
  <si>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</si>
  <si>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</si>
  <si>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</si>
  <si>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</si>
  <si>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</si>
  <si>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</si>
  <si>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>p.adj. (bf=7)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</si>
  <si>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</si>
  <si>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</si>
  <si>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</si>
  <si>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</si>
  <si>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</si>
  <si>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</si>
  <si>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</si>
  <si>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t>parameters</t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</si>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</sst>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205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NumberFormat="1" applyFont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0" fillId="0" borderId="0" xfId="0" applyNumberFormat="1" applyFont="1" applyAlignment="1">
      <alignment horizontal="right" vertical="center"/>
    </xf>
    <xf numFmtId="0" fontId="0" fillId="0" borderId="5" xfId="0" applyFont="1" applyBorder="1" applyAlignment="1">
      <alignment horizontal="left" vertical="center" wrapText="1"/>
    </xf>
    <xf numFmtId="1" fontId="0" fillId="0" borderId="2" xfId="0" applyNumberFormat="1" applyFont="1" applyFill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left" vertical="center" wrapText="1"/>
    </xf>
    <xf numFmtId="0" fontId="0" fillId="0" borderId="6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0" fillId="0" borderId="5" xfId="0" applyNumberFormat="1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right" vertical="center"/>
    </xf>
    <xf numFmtId="1" fontId="8" fillId="0" borderId="0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109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F2F2F2"/>
      <color rgb="FFD95F02"/>
      <color rgb="FF1B9E77"/>
      <color rgb="FFE66101"/>
      <color rgb="FF66C2A5"/>
      <color rgb="FFFC8D62"/>
      <color rgb="FFFFD92F"/>
      <color rgb="FF8DA0CB"/>
      <color rgb="FF7570B3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Intercepts!$H$3:$H$10</c:f>
                <c:numCache>
                  <c:formatCode>General</c:formatCode>
                  <c:ptCount val="8"/>
                  <c:pt idx="0">
                    <c:v>11.620000000000005</c:v>
                  </c:pt>
                  <c:pt idx="1">
                    <c:v>12.159999999999997</c:v>
                  </c:pt>
                  <c:pt idx="2">
                    <c:v>12.269999999999996</c:v>
                  </c:pt>
                  <c:pt idx="3">
                    <c:v>14.646000000000001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Intercepts!$H$3:$H$10</c:f>
                <c:numCache>
                  <c:formatCode>General</c:formatCode>
                  <c:ptCount val="8"/>
                  <c:pt idx="0">
                    <c:v>11.620000000000005</c:v>
                  </c:pt>
                  <c:pt idx="1">
                    <c:v>12.159999999999997</c:v>
                  </c:pt>
                  <c:pt idx="2">
                    <c:v>12.269999999999996</c:v>
                  </c:pt>
                  <c:pt idx="3">
                    <c:v>14.646000000000001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Intercepts!$A$3:$A$10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Intercepts!$B$3:$B$10</c:f>
              <c:numCache>
                <c:formatCode>0</c:formatCode>
                <c:ptCount val="8"/>
                <c:pt idx="0">
                  <c:v>99.058999999999997</c:v>
                </c:pt>
                <c:pt idx="1">
                  <c:v>99.388999999999996</c:v>
                </c:pt>
                <c:pt idx="2">
                  <c:v>96.343999999999994</c:v>
                </c:pt>
                <c:pt idx="3">
                  <c:v>76.831000000000003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Intercepts!$A$12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Intercepts!$H$14:$H$21</c:f>
                <c:numCache>
                  <c:formatCode>General</c:formatCode>
                  <c:ptCount val="8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Intercepts!$H$14:$H$21</c:f>
                <c:numCache>
                  <c:formatCode>General</c:formatCode>
                  <c:ptCount val="8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Intercepts!$A$3:$A$10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Intercepts!$B$14:$B$21</c:f>
              <c:numCache>
                <c:formatCode>0</c:formatCode>
                <c:ptCount val="8"/>
                <c:pt idx="0">
                  <c:v>319.928</c:v>
                </c:pt>
                <c:pt idx="1">
                  <c:v>319.65100000000001</c:v>
                </c:pt>
                <c:pt idx="2">
                  <c:v>315.91300000000001</c:v>
                </c:pt>
                <c:pt idx="3">
                  <c:v>299.358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0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Intercepts!$U$1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Intercepts!$AB$3:$AB$10</c:f>
                <c:numCache>
                  <c:formatCode>General</c:formatCode>
                  <c:ptCount val="8"/>
                  <c:pt idx="0">
                    <c:v>0.83900000000000041</c:v>
                  </c:pt>
                  <c:pt idx="1">
                    <c:v>0.91600000000000037</c:v>
                  </c:pt>
                  <c:pt idx="2">
                    <c:v>0.83000000000000007</c:v>
                  </c:pt>
                  <c:pt idx="3">
                    <c:v>1.0580000000000007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Intercepts!$AB$3:$AB$10</c:f>
                <c:numCache>
                  <c:formatCode>General</c:formatCode>
                  <c:ptCount val="8"/>
                  <c:pt idx="0">
                    <c:v>0.83900000000000041</c:v>
                  </c:pt>
                  <c:pt idx="1">
                    <c:v>0.91600000000000037</c:v>
                  </c:pt>
                  <c:pt idx="2">
                    <c:v>0.83000000000000007</c:v>
                  </c:pt>
                  <c:pt idx="3">
                    <c:v>1.0580000000000007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Intercepts!$U$3:$U$10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Intercepts!$V$3:$V$10</c:f>
              <c:numCache>
                <c:formatCode>0.0</c:formatCode>
                <c:ptCount val="8"/>
                <c:pt idx="0">
                  <c:v>6.1580000000000004</c:v>
                </c:pt>
                <c:pt idx="1">
                  <c:v>6.4180000000000001</c:v>
                </c:pt>
                <c:pt idx="2">
                  <c:v>6.2309999999999999</c:v>
                </c:pt>
                <c:pt idx="3">
                  <c:v>8.1340000000000003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Intercepts!$K$1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Intercepts!$R$3:$R$10</c:f>
                <c:numCache>
                  <c:formatCode>General</c:formatCode>
                  <c:ptCount val="8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Intercepts!$R$3:$R$10</c:f>
                <c:numCache>
                  <c:formatCode>General</c:formatCode>
                  <c:ptCount val="8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ln w="9525"/>
            </c:spPr>
          </c:errBars>
          <c:cat>
            <c:strRef>
              <c:f>Intercepts!$K$14:$K$21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Intercepts!$L$3:$L$10</c:f>
              <c:numCache>
                <c:formatCode>0.0</c:formatCode>
                <c:ptCount val="8"/>
                <c:pt idx="0">
                  <c:v>87.427999999999997</c:v>
                </c:pt>
                <c:pt idx="1">
                  <c:v>87.581999999999994</c:v>
                </c:pt>
                <c:pt idx="2">
                  <c:v>89.210999999999999</c:v>
                </c:pt>
                <c:pt idx="3">
                  <c:v>90.358999999999995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Intercepts!$K$12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Intercepts!$R$15:$R$21</c:f>
                <c:numCache>
                  <c:formatCode>General</c:formatCode>
                  <c:ptCount val="7"/>
                  <c:pt idx="0">
                    <c:v>2.1969999999999885</c:v>
                  </c:pt>
                  <c:pt idx="1">
                    <c:v>2.2219999999999942</c:v>
                  </c:pt>
                  <c:pt idx="2">
                    <c:v>2.9809999999999945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Intercepts!$R$14:$R$21</c:f>
                <c:numCache>
                  <c:formatCode>General</c:formatCode>
                  <c:ptCount val="8"/>
                  <c:pt idx="0">
                    <c:v>2.4679999999999893</c:v>
                  </c:pt>
                  <c:pt idx="1">
                    <c:v>2.1969999999999885</c:v>
                  </c:pt>
                  <c:pt idx="2">
                    <c:v>2.2219999999999942</c:v>
                  </c:pt>
                  <c:pt idx="3">
                    <c:v>2.9809999999999945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Intercepts!$K$14:$K$21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Intercepts!$L$14:$L$21</c:f>
              <c:numCache>
                <c:formatCode>0.0</c:formatCode>
                <c:ptCount val="8"/>
                <c:pt idx="0">
                  <c:v>91.608999999999995</c:v>
                </c:pt>
                <c:pt idx="1">
                  <c:v>92.001999999999995</c:v>
                </c:pt>
                <c:pt idx="2">
                  <c:v>93.450999999999993</c:v>
                </c:pt>
                <c:pt idx="3">
                  <c:v>96.655000000000001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log(LH slopes)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Intercepts!$U$12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Intercepts!$AB$14:$AB$21</c:f>
                <c:numCache>
                  <c:formatCode>General</c:formatCode>
                  <c:ptCount val="8"/>
                  <c:pt idx="0">
                    <c:v>0.21899999999999986</c:v>
                  </c:pt>
                  <c:pt idx="1">
                    <c:v>0.21200000000000019</c:v>
                  </c:pt>
                  <c:pt idx="2">
                    <c:v>0.20500000000000007</c:v>
                  </c:pt>
                  <c:pt idx="3">
                    <c:v>0.18300000000000027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Intercepts!$AB$14:$AB$21</c:f>
                <c:numCache>
                  <c:formatCode>General</c:formatCode>
                  <c:ptCount val="8"/>
                  <c:pt idx="0">
                    <c:v>0.21899999999999986</c:v>
                  </c:pt>
                  <c:pt idx="1">
                    <c:v>0.21200000000000019</c:v>
                  </c:pt>
                  <c:pt idx="2">
                    <c:v>0.20500000000000007</c:v>
                  </c:pt>
                  <c:pt idx="3">
                    <c:v>0.18300000000000027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Intercepts!$U$14:$U$21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Intercepts!$V$14:$V$21</c:f>
              <c:numCache>
                <c:formatCode>0.0</c:formatCode>
                <c:ptCount val="8"/>
                <c:pt idx="0">
                  <c:v>3.4169999999999998</c:v>
                </c:pt>
                <c:pt idx="1">
                  <c:v>3.4750000000000001</c:v>
                </c:pt>
                <c:pt idx="2">
                  <c:v>3.468</c:v>
                </c:pt>
                <c:pt idx="3">
                  <c:v>3.7120000000000002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log(ST/sec)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Intercepts!$A$7</c:f>
              <c:strCache>
                <c:ptCount val="1"/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(Intercepts!$R$7,Intercepts!$R$18)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(Intercepts!$R$7,Intercepts!$R$18)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(Intercepts!$H$7,Intercepts!$H$18)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(Intercepts!$H$7,Intercepts!$H$18)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(Intercepts!$B$7,Intercepts!$B$18)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(Intercepts!$L$7,Intercepts!$L$18)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Intercepts!$A$8</c:f>
              <c:strCache>
                <c:ptCount val="1"/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(Intercepts!$R$8,Intercepts!$R$19)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(Intercepts!$R$8,Intercepts!$R$19)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(Intercepts!$H$8,Intercepts!$H$19)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(Intercepts!$H$8,Intercepts!$H$19)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(Intercepts!$B$8,Intercepts!$B$19)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(Intercepts!$L$8,Intercepts!$L$19)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Intercepts!$A$9</c:f>
              <c:strCache>
                <c:ptCount val="1"/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(Intercepts!$R$9,Intercepts!$R$20)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(Intercepts!$R$9,Intercepts!$R$20)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(Intercepts!$H$9,Intercepts!$H$20)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(Intercepts!$H$9,Intercepts!$H$20)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(Intercepts!$B$9,Intercepts!$B$20)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(Intercepts!$L$9,Intercepts!$L$20)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Intercepts!$A$10</c:f>
              <c:strCache>
                <c:ptCount val="1"/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(Intercepts!$R$10,Intercepts!$R$21)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(Intercepts!$R$10,Intercepts!$R$21)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(Intercepts!$H$10,Intercepts!$H$21)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(Intercepts!$H$10,Intercepts!$H$21)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(Intercepts!$B$10,Intercepts!$B$21)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(Intercepts!$L$10,Intercepts!$L$21)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191962291940223"/>
          <c:y val="0.16407067675938067"/>
          <c:w val="0.26932868744830785"/>
          <c:h val="0.22331399208516264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F0 of L and H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Intercepts!$A$3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(Intercepts!$H$3,Intercepts!$H$14)</c:f>
                <c:numCache>
                  <c:formatCode>General</c:formatCode>
                  <c:ptCount val="2"/>
                  <c:pt idx="0">
                    <c:v>11.620000000000005</c:v>
                  </c:pt>
                  <c:pt idx="1">
                    <c:v>50.84499999999997</c:v>
                  </c:pt>
                </c:numCache>
              </c:numRef>
            </c:plus>
            <c:minus>
              <c:numRef>
                <c:f>(Intercepts!$H$3,Intercepts!$H$14)</c:f>
                <c:numCache>
                  <c:formatCode>General</c:formatCode>
                  <c:ptCount val="2"/>
                  <c:pt idx="0">
                    <c:v>11.620000000000005</c:v>
                  </c:pt>
                  <c:pt idx="1">
                    <c:v>50.84499999999997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(Intercepts!$R$3,Intercepts!$R$14)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2.4679999999999893</c:v>
                  </c:pt>
                </c:numCache>
              </c:numRef>
            </c:plus>
            <c:minus>
              <c:numRef>
                <c:f>(Intercepts!$R$3,Intercepts!$R$14)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2.4679999999999893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(Intercepts!$B$3,Intercepts!$B$14)</c:f>
              <c:numCache>
                <c:formatCode>0</c:formatCode>
                <c:ptCount val="2"/>
                <c:pt idx="0">
                  <c:v>99.058999999999997</c:v>
                </c:pt>
                <c:pt idx="1">
                  <c:v>319.928</c:v>
                </c:pt>
              </c:numCache>
            </c:numRef>
          </c:xVal>
          <c:yVal>
            <c:numRef>
              <c:f>(Intercepts!$L$3,Intercepts!$L$14)</c:f>
              <c:numCache>
                <c:formatCode>0.0</c:formatCode>
                <c:ptCount val="2"/>
                <c:pt idx="0">
                  <c:v>87.427999999999997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Intercepts!$A$4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(Intercepts!$H$4,Intercepts!$H$15)</c:f>
                <c:numCache>
                  <c:formatCode>General</c:formatCode>
                  <c:ptCount val="2"/>
                  <c:pt idx="0">
                    <c:v>12.159999999999997</c:v>
                  </c:pt>
                  <c:pt idx="1">
                    <c:v>50.845000000000027</c:v>
                  </c:pt>
                </c:numCache>
              </c:numRef>
            </c:plus>
            <c:minus>
              <c:numRef>
                <c:f>(Intercepts!$H$4,Intercepts!$H$15)</c:f>
                <c:numCache>
                  <c:formatCode>General</c:formatCode>
                  <c:ptCount val="2"/>
                  <c:pt idx="0">
                    <c:v>12.159999999999997</c:v>
                  </c:pt>
                  <c:pt idx="1">
                    <c:v>50.845000000000027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(Intercepts!$R$4,Intercepts!$R$15)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2.1969999999999885</c:v>
                  </c:pt>
                </c:numCache>
              </c:numRef>
            </c:plus>
            <c:minus>
              <c:numRef>
                <c:f>(Intercepts!$R$4,Intercepts!$R$15)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2.1969999999999885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(Intercepts!$B$4,Intercepts!$B$15)</c:f>
              <c:numCache>
                <c:formatCode>0</c:formatCode>
                <c:ptCount val="2"/>
                <c:pt idx="0">
                  <c:v>99.388999999999996</c:v>
                </c:pt>
                <c:pt idx="1">
                  <c:v>319.65100000000001</c:v>
                </c:pt>
              </c:numCache>
            </c:numRef>
          </c:xVal>
          <c:yVal>
            <c:numRef>
              <c:f>(Intercepts!$L$4,Intercepts!$L$15)</c:f>
              <c:numCache>
                <c:formatCode>0.0</c:formatCode>
                <c:ptCount val="2"/>
                <c:pt idx="0">
                  <c:v>87.581999999999994</c:v>
                </c:pt>
                <c:pt idx="1">
                  <c:v>92.001999999999995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Intercepts!$A$5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(Intercepts!$H$5,Intercepts!$H$16)</c:f>
                <c:numCache>
                  <c:formatCode>General</c:formatCode>
                  <c:ptCount val="2"/>
                  <c:pt idx="0">
                    <c:v>12.269999999999996</c:v>
                  </c:pt>
                  <c:pt idx="1">
                    <c:v>50.848000000000013</c:v>
                  </c:pt>
                </c:numCache>
              </c:numRef>
            </c:plus>
            <c:minus>
              <c:numRef>
                <c:f>(Intercepts!$H$5,Intercepts!$H$16)</c:f>
                <c:numCache>
                  <c:formatCode>General</c:formatCode>
                  <c:ptCount val="2"/>
                  <c:pt idx="0">
                    <c:v>12.269999999999996</c:v>
                  </c:pt>
                  <c:pt idx="1">
                    <c:v>50.848000000000013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(Intercepts!$R$3,Intercepts!$R$14)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2.4679999999999893</c:v>
                  </c:pt>
                </c:numCache>
              </c:numRef>
            </c:plus>
            <c:minus>
              <c:numRef>
                <c:f>(Intercepts!$R$3,Intercepts!$R$14)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2.4679999999999893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(Intercepts!$B$5,Intercepts!$B$16)</c:f>
              <c:numCache>
                <c:formatCode>0</c:formatCode>
                <c:ptCount val="2"/>
                <c:pt idx="0">
                  <c:v>96.343999999999994</c:v>
                </c:pt>
                <c:pt idx="1">
                  <c:v>315.91300000000001</c:v>
                </c:pt>
              </c:numCache>
            </c:numRef>
          </c:xVal>
          <c:yVal>
            <c:numRef>
              <c:f>(Intercepts!$L$5,Intercepts!$L$16)</c:f>
              <c:numCache>
                <c:formatCode>0.0</c:formatCode>
                <c:ptCount val="2"/>
                <c:pt idx="0">
                  <c:v>89.210999999999999</c:v>
                </c:pt>
                <c:pt idx="1">
                  <c:v>93.450999999999993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Intercepts!$A$6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(Intercepts!$H$6,Intercepts!$H$17)</c:f>
                <c:numCache>
                  <c:formatCode>General</c:formatCode>
                  <c:ptCount val="2"/>
                  <c:pt idx="0">
                    <c:v>14.646000000000001</c:v>
                  </c:pt>
                  <c:pt idx="1">
                    <c:v>50.86099999999999</c:v>
                  </c:pt>
                </c:numCache>
              </c:numRef>
            </c:plus>
            <c:minus>
              <c:numRef>
                <c:f>(Intercepts!$H$6,Intercepts!$H$17)</c:f>
                <c:numCache>
                  <c:formatCode>General</c:formatCode>
                  <c:ptCount val="2"/>
                  <c:pt idx="0">
                    <c:v>14.646000000000001</c:v>
                  </c:pt>
                  <c:pt idx="1">
                    <c:v>50.86099999999999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(Intercepts!$R$6,Intercepts!$R$17)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2.9809999999999945</c:v>
                  </c:pt>
                </c:numCache>
              </c:numRef>
            </c:plus>
            <c:minus>
              <c:numRef>
                <c:f>(Intercepts!$R$6,Intercepts!$R$17)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2.9809999999999945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(Intercepts!$B$6,Intercepts!$B$17)</c:f>
              <c:numCache>
                <c:formatCode>0</c:formatCode>
                <c:ptCount val="2"/>
                <c:pt idx="0">
                  <c:v>76.831000000000003</c:v>
                </c:pt>
                <c:pt idx="1">
                  <c:v>299.358</c:v>
                </c:pt>
              </c:numCache>
            </c:numRef>
          </c:xVal>
          <c:yVal>
            <c:numRef>
              <c:f>(Intercepts!$L$6,Intercepts!$L$17)</c:f>
              <c:numCache>
                <c:formatCode>0.0</c:formatCode>
                <c:ptCount val="2"/>
                <c:pt idx="0">
                  <c:v>90.358999999999995</c:v>
                </c:pt>
                <c:pt idx="1">
                  <c:v>96.655000000000001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613328191084012"/>
          <c:y val="0.17815933983179508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357854</xdr:colOff>
      <xdr:row>15</xdr:row>
      <xdr:rowOff>53340</xdr:rowOff>
    </xdr:from>
    <xdr:to>
      <xdr:col>24</xdr:col>
      <xdr:colOff>1268</xdr:colOff>
      <xdr:row>30</xdr:row>
      <xdr:rowOff>16150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0.56257</cdr:x>
      <cdr:y>0.18999</cdr:y>
    </cdr:from>
    <cdr:to>
      <cdr:x>0.56257</cdr:x>
      <cdr:y>0.79448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28673" y="408035"/>
          <a:ext cx="0" cy="129821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0.56571</cdr:x>
      <cdr:y>0.19086</cdr:y>
    </cdr:from>
    <cdr:to>
      <cdr:x>0.56571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45599" y="409903"/>
          <a:ext cx="0" cy="13807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0.56255</cdr:x>
      <cdr:y>0.18727</cdr:y>
    </cdr:from>
    <cdr:to>
      <cdr:x>0.56255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25582" y="402177"/>
          <a:ext cx="0" cy="136881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_t_r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0_exc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_f0_r2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h_slope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b0"/>
    </sheetNames>
    <sheetDataSet>
      <sheetData sheetId="0">
        <row r="2">
          <cell r="A2" t="str">
            <v>modeMDC</v>
          </cell>
          <cell r="B2">
            <v>99.058999999999997</v>
          </cell>
          <cell r="C2">
            <v>5.9290000000000003</v>
          </cell>
          <cell r="D2">
            <v>87.438999999999993</v>
          </cell>
          <cell r="E2">
            <v>110.679</v>
          </cell>
          <cell r="F2">
            <v>16.707999999999998</v>
          </cell>
          <cell r="G2">
            <v>9.1199999999999992</v>
          </cell>
          <cell r="H2">
            <v>3.7482999999999999E-8</v>
          </cell>
          <cell r="I2">
            <v>5.9999999999999997E-7</v>
          </cell>
          <cell r="J2" t="str">
            <v>p&lt;0.001</v>
          </cell>
        </row>
        <row r="3">
          <cell r="A3" t="str">
            <v>modeMWH</v>
          </cell>
          <cell r="B3">
            <v>99.388999999999996</v>
          </cell>
          <cell r="C3">
            <v>6.2039999999999997</v>
          </cell>
          <cell r="D3">
            <v>87.228999999999999</v>
          </cell>
          <cell r="E3">
            <v>111.55</v>
          </cell>
          <cell r="F3">
            <v>16.018999999999998</v>
          </cell>
          <cell r="G3">
            <v>9.1199999999999992</v>
          </cell>
          <cell r="H3">
            <v>5.5070000000000003E-8</v>
          </cell>
          <cell r="I3">
            <v>8.8100000000000001E-7</v>
          </cell>
          <cell r="J3" t="str">
            <v>p&lt;0.001</v>
          </cell>
        </row>
        <row r="4">
          <cell r="A4" t="str">
            <v>modeMYN</v>
          </cell>
          <cell r="B4">
            <v>96.343999999999994</v>
          </cell>
          <cell r="C4">
            <v>6.2610000000000001</v>
          </cell>
          <cell r="D4">
            <v>84.073999999999998</v>
          </cell>
          <cell r="E4">
            <v>108.61499999999999</v>
          </cell>
          <cell r="F4">
            <v>15.388999999999999</v>
          </cell>
          <cell r="G4">
            <v>10.51</v>
          </cell>
          <cell r="H4">
            <v>1.5217E-8</v>
          </cell>
          <cell r="I4">
            <v>2.4299999999999999E-7</v>
          </cell>
          <cell r="J4" t="str">
            <v>p&lt;0.001</v>
          </cell>
        </row>
        <row r="5">
          <cell r="A5" t="str">
            <v>modeMDQ</v>
          </cell>
          <cell r="B5">
            <v>76.831000000000003</v>
          </cell>
          <cell r="C5">
            <v>7.4729999999999999</v>
          </cell>
          <cell r="D5">
            <v>62.185000000000002</v>
          </cell>
          <cell r="E5">
            <v>91.477000000000004</v>
          </cell>
          <cell r="F5">
            <v>10.282</v>
          </cell>
          <cell r="G5">
            <v>10.050000000000001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r2"/>
    </sheetNames>
    <sheetDataSet>
      <sheetData sheetId="0">
        <row r="2">
          <cell r="B2">
            <v>0.82413402479152897</v>
          </cell>
        </row>
        <row r="3">
          <cell r="B3">
            <v>0.63532338526946097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r2"/>
    </sheetNames>
    <sheetDataSet>
      <sheetData sheetId="0">
        <row r="2">
          <cell r="B2">
            <v>0.83291444025534001</v>
          </cell>
        </row>
        <row r="3">
          <cell r="B3">
            <v>0.296650413521515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b1"/>
    </sheetNames>
    <sheetDataSet>
      <sheetData sheetId="0">
        <row r="2">
          <cell r="C2">
            <v>0.153</v>
          </cell>
          <cell r="D2">
            <v>0.29899999999999999</v>
          </cell>
          <cell r="E2">
            <v>-0.433</v>
          </cell>
          <cell r="F2">
            <v>0.74</v>
          </cell>
          <cell r="G2">
            <v>0.51200000000000001</v>
          </cell>
          <cell r="H2">
            <v>10.029999999999999</v>
          </cell>
          <cell r="I2">
            <v>0.61970000000000003</v>
          </cell>
          <cell r="J2">
            <v>0.99990000000000001</v>
          </cell>
        </row>
        <row r="3">
          <cell r="C3">
            <v>1.7829999999999999</v>
          </cell>
          <cell r="D3">
            <v>0.33900000000000002</v>
          </cell>
          <cell r="E3">
            <v>1.119</v>
          </cell>
          <cell r="F3">
            <v>2.4470000000000001</v>
          </cell>
          <cell r="G3">
            <v>5.2610000000000001</v>
          </cell>
          <cell r="H3">
            <v>9.85</v>
          </cell>
          <cell r="I3">
            <v>3.8687999999999998E-4</v>
          </cell>
          <cell r="J3">
            <v>6.1999999999999998E-3</v>
          </cell>
          <cell r="K3" t="str">
            <v>p&lt;0.01</v>
          </cell>
        </row>
        <row r="4">
          <cell r="C4">
            <v>2.931</v>
          </cell>
          <cell r="D4">
            <v>0.59</v>
          </cell>
          <cell r="E4">
            <v>1.774</v>
          </cell>
          <cell r="F4">
            <v>4.0869999999999997</v>
          </cell>
          <cell r="G4">
            <v>4.9660000000000002</v>
          </cell>
          <cell r="H4">
            <v>10.01</v>
          </cell>
          <cell r="I4">
            <v>5.6369999999999999E-4</v>
          </cell>
          <cell r="J4">
            <v>8.9999999999999993E-3</v>
          </cell>
          <cell r="K4" t="str">
            <v>p&lt;0.01</v>
          </cell>
        </row>
        <row r="5">
          <cell r="C5">
            <v>1.63</v>
          </cell>
          <cell r="D5">
            <v>0.46100000000000002</v>
          </cell>
          <cell r="E5">
            <v>0.72699999999999998</v>
          </cell>
          <cell r="F5">
            <v>2.5329999999999999</v>
          </cell>
          <cell r="G5">
            <v>3.5379999999999998</v>
          </cell>
          <cell r="H5">
            <v>9.9700000000000006</v>
          </cell>
          <cell r="I5">
            <v>5.4000000000000003E-3</v>
          </cell>
          <cell r="J5">
            <v>8.6400000000000005E-2</v>
          </cell>
        </row>
        <row r="6">
          <cell r="C6">
            <v>2.7770000000000001</v>
          </cell>
          <cell r="D6">
            <v>0.76800000000000002</v>
          </cell>
          <cell r="E6">
            <v>1.272</v>
          </cell>
          <cell r="F6">
            <v>4.282</v>
          </cell>
          <cell r="G6">
            <v>3.617</v>
          </cell>
          <cell r="H6">
            <v>10.050000000000001</v>
          </cell>
          <cell r="I6">
            <v>4.7000000000000002E-3</v>
          </cell>
          <cell r="J6">
            <v>7.4800000000000005E-2</v>
          </cell>
        </row>
        <row r="7">
          <cell r="C7">
            <v>1.1479999999999999</v>
          </cell>
          <cell r="D7">
            <v>0.58799999999999997</v>
          </cell>
          <cell r="E7">
            <v>-4.0000000000000001E-3</v>
          </cell>
          <cell r="F7">
            <v>2.2989999999999999</v>
          </cell>
          <cell r="G7">
            <v>1.9530000000000001</v>
          </cell>
          <cell r="H7">
            <v>10.07</v>
          </cell>
          <cell r="I7">
            <v>7.9200000000000007E-2</v>
          </cell>
          <cell r="J7">
            <v>0.99990000000000001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b1"/>
    </sheetNames>
    <sheetDataSet>
      <sheetData sheetId="0">
        <row r="2">
          <cell r="C2">
            <v>0.39300000000000002</v>
          </cell>
          <cell r="D2">
            <v>0.372</v>
          </cell>
          <cell r="E2">
            <v>-0.33600000000000002</v>
          </cell>
          <cell r="F2">
            <v>1.123</v>
          </cell>
          <cell r="G2">
            <v>1.0569999999999999</v>
          </cell>
          <cell r="H2">
            <v>10.41</v>
          </cell>
          <cell r="I2">
            <v>0.31440000000000001</v>
          </cell>
          <cell r="J2">
            <v>0.99990000000000001</v>
          </cell>
        </row>
        <row r="3">
          <cell r="C3">
            <v>1.843</v>
          </cell>
          <cell r="D3">
            <v>0.33900000000000002</v>
          </cell>
          <cell r="E3">
            <v>1.177</v>
          </cell>
          <cell r="F3">
            <v>2.508</v>
          </cell>
          <cell r="G3">
            <v>5.4279999999999999</v>
          </cell>
          <cell r="H3">
            <v>10.38</v>
          </cell>
          <cell r="I3">
            <v>2.5401999999999998E-4</v>
          </cell>
          <cell r="J3">
            <v>4.1000000000000003E-3</v>
          </cell>
          <cell r="K3" t="str">
            <v>p&lt;0.01</v>
          </cell>
        </row>
        <row r="4">
          <cell r="C4">
            <v>5.0460000000000003</v>
          </cell>
          <cell r="D4">
            <v>0.69299999999999995</v>
          </cell>
          <cell r="E4">
            <v>3.6869999999999998</v>
          </cell>
          <cell r="F4">
            <v>6.4050000000000002</v>
          </cell>
          <cell r="G4">
            <v>7.2789999999999999</v>
          </cell>
          <cell r="H4">
            <v>10.1</v>
          </cell>
          <cell r="I4">
            <v>2.527E-5</v>
          </cell>
          <cell r="J4">
            <v>4.0400000000000001E-4</v>
          </cell>
          <cell r="K4" t="str">
            <v>p&lt;0.001</v>
          </cell>
        </row>
        <row r="5">
          <cell r="C5">
            <v>1.4490000000000001</v>
          </cell>
          <cell r="D5">
            <v>0.46899999999999997</v>
          </cell>
          <cell r="E5">
            <v>0.53</v>
          </cell>
          <cell r="F5">
            <v>2.3690000000000002</v>
          </cell>
          <cell r="G5">
            <v>3.089</v>
          </cell>
          <cell r="H5">
            <v>9.92</v>
          </cell>
          <cell r="I5">
            <v>1.1599999999999999E-2</v>
          </cell>
          <cell r="J5">
            <v>0.18509999999999999</v>
          </cell>
        </row>
        <row r="6">
          <cell r="C6">
            <v>4.6529999999999996</v>
          </cell>
          <cell r="D6">
            <v>0.92600000000000005</v>
          </cell>
          <cell r="E6">
            <v>2.839</v>
          </cell>
          <cell r="F6">
            <v>6.4669999999999996</v>
          </cell>
          <cell r="G6">
            <v>5.0270000000000001</v>
          </cell>
          <cell r="H6">
            <v>10.050000000000001</v>
          </cell>
          <cell r="I6">
            <v>5.0849000000000001E-4</v>
          </cell>
          <cell r="J6">
            <v>8.0999999999999996E-3</v>
          </cell>
          <cell r="K6" t="str">
            <v>p&lt;0.01</v>
          </cell>
        </row>
        <row r="7">
          <cell r="C7">
            <v>3.2029999999999998</v>
          </cell>
          <cell r="D7">
            <v>0.80900000000000005</v>
          </cell>
          <cell r="E7">
            <v>1.6180000000000001</v>
          </cell>
          <cell r="F7">
            <v>4.7889999999999997</v>
          </cell>
          <cell r="G7">
            <v>3.9590000000000001</v>
          </cell>
          <cell r="H7">
            <v>10.09</v>
          </cell>
          <cell r="I7">
            <v>2.5999999999999999E-3</v>
          </cell>
          <cell r="J7">
            <v>4.2299999999999997E-2</v>
          </cell>
          <cell r="K7" t="str">
            <v>p&lt;0.05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_exc_b1"/>
    </sheetNames>
    <sheetDataSet>
      <sheetData sheetId="0">
        <row r="2">
          <cell r="C2">
            <v>0.26</v>
          </cell>
          <cell r="D2">
            <v>0.30599999999999999</v>
          </cell>
          <cell r="E2">
            <v>-0.33900000000000002</v>
          </cell>
          <cell r="F2">
            <v>0.85899999999999999</v>
          </cell>
          <cell r="G2">
            <v>0.85099999999999998</v>
          </cell>
          <cell r="H2">
            <v>10.050000000000001</v>
          </cell>
          <cell r="I2">
            <v>0.41470000000000001</v>
          </cell>
          <cell r="J2">
            <v>0.99990000000000001</v>
          </cell>
        </row>
        <row r="3">
          <cell r="C3">
            <v>7.2999999999999995E-2</v>
          </cell>
          <cell r="D3">
            <v>0.32100000000000001</v>
          </cell>
          <cell r="E3">
            <v>-0.55500000000000005</v>
          </cell>
          <cell r="F3">
            <v>0.70099999999999996</v>
          </cell>
          <cell r="G3">
            <v>0.22800000000000001</v>
          </cell>
          <cell r="H3">
            <v>9.81</v>
          </cell>
          <cell r="I3">
            <v>0.82399999999999995</v>
          </cell>
          <cell r="J3">
            <v>0.99990000000000001</v>
          </cell>
        </row>
        <row r="4">
          <cell r="C4">
            <v>1.976</v>
          </cell>
          <cell r="D4">
            <v>0.47899999999999998</v>
          </cell>
          <cell r="E4">
            <v>1.0369999999999999</v>
          </cell>
          <cell r="F4">
            <v>2.9140000000000001</v>
          </cell>
          <cell r="G4">
            <v>4.1269999999999998</v>
          </cell>
          <cell r="H4">
            <v>9.35</v>
          </cell>
          <cell r="I4">
            <v>2.3999999999999998E-3</v>
          </cell>
          <cell r="J4">
            <v>3.7900000000000003E-2</v>
          </cell>
          <cell r="K4" t="str">
            <v>p&lt;0.05</v>
          </cell>
        </row>
        <row r="5">
          <cell r="C5">
            <v>-0.187</v>
          </cell>
          <cell r="D5">
            <v>0.45800000000000002</v>
          </cell>
          <cell r="E5">
            <v>-1.085</v>
          </cell>
          <cell r="F5">
            <v>0.71199999999999997</v>
          </cell>
          <cell r="G5">
            <v>-0.40799999999999997</v>
          </cell>
          <cell r="H5">
            <v>9.9600000000000009</v>
          </cell>
          <cell r="I5">
            <v>0.69210000000000005</v>
          </cell>
          <cell r="J5">
            <v>0.99990000000000001</v>
          </cell>
        </row>
        <row r="6">
          <cell r="C6">
            <v>1.716</v>
          </cell>
          <cell r="D6">
            <v>0.55800000000000005</v>
          </cell>
          <cell r="E6">
            <v>0.622</v>
          </cell>
          <cell r="F6">
            <v>2.8090000000000002</v>
          </cell>
          <cell r="G6">
            <v>3.0750000000000002</v>
          </cell>
          <cell r="H6">
            <v>9.6999999999999993</v>
          </cell>
          <cell r="I6">
            <v>1.2200000000000001E-2</v>
          </cell>
          <cell r="J6">
            <v>0.1946</v>
          </cell>
        </row>
        <row r="7">
          <cell r="C7">
            <v>1.903</v>
          </cell>
          <cell r="D7">
            <v>0.32600000000000001</v>
          </cell>
          <cell r="E7">
            <v>1.2629999999999999</v>
          </cell>
          <cell r="F7">
            <v>2.5419999999999998</v>
          </cell>
          <cell r="G7">
            <v>5.83</v>
          </cell>
          <cell r="H7">
            <v>9.48</v>
          </cell>
          <cell r="I7">
            <v>2.0426999999999999E-4</v>
          </cell>
          <cell r="J7">
            <v>3.3E-3</v>
          </cell>
          <cell r="K7" t="str">
            <v>p&lt;0.01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b1"/>
    </sheetNames>
    <sheetDataSet>
      <sheetData sheetId="0">
        <row r="2">
          <cell r="C2">
            <v>0.33100000000000002</v>
          </cell>
          <cell r="D2">
            <v>2.6230000000000002</v>
          </cell>
          <cell r="E2">
            <v>-4.8109999999999999</v>
          </cell>
          <cell r="F2">
            <v>5.4729999999999999</v>
          </cell>
          <cell r="G2">
            <v>0.126</v>
          </cell>
          <cell r="H2">
            <v>9.93</v>
          </cell>
          <cell r="I2">
            <v>0.90210000000000001</v>
          </cell>
          <cell r="J2">
            <v>0.99990000000000001</v>
          </cell>
        </row>
        <row r="3">
          <cell r="C3">
            <v>-2.7149999999999999</v>
          </cell>
          <cell r="D3">
            <v>4.9470000000000001</v>
          </cell>
          <cell r="E3">
            <v>-12.411</v>
          </cell>
          <cell r="F3">
            <v>6.98</v>
          </cell>
          <cell r="G3">
            <v>-0.54900000000000004</v>
          </cell>
          <cell r="H3">
            <v>10.02</v>
          </cell>
          <cell r="I3">
            <v>0.59509999999999996</v>
          </cell>
          <cell r="J3">
            <v>0.99990000000000001</v>
          </cell>
        </row>
        <row r="4">
          <cell r="C4">
            <v>-22.228000000000002</v>
          </cell>
          <cell r="D4">
            <v>5.101</v>
          </cell>
          <cell r="E4">
            <v>-32.226999999999997</v>
          </cell>
          <cell r="F4">
            <v>-12.23</v>
          </cell>
          <cell r="G4">
            <v>-4.3570000000000002</v>
          </cell>
          <cell r="H4">
            <v>9.94</v>
          </cell>
          <cell r="I4">
            <v>1.4E-3</v>
          </cell>
          <cell r="J4">
            <v>2.3099999999999999E-2</v>
          </cell>
          <cell r="K4" t="str">
            <v>p&lt;0.05</v>
          </cell>
        </row>
        <row r="5">
          <cell r="C5">
            <v>-3.0459999999999998</v>
          </cell>
          <cell r="D5">
            <v>4.0609999999999999</v>
          </cell>
          <cell r="E5">
            <v>-11.006</v>
          </cell>
          <cell r="F5">
            <v>4.9130000000000003</v>
          </cell>
          <cell r="G5">
            <v>-0.75</v>
          </cell>
          <cell r="H5">
            <v>10</v>
          </cell>
          <cell r="I5">
            <v>0.47039999999999998</v>
          </cell>
          <cell r="J5">
            <v>0.99990000000000001</v>
          </cell>
        </row>
        <row r="6">
          <cell r="C6">
            <v>-22.559000000000001</v>
          </cell>
          <cell r="D6">
            <v>4.202</v>
          </cell>
          <cell r="E6">
            <v>-30.795000000000002</v>
          </cell>
          <cell r="F6">
            <v>-14.324</v>
          </cell>
          <cell r="G6">
            <v>-5.3689999999999998</v>
          </cell>
          <cell r="H6">
            <v>9.68</v>
          </cell>
          <cell r="I6">
            <v>3.5174000000000002E-4</v>
          </cell>
          <cell r="J6">
            <v>5.5999999999999999E-3</v>
          </cell>
          <cell r="K6" t="str">
            <v>p&lt;0.01</v>
          </cell>
        </row>
        <row r="7">
          <cell r="C7">
            <v>-19.513000000000002</v>
          </cell>
          <cell r="D7">
            <v>5.3159999999999998</v>
          </cell>
          <cell r="E7">
            <v>-29.933</v>
          </cell>
          <cell r="F7">
            <v>-9.093</v>
          </cell>
          <cell r="G7">
            <v>-3.67</v>
          </cell>
          <cell r="H7">
            <v>9.99</v>
          </cell>
          <cell r="I7">
            <v>4.3E-3</v>
          </cell>
          <cell r="J7">
            <v>6.9099999999999995E-2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b1"/>
    </sheetNames>
    <sheetDataSet>
      <sheetData sheetId="0">
        <row r="2">
          <cell r="C2">
            <v>-0.27700000000000002</v>
          </cell>
          <cell r="D2">
            <v>3.0350000000000001</v>
          </cell>
          <cell r="E2">
            <v>-6.2240000000000002</v>
          </cell>
          <cell r="F2">
            <v>5.6710000000000003</v>
          </cell>
          <cell r="G2">
            <v>-9.0999999999999998E-2</v>
          </cell>
          <cell r="H2">
            <v>615.03</v>
          </cell>
          <cell r="I2">
            <v>0.9274</v>
          </cell>
          <cell r="J2">
            <v>0.99990000000000001</v>
          </cell>
        </row>
        <row r="3">
          <cell r="C3">
            <v>-4.0140000000000002</v>
          </cell>
          <cell r="D3">
            <v>3.0390000000000001</v>
          </cell>
          <cell r="E3">
            <v>-9.9719999999999995</v>
          </cell>
          <cell r="F3">
            <v>1.9430000000000001</v>
          </cell>
          <cell r="G3">
            <v>-1.321</v>
          </cell>
          <cell r="H3">
            <v>615.02</v>
          </cell>
          <cell r="I3">
            <v>0.18709999999999999</v>
          </cell>
          <cell r="J3">
            <v>0.99990000000000001</v>
          </cell>
        </row>
        <row r="4">
          <cell r="C4">
            <v>-20.57</v>
          </cell>
          <cell r="D4">
            <v>3.0960000000000001</v>
          </cell>
          <cell r="E4">
            <v>-26.638000000000002</v>
          </cell>
          <cell r="F4">
            <v>-14.500999999999999</v>
          </cell>
          <cell r="G4">
            <v>-6.6429999999999998</v>
          </cell>
          <cell r="H4">
            <v>615.16</v>
          </cell>
          <cell r="I4">
            <v>6.7541000000000002E-11</v>
          </cell>
          <cell r="J4">
            <v>1.08E-9</v>
          </cell>
          <cell r="K4" t="str">
            <v>p&lt;0.001</v>
          </cell>
        </row>
        <row r="5">
          <cell r="C5">
            <v>-3.738</v>
          </cell>
          <cell r="D5">
            <v>3.0329999999999999</v>
          </cell>
          <cell r="E5">
            <v>-9.6829999999999998</v>
          </cell>
          <cell r="F5">
            <v>2.2080000000000002</v>
          </cell>
          <cell r="G5">
            <v>-1.232</v>
          </cell>
          <cell r="H5">
            <v>615.07000000000005</v>
          </cell>
          <cell r="I5">
            <v>0.21840000000000001</v>
          </cell>
          <cell r="J5">
            <v>0.99990000000000001</v>
          </cell>
        </row>
        <row r="6">
          <cell r="C6">
            <v>-20.292999999999999</v>
          </cell>
          <cell r="D6">
            <v>3.0950000000000002</v>
          </cell>
          <cell r="E6">
            <v>-26.359000000000002</v>
          </cell>
          <cell r="F6">
            <v>-14.227</v>
          </cell>
          <cell r="G6">
            <v>-6.556</v>
          </cell>
          <cell r="H6">
            <v>615.25</v>
          </cell>
          <cell r="I6">
            <v>1.1675000000000001E-10</v>
          </cell>
          <cell r="J6">
            <v>1.87E-9</v>
          </cell>
          <cell r="K6" t="str">
            <v>p&lt;0.001</v>
          </cell>
        </row>
        <row r="7">
          <cell r="C7">
            <v>-16.555</v>
          </cell>
          <cell r="D7">
            <v>3.0830000000000002</v>
          </cell>
          <cell r="E7">
            <v>-22.597999999999999</v>
          </cell>
          <cell r="F7">
            <v>-10.512</v>
          </cell>
          <cell r="G7">
            <v>-5.3689999999999998</v>
          </cell>
          <cell r="H7">
            <v>615.11</v>
          </cell>
          <cell r="I7">
            <v>1.1225E-7</v>
          </cell>
          <cell r="J7">
            <v>1.7999999999999999E-6</v>
          </cell>
          <cell r="K7" t="str">
            <v>p&lt;0.001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_slope_b1"/>
    </sheetNames>
    <sheetDataSet>
      <sheetData sheetId="0">
        <row r="2">
          <cell r="C2">
            <v>5.7000000000000002E-2</v>
          </cell>
          <cell r="D2">
            <v>5.1999999999999998E-2</v>
          </cell>
          <cell r="E2">
            <v>-4.3999999999999997E-2</v>
          </cell>
          <cell r="F2">
            <v>0.159</v>
          </cell>
          <cell r="G2">
            <v>1.1080000000000001</v>
          </cell>
          <cell r="H2">
            <v>9.92</v>
          </cell>
          <cell r="I2">
            <v>0.29409999999999997</v>
          </cell>
          <cell r="J2">
            <v>0.99990000000000001</v>
          </cell>
        </row>
        <row r="3">
          <cell r="C3">
            <v>5.0999999999999997E-2</v>
          </cell>
          <cell r="D3">
            <v>5.6000000000000001E-2</v>
          </cell>
          <cell r="E3">
            <v>-5.8000000000000003E-2</v>
          </cell>
          <cell r="F3">
            <v>0.16</v>
          </cell>
          <cell r="G3">
            <v>0.91400000000000003</v>
          </cell>
          <cell r="H3">
            <v>9.81</v>
          </cell>
          <cell r="I3">
            <v>0.38240000000000002</v>
          </cell>
          <cell r="J3">
            <v>0.99990000000000001</v>
          </cell>
        </row>
        <row r="4">
          <cell r="C4">
            <v>0.29399999999999998</v>
          </cell>
          <cell r="D4">
            <v>6.3E-2</v>
          </cell>
          <cell r="E4">
            <v>0.17199999999999999</v>
          </cell>
          <cell r="F4">
            <v>0.41699999999999998</v>
          </cell>
          <cell r="G4">
            <v>4.7050000000000001</v>
          </cell>
          <cell r="H4">
            <v>8.5</v>
          </cell>
          <cell r="I4">
            <v>1.2999999999999999E-3</v>
          </cell>
          <cell r="J4">
            <v>2.0799999999999999E-2</v>
          </cell>
          <cell r="K4" t="str">
            <v>p&lt;0.05</v>
          </cell>
        </row>
        <row r="5">
          <cell r="C5">
            <v>-7.0000000000000001E-3</v>
          </cell>
          <cell r="D5">
            <v>7.6999999999999999E-2</v>
          </cell>
          <cell r="E5">
            <v>-0.157</v>
          </cell>
          <cell r="F5">
            <v>0.14399999999999999</v>
          </cell>
          <cell r="G5">
            <v>-8.5000000000000006E-2</v>
          </cell>
          <cell r="H5">
            <v>9.93</v>
          </cell>
          <cell r="I5">
            <v>0.93389999999999995</v>
          </cell>
          <cell r="J5">
            <v>0.99990000000000001</v>
          </cell>
        </row>
        <row r="6">
          <cell r="C6">
            <v>0.23699999999999999</v>
          </cell>
          <cell r="D6">
            <v>7.4999999999999997E-2</v>
          </cell>
          <cell r="E6">
            <v>0.09</v>
          </cell>
          <cell r="F6">
            <v>0.38300000000000001</v>
          </cell>
          <cell r="G6">
            <v>3.1709999999999998</v>
          </cell>
          <cell r="H6">
            <v>9.02</v>
          </cell>
          <cell r="I6">
            <v>1.1299999999999999E-2</v>
          </cell>
          <cell r="J6">
            <v>0.18099999999999999</v>
          </cell>
        </row>
        <row r="7">
          <cell r="C7">
            <v>0.24299999999999999</v>
          </cell>
          <cell r="D7">
            <v>5.8999999999999997E-2</v>
          </cell>
          <cell r="E7">
            <v>0.128</v>
          </cell>
          <cell r="F7">
            <v>0.35899999999999999</v>
          </cell>
          <cell r="G7">
            <v>4.1459999999999999</v>
          </cell>
          <cell r="H7">
            <v>9.67</v>
          </cell>
          <cell r="I7">
            <v>2.0999999999999999E-3</v>
          </cell>
          <cell r="J7">
            <v>3.4200000000000001E-2</v>
          </cell>
          <cell r="K7" t="str">
            <v>p&lt;0.05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b0"/>
    </sheetNames>
    <sheetDataSet>
      <sheetData sheetId="0">
        <row r="1">
          <cell r="I1" t="str">
            <v>p.adj. (bf=16)</v>
          </cell>
        </row>
        <row r="2">
          <cell r="A2" t="str">
            <v>modeMDC</v>
          </cell>
          <cell r="B2">
            <v>87.427999999999997</v>
          </cell>
          <cell r="C2">
            <v>1.07</v>
          </cell>
          <cell r="D2">
            <v>85.331000000000003</v>
          </cell>
          <cell r="E2">
            <v>89.525999999999996</v>
          </cell>
          <cell r="F2">
            <v>81.691000000000003</v>
          </cell>
          <cell r="G2">
            <v>10.130000000000001</v>
          </cell>
          <cell r="H2">
            <v>1.2761E-15</v>
          </cell>
          <cell r="I2">
            <v>2.04E-14</v>
          </cell>
          <cell r="J2" t="str">
            <v>p&lt;0.001</v>
          </cell>
        </row>
        <row r="3">
          <cell r="A3" t="str">
            <v>modeMWH</v>
          </cell>
          <cell r="B3">
            <v>87.581999999999994</v>
          </cell>
          <cell r="C3">
            <v>1.143</v>
          </cell>
          <cell r="D3">
            <v>85.340999999999994</v>
          </cell>
          <cell r="E3">
            <v>89.822999999999993</v>
          </cell>
          <cell r="F3">
            <v>76.599999999999994</v>
          </cell>
          <cell r="G3">
            <v>11.21</v>
          </cell>
          <cell r="H3">
            <v>1.3445E-16</v>
          </cell>
          <cell r="I3">
            <v>2.1499999999999998E-15</v>
          </cell>
          <cell r="J3" t="str">
            <v>p&lt;0.001</v>
          </cell>
        </row>
        <row r="4">
          <cell r="A4" t="str">
            <v>modeMYN</v>
          </cell>
          <cell r="B4">
            <v>89.210999999999999</v>
          </cell>
          <cell r="C4">
            <v>1.1830000000000001</v>
          </cell>
          <cell r="D4">
            <v>86.893000000000001</v>
          </cell>
          <cell r="E4">
            <v>91.53</v>
          </cell>
          <cell r="F4">
            <v>75.412000000000006</v>
          </cell>
          <cell r="G4">
            <v>9.26</v>
          </cell>
          <cell r="H4">
            <v>3.1473E-14</v>
          </cell>
          <cell r="I4">
            <v>5.0399999999999997E-13</v>
          </cell>
          <cell r="J4" t="str">
            <v>p&lt;0.001</v>
          </cell>
        </row>
        <row r="5">
          <cell r="A5" t="str">
            <v>modeMDQ</v>
          </cell>
          <cell r="B5">
            <v>90.358999999999995</v>
          </cell>
          <cell r="C5">
            <v>1.395</v>
          </cell>
          <cell r="D5">
            <v>87.625</v>
          </cell>
          <cell r="E5">
            <v>93.093000000000004</v>
          </cell>
          <cell r="F5">
            <v>64.771000000000001</v>
          </cell>
          <cell r="G5">
            <v>10.92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_exc_b0"/>
    </sheetNames>
    <sheetDataSet>
      <sheetData sheetId="0">
        <row r="2">
          <cell r="A2" t="str">
            <v>modeMDC</v>
          </cell>
          <cell r="B2">
            <v>6.1580000000000004</v>
          </cell>
          <cell r="C2">
            <v>0.42799999999999999</v>
          </cell>
          <cell r="D2">
            <v>5.319</v>
          </cell>
          <cell r="E2">
            <v>6.9969999999999999</v>
          </cell>
          <cell r="F2">
            <v>14.38</v>
          </cell>
          <cell r="G2">
            <v>10.050000000000001</v>
          </cell>
          <cell r="H2">
            <v>4.9799000000000001E-8</v>
          </cell>
          <cell r="I2">
            <v>7.9699999999999995E-7</v>
          </cell>
          <cell r="J2" t="str">
            <v>p&lt;0.001</v>
          </cell>
        </row>
        <row r="3">
          <cell r="A3" t="str">
            <v>modeMWH</v>
          </cell>
          <cell r="B3">
            <v>6.4180000000000001</v>
          </cell>
          <cell r="C3">
            <v>0.46700000000000003</v>
          </cell>
          <cell r="D3">
            <v>5.5019999999999998</v>
          </cell>
          <cell r="E3">
            <v>7.3339999999999996</v>
          </cell>
          <cell r="F3">
            <v>13.731</v>
          </cell>
          <cell r="G3">
            <v>10.06</v>
          </cell>
          <cell r="H3">
            <v>7.6653000000000005E-8</v>
          </cell>
          <cell r="I3">
            <v>1.2300000000000001E-6</v>
          </cell>
          <cell r="J3" t="str">
            <v>p&lt;0.001</v>
          </cell>
        </row>
        <row r="4">
          <cell r="A4" t="str">
            <v>modeMYN</v>
          </cell>
          <cell r="B4">
            <v>6.2309999999999999</v>
          </cell>
          <cell r="C4">
            <v>0.42399999999999999</v>
          </cell>
          <cell r="D4">
            <v>5.4009999999999998</v>
          </cell>
          <cell r="E4">
            <v>7.0620000000000003</v>
          </cell>
          <cell r="F4">
            <v>14.708</v>
          </cell>
          <cell r="G4">
            <v>10.050000000000001</v>
          </cell>
          <cell r="H4">
            <v>3.9857999999999999E-8</v>
          </cell>
          <cell r="I4">
            <v>6.3799999999999997E-7</v>
          </cell>
          <cell r="J4" t="str">
            <v>p&lt;0.001</v>
          </cell>
        </row>
        <row r="5">
          <cell r="A5" t="str">
            <v>modeMDQ</v>
          </cell>
          <cell r="B5">
            <v>8.1340000000000003</v>
          </cell>
          <cell r="C5">
            <v>0.54</v>
          </cell>
          <cell r="D5">
            <v>7.0759999999999996</v>
          </cell>
          <cell r="E5">
            <v>9.1910000000000007</v>
          </cell>
          <cell r="F5">
            <v>15.073</v>
          </cell>
          <cell r="G5">
            <v>10.039999999999999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b0"/>
    </sheetNames>
    <sheetDataSet>
      <sheetData sheetId="0">
        <row r="2">
          <cell r="A2" t="str">
            <v>modeMDC</v>
          </cell>
          <cell r="B2">
            <v>319.928</v>
          </cell>
          <cell r="C2">
            <v>25.942</v>
          </cell>
          <cell r="D2">
            <v>269.08300000000003</v>
          </cell>
          <cell r="E2">
            <v>370.77199999999999</v>
          </cell>
          <cell r="F2">
            <v>12.333</v>
          </cell>
          <cell r="G2">
            <v>2.98</v>
          </cell>
          <cell r="H2">
            <v>1.1999999999999999E-3</v>
          </cell>
          <cell r="I2">
            <v>1.9099999999999999E-2</v>
          </cell>
          <cell r="J2" t="str">
            <v>p&lt;0.05</v>
          </cell>
        </row>
        <row r="3">
          <cell r="A3" t="str">
            <v>modeMWH</v>
          </cell>
          <cell r="B3">
            <v>319.65100000000001</v>
          </cell>
          <cell r="C3">
            <v>25.942</v>
          </cell>
          <cell r="D3">
            <v>268.80599999999998</v>
          </cell>
          <cell r="E3">
            <v>370.49599999999998</v>
          </cell>
          <cell r="F3">
            <v>12.321999999999999</v>
          </cell>
          <cell r="G3">
            <v>2.98</v>
          </cell>
          <cell r="H3">
            <v>1.1999999999999999E-3</v>
          </cell>
          <cell r="I3">
            <v>1.9099999999999999E-2</v>
          </cell>
          <cell r="J3" t="str">
            <v>p&lt;0.05</v>
          </cell>
        </row>
        <row r="4">
          <cell r="A4" t="str">
            <v>modeMYN</v>
          </cell>
          <cell r="B4">
            <v>315.91300000000001</v>
          </cell>
          <cell r="C4">
            <v>25.943000000000001</v>
          </cell>
          <cell r="D4">
            <v>265.065</v>
          </cell>
          <cell r="E4">
            <v>366.76100000000002</v>
          </cell>
          <cell r="F4">
            <v>12.177</v>
          </cell>
          <cell r="G4">
            <v>2.98</v>
          </cell>
          <cell r="H4">
            <v>1.1999999999999999E-3</v>
          </cell>
          <cell r="I4">
            <v>1.9800000000000002E-2</v>
          </cell>
          <cell r="J4" t="str">
            <v>p&lt;0.05</v>
          </cell>
        </row>
        <row r="5">
          <cell r="A5" t="str">
            <v>modeMDQ</v>
          </cell>
          <cell r="B5">
            <v>299.358</v>
          </cell>
          <cell r="C5">
            <v>25.95</v>
          </cell>
          <cell r="D5">
            <v>248.49700000000001</v>
          </cell>
          <cell r="E5">
            <v>350.22</v>
          </cell>
          <cell r="F5">
            <v>11.536</v>
          </cell>
          <cell r="G5">
            <v>2.98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b0"/>
    </sheetNames>
    <sheetDataSet>
      <sheetData sheetId="0">
        <row r="2">
          <cell r="A2" t="str">
            <v>modeMDC</v>
          </cell>
          <cell r="B2">
            <v>91.608999999999995</v>
          </cell>
          <cell r="C2">
            <v>1.2589999999999999</v>
          </cell>
          <cell r="D2">
            <v>89.141000000000005</v>
          </cell>
          <cell r="E2">
            <v>94.076999999999998</v>
          </cell>
          <cell r="F2">
            <v>72.754000000000005</v>
          </cell>
          <cell r="G2">
            <v>11.59</v>
          </cell>
          <cell r="H2">
            <v>8.6941999999999999E-17</v>
          </cell>
          <cell r="I2">
            <v>1.3899999999999999E-15</v>
          </cell>
          <cell r="J2" t="str">
            <v>p&lt;0.001</v>
          </cell>
        </row>
        <row r="3">
          <cell r="A3" t="str">
            <v>modeMWH</v>
          </cell>
          <cell r="B3">
            <v>92.001999999999995</v>
          </cell>
          <cell r="C3">
            <v>1.121</v>
          </cell>
          <cell r="D3">
            <v>89.805000000000007</v>
          </cell>
          <cell r="E3">
            <v>94.198999999999998</v>
          </cell>
          <cell r="F3">
            <v>82.081000000000003</v>
          </cell>
          <cell r="G3">
            <v>11.11</v>
          </cell>
          <cell r="H3">
            <v>8.1769000000000003E-17</v>
          </cell>
          <cell r="I3">
            <v>1.31E-15</v>
          </cell>
          <cell r="J3" t="str">
            <v>p&lt;0.001</v>
          </cell>
        </row>
        <row r="4">
          <cell r="A4" t="str">
            <v>modeMYN</v>
          </cell>
          <cell r="B4">
            <v>93.450999999999993</v>
          </cell>
          <cell r="C4">
            <v>1.1339999999999999</v>
          </cell>
          <cell r="D4">
            <v>91.228999999999999</v>
          </cell>
          <cell r="E4">
            <v>95.674000000000007</v>
          </cell>
          <cell r="F4">
            <v>82.418000000000006</v>
          </cell>
          <cell r="G4">
            <v>11.18</v>
          </cell>
          <cell r="H4">
            <v>6.4407999999999998E-17</v>
          </cell>
          <cell r="I4">
            <v>1.03E-15</v>
          </cell>
          <cell r="J4" t="str">
            <v>p&lt;0.001</v>
          </cell>
        </row>
        <row r="5">
          <cell r="A5" t="str">
            <v>modeMDQ</v>
          </cell>
          <cell r="B5">
            <v>96.655000000000001</v>
          </cell>
          <cell r="C5">
            <v>1.5209999999999999</v>
          </cell>
          <cell r="D5">
            <v>93.674000000000007</v>
          </cell>
          <cell r="E5">
            <v>99.635999999999996</v>
          </cell>
          <cell r="F5">
            <v>63.554000000000002</v>
          </cell>
          <cell r="G5">
            <v>12.21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_slope_b0"/>
    </sheetNames>
    <sheetDataSet>
      <sheetData sheetId="0">
        <row r="2">
          <cell r="A2" t="str">
            <v>modeMDC</v>
          </cell>
          <cell r="B2">
            <v>3.4169999999999998</v>
          </cell>
          <cell r="C2">
            <v>0.112</v>
          </cell>
          <cell r="D2">
            <v>3.198</v>
          </cell>
          <cell r="E2">
            <v>3.6360000000000001</v>
          </cell>
          <cell r="F2">
            <v>30.576000000000001</v>
          </cell>
          <cell r="G2">
            <v>11.72</v>
          </cell>
          <cell r="H2">
            <v>1.516E-12</v>
          </cell>
          <cell r="I2">
            <v>2.4299999999999999E-11</v>
          </cell>
          <cell r="J2" t="str">
            <v>p&lt;0.001</v>
          </cell>
        </row>
        <row r="3">
          <cell r="A3" t="str">
            <v>modeMWH</v>
          </cell>
          <cell r="B3">
            <v>3.4750000000000001</v>
          </cell>
          <cell r="C3">
            <v>0.108</v>
          </cell>
          <cell r="D3">
            <v>3.2629999999999999</v>
          </cell>
          <cell r="E3">
            <v>3.6869999999999998</v>
          </cell>
          <cell r="F3">
            <v>32.140999999999998</v>
          </cell>
          <cell r="G3">
            <v>10.26</v>
          </cell>
          <cell r="H3">
            <v>1.2373E-11</v>
          </cell>
          <cell r="I3">
            <v>1.9799999999999999E-10</v>
          </cell>
          <cell r="J3" t="str">
            <v>p&lt;0.001</v>
          </cell>
        </row>
        <row r="4">
          <cell r="A4" t="str">
            <v>modeMYN</v>
          </cell>
          <cell r="B4">
            <v>3.468</v>
          </cell>
          <cell r="C4">
            <v>0.105</v>
          </cell>
          <cell r="D4">
            <v>3.2629999999999999</v>
          </cell>
          <cell r="E4">
            <v>3.673</v>
          </cell>
          <cell r="F4">
            <v>33.182000000000002</v>
          </cell>
          <cell r="G4">
            <v>10.85</v>
          </cell>
          <cell r="H4">
            <v>2.9515000000000001E-12</v>
          </cell>
          <cell r="I4">
            <v>4.7200000000000002E-11</v>
          </cell>
          <cell r="J4" t="str">
            <v>p&lt;0.001</v>
          </cell>
        </row>
        <row r="5">
          <cell r="A5" t="str">
            <v>modeMDQ</v>
          </cell>
          <cell r="B5">
            <v>3.7120000000000002</v>
          </cell>
          <cell r="C5">
            <v>9.2999999999999999E-2</v>
          </cell>
          <cell r="D5">
            <v>3.5289999999999999</v>
          </cell>
          <cell r="E5">
            <v>3.8940000000000001</v>
          </cell>
          <cell r="F5">
            <v>39.851999999999997</v>
          </cell>
          <cell r="G5">
            <v>9.5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r2"/>
    </sheetNames>
    <sheetDataSet>
      <sheetData sheetId="0">
        <row r="2">
          <cell r="B2">
            <v>0.96763271291965003</v>
          </cell>
        </row>
        <row r="3">
          <cell r="B3">
            <v>0.65325603900373996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r2"/>
    </sheetNames>
    <sheetDataSet>
      <sheetData sheetId="0">
        <row r="2">
          <cell r="B2">
            <v>0.89343047868632197</v>
          </cell>
        </row>
        <row r="3">
          <cell r="B3">
            <v>0.39232765136523001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_slope_r2"/>
    </sheetNames>
    <sheetDataSet>
      <sheetData sheetId="0">
        <row r="2">
          <cell r="B2">
            <v>0.49149090119960898</v>
          </cell>
        </row>
        <row r="3">
          <cell r="B3">
            <v>7.75151821354607E-2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K2:R10" totalsRowShown="0" headerRowDxfId="53" dataDxfId="52" headerRowBorderDxfId="50" tableBorderDxfId="51" totalsRowBorderDxfId="49">
  <autoFilter ref="K2:R10" xr:uid="{D3980010-2201-43EF-9941-5D34E4A5CF0F}"/>
  <tableColumns count="8">
    <tableColumn id="1" xr3:uid="{48EA7560-AFDA-4976-872C-A62413C27C30}" name="Predictors" dataDxfId="48">
      <calculatedColumnFormula>RIGHT([2]l_f0_b0!A2,3)</calculatedColumnFormula>
    </tableColumn>
    <tableColumn id="2" xr3:uid="{B74BAF5A-A8B1-41AC-AA5C-9C7F4D3C00F5}" name="Estimates" dataDxfId="47">
      <calculatedColumnFormula>[2]l_f0_b0!B2</calculatedColumnFormula>
    </tableColumn>
    <tableColumn id="3" xr3:uid="{692BDF21-5E37-4774-A232-65FEAC4EF62A}" name="std.error" dataDxfId="46">
      <calculatedColumnFormula>[2]l_f0_b0!C2</calculatedColumnFormula>
    </tableColumn>
    <tableColumn id="6" xr3:uid="{25F0D2CD-4553-4F0F-A005-7B069A4DF146}" name="2.5% CI" dataDxfId="45">
      <calculatedColumnFormula>[2]l_f0_b0!D2</calculatedColumnFormula>
    </tableColumn>
    <tableColumn id="5" xr3:uid="{5C65DEBD-594B-4030-A893-0F5416AC8463}" name="97.5% CI" dataDxfId="44">
      <calculatedColumnFormula>[2]l_f0_b0!E2</calculatedColumnFormula>
    </tableColumn>
    <tableColumn id="7" xr3:uid="{1C749EC2-7DA5-4835-AAB4-29FE5E444F42}" name="p. val." dataDxfId="43">
      <calculatedColumnFormula>[2]l_f0_b0!F2</calculatedColumnFormula>
    </tableColumn>
    <tableColumn id="4" xr3:uid="{0603EEF6-D289-414E-9A6C-56120260E64A}" name="p. val. adj." dataDxfId="42">
      <calculatedColumnFormula>[2]l_f0_b0!G2</calculatedColumnFormula>
    </tableColumn>
    <tableColumn id="8" xr3:uid="{C1996589-8716-4257-9BC3-42E65902C402}" name="|CI-delta|" dataDxfId="3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K13:R21" totalsRowShown="0" headerRowDxfId="41" dataDxfId="40" headerRowBorderDxfId="38" tableBorderDxfId="39" totalsRowBorderDxfId="37">
  <autoFilter ref="K13:R21" xr:uid="{DE40A492-BBA9-4876-8724-BC64B3994271}"/>
  <tableColumns count="8">
    <tableColumn id="1" xr3:uid="{E34199D2-D5CB-45DC-96B2-AAECCF32344B}" name="Predictors" dataDxfId="36">
      <calculatedColumnFormula>RIGHT([5]h_f0_b0!A2,3)</calculatedColumnFormula>
    </tableColumn>
    <tableColumn id="2" xr3:uid="{BF536D58-8825-421A-A286-3483AB4A0DBA}" name="Estimates" dataDxfId="35">
      <calculatedColumnFormula>[5]h_f0_b0!B2</calculatedColumnFormula>
    </tableColumn>
    <tableColumn id="3" xr3:uid="{2B81C313-1E48-4C7B-A992-DEE392DF89F2}" name="std.error" dataDxfId="34">
      <calculatedColumnFormula>[5]h_f0_b0!C2</calculatedColumnFormula>
    </tableColumn>
    <tableColumn id="6" xr3:uid="{51E253F3-5545-4607-87E2-3713F0C79ED0}" name="2.5% CI" dataDxfId="33">
      <calculatedColumnFormula>[5]h_f0_b0!D2</calculatedColumnFormula>
    </tableColumn>
    <tableColumn id="5" xr3:uid="{39D9684C-88E4-42B1-822E-8BF560658BA3}" name="97.5% CI" dataDxfId="32">
      <calculatedColumnFormula>[5]h_f0_b0!E2</calculatedColumnFormula>
    </tableColumn>
    <tableColumn id="7" xr3:uid="{5CF7E86F-7A72-45EB-8BFA-3C614A5C05E4}" name="p. val." dataDxfId="31">
      <calculatedColumnFormula>[5]h_f0_b0!F2</calculatedColumnFormula>
    </tableColumn>
    <tableColumn id="4" xr3:uid="{2C1E6FA3-F11F-4631-B0BB-23F7331F52BE}" name="p. val. adj." dataDxfId="30">
      <calculatedColumnFormula>[5]h_f0_b0!G2</calculatedColumnFormula>
    </tableColumn>
    <tableColumn id="8" xr3:uid="{91174BE1-7871-4821-9200-FC6E6061BBAE}" name="|CI-delta|" dataDxfId="2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U2:AB10" totalsRowShown="0" headerRowDxfId="29" dataDxfId="28" headerRowBorderDxfId="26" tableBorderDxfId="27" totalsRowBorderDxfId="25">
  <autoFilter ref="U2:AB10" xr:uid="{6BDDC793-1E7A-4B5C-BD08-84F047AC5B6B}"/>
  <tableColumns count="8">
    <tableColumn id="1" xr3:uid="{82A813F0-7850-4939-B6AE-4F49D1DC217D}" name="Predictors" dataDxfId="24">
      <calculatedColumnFormula>RIGHT([3]f0_exc_b0!A2,3)</calculatedColumnFormula>
    </tableColumn>
    <tableColumn id="2" xr3:uid="{352EAC9D-A02A-4CE8-AF89-3ED3FCB5A979}" name="Estimates" dataDxfId="23">
      <calculatedColumnFormula>[3]f0_exc_b0!B2</calculatedColumnFormula>
    </tableColumn>
    <tableColumn id="3" xr3:uid="{75C28E4F-C80D-4ABC-8F6A-8DBD2F364D4A}" name="std.error" dataDxfId="22">
      <calculatedColumnFormula>[3]f0_exc_b0!C2</calculatedColumnFormula>
    </tableColumn>
    <tableColumn id="6" xr3:uid="{5E6CA2DC-274F-42F5-A8A5-390EFB24C110}" name="2.5% CI" dataDxfId="21">
      <calculatedColumnFormula>[3]f0_exc_b0!D2</calculatedColumnFormula>
    </tableColumn>
    <tableColumn id="5" xr3:uid="{EAC0DAFE-B91D-4C42-BDC9-4EF8ECE68B5F}" name="97.5% CI" dataDxfId="20">
      <calculatedColumnFormula>[3]f0_exc_b0!E2</calculatedColumnFormula>
    </tableColumn>
    <tableColumn id="7" xr3:uid="{CE2FF777-20E0-4791-8E86-42CF06A807DA}" name="p. val." dataDxfId="19">
      <calculatedColumnFormula>[3]f0_exc_b0!F2</calculatedColumnFormula>
    </tableColumn>
    <tableColumn id="4" xr3:uid="{2A298E49-C813-4E10-81DD-DFDD19936088}" name="p. val. adj." dataDxfId="18">
      <calculatedColumnFormula>[3]f0_exc_b0!G2</calculatedColumnFormula>
    </tableColumn>
    <tableColumn id="8" xr3:uid="{43307C70-1753-4EDD-A9F4-88C5315A288A}" name="|CI-delta|" dataDxfId="1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77" dataDxfId="76" headerRowBorderDxfId="74" tableBorderDxfId="75" totalsRowBorderDxfId="73">
  <autoFilter ref="A2:H10" xr:uid="{31E79EDA-219D-4CFA-8AA6-6A991A81B772}"/>
  <tableColumns count="8">
    <tableColumn id="1" xr3:uid="{25702B6E-B402-46EF-BB07-89FAEF761F4F}" name="Predictors" dataDxfId="72">
      <calculatedColumnFormula>RIGHT([1]l_t_b0!A2,3)</calculatedColumnFormula>
    </tableColumn>
    <tableColumn id="2" xr3:uid="{55B41C0A-72EC-4198-AA0E-BDC398F9A9B6}" name="Estimates" dataDxfId="71">
      <calculatedColumnFormula>[1]l_t_b0!B2</calculatedColumnFormula>
    </tableColumn>
    <tableColumn id="3" xr3:uid="{855FA9D6-FEA4-4049-9614-3F82ACEBC173}" name="std.error" dataDxfId="70">
      <calculatedColumnFormula>[1]l_t_b0!C2</calculatedColumnFormula>
    </tableColumn>
    <tableColumn id="6" xr3:uid="{6F9FB966-53EF-492A-8818-43E47D6A804A}" name="2.5% CI" dataDxfId="69">
      <calculatedColumnFormula>[1]l_t_b0!D2</calculatedColumnFormula>
    </tableColumn>
    <tableColumn id="5" xr3:uid="{79B4821D-DF78-4C65-827E-002BD888F3B1}" name="97.5% CI" dataDxfId="68">
      <calculatedColumnFormula>[1]l_t_b0!E2</calculatedColumnFormula>
    </tableColumn>
    <tableColumn id="7" xr3:uid="{DF172C73-86B3-4FBF-A011-9108431BAED4}" name="p. val." dataDxfId="67">
      <calculatedColumnFormula>[1]l_t_b0!F2</calculatedColumnFormula>
    </tableColumn>
    <tableColumn id="4" xr3:uid="{F9DC3D7D-5D08-472E-90A6-84DEB2535DEF}" name="p. val. adj." dataDxfId="66">
      <calculatedColumnFormula>[1]l_t_b0!G2</calculatedColumnFormula>
    </tableColumn>
    <tableColumn id="8" xr3:uid="{E2CC2F45-52B6-411C-8857-874E710E7E9B}" name="|CI-delta|" dataDxfId="5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H21" totalsRowShown="0" headerRowDxfId="65" dataDxfId="64" headerRowBorderDxfId="62" tableBorderDxfId="63" totalsRowBorderDxfId="61">
  <autoFilter ref="A13:H21" xr:uid="{873E651E-364D-4C9A-AC67-F669F1DC98F7}"/>
  <tableColumns count="8">
    <tableColumn id="1" xr3:uid="{13F39383-83C5-45EF-A3DC-AB048CB47D6B}" name="Predictors" dataDxfId="60">
      <calculatedColumnFormula>RIGHT([4]h_t_b0!A2,3)</calculatedColumnFormula>
    </tableColumn>
    <tableColumn id="2" xr3:uid="{FC01EC59-6FE5-4984-BD8C-56885D9A31B8}" name="Estimates" dataDxfId="59">
      <calculatedColumnFormula>[4]h_t_b0!B2</calculatedColumnFormula>
    </tableColumn>
    <tableColumn id="3" xr3:uid="{497C06E4-D3C0-44F8-972B-B4ED07164CFB}" name="std.error" dataDxfId="58">
      <calculatedColumnFormula>[4]h_t_b0!C2</calculatedColumnFormula>
    </tableColumn>
    <tableColumn id="6" xr3:uid="{123C5CEC-9EE4-42F1-8816-CAF425B9D6D8}" name="2.5% CI" dataDxfId="57">
      <calculatedColumnFormula>[4]h_t_b0!D2</calculatedColumnFormula>
    </tableColumn>
    <tableColumn id="5" xr3:uid="{92067161-C954-46A0-8425-5016FA39924E}" name="97.5% CI" dataDxfId="56">
      <calculatedColumnFormula>[4]h_t_b0!E2</calculatedColumnFormula>
    </tableColumn>
    <tableColumn id="7" xr3:uid="{D21CE710-DBC3-426C-B448-4B137AF6E93C}" name="p. val." dataDxfId="55">
      <calculatedColumnFormula>[4]h_t_b0!F2</calculatedColumnFormula>
    </tableColumn>
    <tableColumn id="4" xr3:uid="{BAA21037-258C-486A-8624-D86C33B3EAD6}" name="p. val. adj." dataDxfId="54">
      <calculatedColumnFormula>[4]h_t_b0!G2</calculatedColumnFormula>
    </tableColumn>
    <tableColumn id="8" xr3:uid="{017AD943-F50D-4872-8482-F88D6E168424}" name="|CI-delta|" dataDxfId="4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U13:AB21" totalsRowShown="0" headerRowDxfId="17" dataDxfId="16" headerRowBorderDxfId="14" tableBorderDxfId="15" totalsRowBorderDxfId="13">
  <autoFilter ref="U13:AB21" xr:uid="{16906F7D-6662-46E4-84F3-9AAF62C61242}"/>
  <tableColumns count="8">
    <tableColumn id="1" xr3:uid="{89F96BA7-E1A0-43BA-9990-4183F8DC6997}" name="Predictors" dataDxfId="12">
      <calculatedColumnFormula>RIGHT([6]lh_slope_b0!A2,3)</calculatedColumnFormula>
    </tableColumn>
    <tableColumn id="2" xr3:uid="{7CE57966-36A6-4A00-A33D-285D0817534A}" name="Estimates" dataDxfId="11">
      <calculatedColumnFormula>[6]lh_slope_b0!B2</calculatedColumnFormula>
    </tableColumn>
    <tableColumn id="3" xr3:uid="{712F2884-D80C-48C5-9B09-F04127F4ADDE}" name="std.error" dataDxfId="10">
      <calculatedColumnFormula>[6]lh_slope_b0!C2</calculatedColumnFormula>
    </tableColumn>
    <tableColumn id="6" xr3:uid="{FF4061DC-ECCB-4575-BFAB-736ED74106BB}" name="2.5% CI" dataDxfId="9">
      <calculatedColumnFormula>[6]lh_slope_b0!D2</calculatedColumnFormula>
    </tableColumn>
    <tableColumn id="5" xr3:uid="{86574847-CC7E-41F3-9B86-76D99ED48F82}" name="97.5% CI" dataDxfId="8">
      <calculatedColumnFormula>[6]lh_slope_b0!E2</calculatedColumnFormula>
    </tableColumn>
    <tableColumn id="7" xr3:uid="{04158CC7-A1BD-4789-8783-0A5E5594F3DE}" name="p. val." dataDxfId="7">
      <calculatedColumnFormula>[6]lh_slope_b0!F2</calculatedColumnFormula>
    </tableColumn>
    <tableColumn id="4" xr3:uid="{FBA3233F-C3C7-4DA7-A8C9-62499D701BA6}" name="p. val. adj." dataDxfId="6">
      <calculatedColumnFormula>[6]lh_slope_b0!G2</calculatedColumnFormula>
    </tableColumn>
    <tableColumn id="8" xr3:uid="{BDAF6820-92C5-4CC2-BE97-6CFF45D70993}" name="|CI-delta|" dataDxfId="0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BE60"/>
  <sheetViews>
    <sheetView showGridLines="0" tabSelected="1" topLeftCell="K1" zoomScale="70" zoomScaleNormal="70" workbookViewId="0">
      <selection activeCell="AI27" sqref="AI27"/>
    </sheetView>
  </sheetViews>
  <sheetFormatPr defaultColWidth="8.88671875" defaultRowHeight="14.4" x14ac:dyDescent="0.3"/>
  <cols>
    <col min="1" max="1" width="13.109375" style="149" bestFit="1" customWidth="1"/>
    <col min="2" max="2" width="12.6640625" style="156" bestFit="1" customWidth="1"/>
    <col min="3" max="3" width="12" style="157" bestFit="1" customWidth="1"/>
    <col min="4" max="4" width="10.44140625" style="157" bestFit="1" customWidth="1"/>
    <col min="5" max="5" width="11.5546875" style="157" bestFit="1" customWidth="1"/>
    <col min="6" max="6" width="12.21875" style="155" bestFit="1" customWidth="1"/>
    <col min="7" max="7" width="12.6640625" style="155" customWidth="1"/>
    <col min="8" max="9" width="12.77734375" style="155" customWidth="1"/>
    <col min="10" max="10" width="4.5546875" style="149" customWidth="1"/>
    <col min="11" max="11" width="13.109375" style="149" bestFit="1" customWidth="1"/>
    <col min="12" max="12" width="12.6640625" style="157" bestFit="1" customWidth="1"/>
    <col min="13" max="13" width="12" style="157" bestFit="1" customWidth="1"/>
    <col min="14" max="14" width="10.44140625" style="157" bestFit="1" customWidth="1"/>
    <col min="15" max="15" width="11.5546875" style="157" bestFit="1" customWidth="1"/>
    <col min="16" max="16" width="9.109375" style="157" bestFit="1" customWidth="1"/>
    <col min="17" max="17" width="12.6640625" style="157" bestFit="1" customWidth="1"/>
    <col min="18" max="18" width="12.77734375" style="157" bestFit="1" customWidth="1"/>
    <col min="19" max="19" width="12.77734375" style="157" customWidth="1"/>
    <col min="20" max="20" width="2.44140625" style="150" customWidth="1"/>
    <col min="21" max="21" width="15.77734375" style="150" bestFit="1" customWidth="1"/>
    <col min="22" max="22" width="12.6640625" style="150" bestFit="1" customWidth="1"/>
    <col min="23" max="23" width="12" style="150" bestFit="1" customWidth="1"/>
    <col min="24" max="24" width="10.44140625" style="150" bestFit="1" customWidth="1"/>
    <col min="25" max="25" width="11.5546875" style="149" bestFit="1" customWidth="1"/>
    <col min="26" max="26" width="11.88671875" style="155" bestFit="1" customWidth="1"/>
    <col min="27" max="27" width="12.6640625" style="155" bestFit="1" customWidth="1"/>
    <col min="28" max="28" width="12.77734375" style="149" bestFit="1" customWidth="1"/>
    <col min="29" max="29" width="12.77734375" style="149" customWidth="1"/>
    <col min="30" max="30" width="10" style="149" bestFit="1" customWidth="1"/>
    <col min="31" max="31" width="9.109375" style="149"/>
    <col min="32" max="38" width="8.88671875" style="148"/>
    <col min="39" max="39" width="2.88671875" style="148" customWidth="1"/>
    <col min="40" max="40" width="12" style="148" customWidth="1"/>
    <col min="41" max="41" width="13" style="148" customWidth="1"/>
    <col min="42" max="16384" width="8.88671875" style="148"/>
  </cols>
  <sheetData>
    <row r="1" spans="1:57" s="8" customFormat="1" ht="29.4" x14ac:dyDescent="0.3">
      <c r="A1" s="5" t="s">
        <v>13</v>
      </c>
      <c r="B1" s="9"/>
      <c r="C1" s="9"/>
      <c r="D1" s="9"/>
      <c r="E1" s="9"/>
      <c r="F1" s="146"/>
      <c r="G1" s="146"/>
      <c r="H1" s="146"/>
      <c r="I1" s="146"/>
      <c r="J1" s="9"/>
      <c r="K1" s="5" t="s">
        <v>15</v>
      </c>
      <c r="L1" s="9"/>
      <c r="M1" s="9"/>
      <c r="N1" s="9"/>
      <c r="O1" s="9"/>
      <c r="P1" s="9"/>
      <c r="Q1" s="9"/>
      <c r="R1" s="9"/>
      <c r="S1" s="9"/>
      <c r="T1" s="147"/>
      <c r="U1" s="147" t="s">
        <v>9</v>
      </c>
      <c r="V1" s="147"/>
      <c r="W1" s="147"/>
      <c r="X1" s="147"/>
      <c r="Y1" s="147"/>
      <c r="Z1" s="146"/>
      <c r="AA1" s="146"/>
      <c r="AB1" s="9"/>
      <c r="AC1" s="9"/>
      <c r="AD1" s="9"/>
      <c r="AE1" s="9"/>
    </row>
    <row r="2" spans="1:57" s="197" customFormat="1" x14ac:dyDescent="0.3">
      <c r="A2" s="193" t="s">
        <v>0</v>
      </c>
      <c r="B2" s="194" t="s">
        <v>1</v>
      </c>
      <c r="C2" s="195" t="s">
        <v>7</v>
      </c>
      <c r="D2" s="195" t="s">
        <v>10</v>
      </c>
      <c r="E2" s="195" t="s">
        <v>11</v>
      </c>
      <c r="F2" s="196" t="s">
        <v>24</v>
      </c>
      <c r="G2" s="195" t="s">
        <v>25</v>
      </c>
      <c r="H2" s="195" t="s">
        <v>46</v>
      </c>
      <c r="I2" s="202"/>
      <c r="K2" s="198" t="s">
        <v>0</v>
      </c>
      <c r="L2" s="194" t="s">
        <v>1</v>
      </c>
      <c r="M2" s="195" t="s">
        <v>7</v>
      </c>
      <c r="N2" s="195" t="s">
        <v>10</v>
      </c>
      <c r="O2" s="195" t="s">
        <v>11</v>
      </c>
      <c r="P2" s="196" t="s">
        <v>24</v>
      </c>
      <c r="Q2" s="195" t="s">
        <v>25</v>
      </c>
      <c r="R2" s="195" t="s">
        <v>46</v>
      </c>
      <c r="S2" s="202"/>
      <c r="U2" s="193" t="s">
        <v>0</v>
      </c>
      <c r="V2" s="199" t="s">
        <v>1</v>
      </c>
      <c r="W2" s="200" t="s">
        <v>7</v>
      </c>
      <c r="X2" s="195" t="s">
        <v>10</v>
      </c>
      <c r="Y2" s="195" t="s">
        <v>11</v>
      </c>
      <c r="Z2" s="196" t="s">
        <v>24</v>
      </c>
      <c r="AA2" s="195" t="s">
        <v>25</v>
      </c>
      <c r="AB2" s="195" t="s">
        <v>46</v>
      </c>
      <c r="AC2" s="202"/>
      <c r="AF2" s="201"/>
    </row>
    <row r="3" spans="1:57" s="160" customFormat="1" x14ac:dyDescent="0.3">
      <c r="A3" s="126" t="str">
        <f>RIGHT([1]l_t_b0!A2,3)</f>
        <v>MDC</v>
      </c>
      <c r="B3" s="126">
        <f>[1]l_t_b0!B2</f>
        <v>99.058999999999997</v>
      </c>
      <c r="C3" s="159">
        <f>[1]l_t_b0!C2</f>
        <v>5.9290000000000003</v>
      </c>
      <c r="D3" s="159">
        <f>[1]l_t_b0!D2</f>
        <v>87.438999999999993</v>
      </c>
      <c r="E3" s="159">
        <f>[1]l_t_b0!E2</f>
        <v>110.679</v>
      </c>
      <c r="F3" s="142">
        <f>[1]l_t_b0!F2</f>
        <v>16.707999999999998</v>
      </c>
      <c r="G3" s="142">
        <f>[1]l_t_b0!G2</f>
        <v>9.1199999999999992</v>
      </c>
      <c r="H3" s="124">
        <f>Table5[[#This Row],[Estimates]]-Table5[[#This Row],[2.5% CI]]</f>
        <v>11.620000000000005</v>
      </c>
      <c r="I3" s="203"/>
      <c r="J3" s="192"/>
      <c r="K3" s="125" t="str">
        <f>RIGHT([2]l_f0_b0!A2,3)</f>
        <v>MDC</v>
      </c>
      <c r="L3" s="127">
        <f>[2]l_f0_b0!B2</f>
        <v>87.427999999999997</v>
      </c>
      <c r="M3" s="128">
        <f>[2]l_f0_b0!C2</f>
        <v>1.07</v>
      </c>
      <c r="N3" s="128">
        <f>[2]l_f0_b0!D2</f>
        <v>85.331000000000003</v>
      </c>
      <c r="O3" s="128">
        <f>[2]l_f0_b0!E2</f>
        <v>89.525999999999996</v>
      </c>
      <c r="P3" s="142">
        <f>[2]l_f0_b0!F2</f>
        <v>81.691000000000003</v>
      </c>
      <c r="Q3" s="142">
        <f>[2]l_f0_b0!G2</f>
        <v>10.130000000000001</v>
      </c>
      <c r="R3" s="129">
        <f>Table1[[#This Row],[Estimates]]-Table1[[#This Row],[2.5% CI]]</f>
        <v>2.0969999999999942</v>
      </c>
      <c r="S3" s="139"/>
      <c r="T3" s="192"/>
      <c r="U3" s="125" t="str">
        <f>RIGHT([3]f0_exc_b0!A2,3)</f>
        <v>MDC</v>
      </c>
      <c r="V3" s="127">
        <f>[3]f0_exc_b0!B2</f>
        <v>6.1580000000000004</v>
      </c>
      <c r="W3" s="128">
        <f>[3]f0_exc_b0!C2</f>
        <v>0.42799999999999999</v>
      </c>
      <c r="X3" s="128">
        <f>[3]f0_exc_b0!D2</f>
        <v>5.319</v>
      </c>
      <c r="Y3" s="128">
        <f>[3]f0_exc_b0!E2</f>
        <v>6.9969999999999999</v>
      </c>
      <c r="Z3" s="142">
        <f>[3]f0_exc_b0!F2</f>
        <v>14.38</v>
      </c>
      <c r="AA3" s="189">
        <f>[3]f0_exc_b0!G2</f>
        <v>10.050000000000001</v>
      </c>
      <c r="AB3" s="129">
        <f>Table4[[#This Row],[Estimates]]-Table4[[#This Row],[2.5% CI]]</f>
        <v>0.83900000000000041</v>
      </c>
      <c r="AC3" s="139"/>
      <c r="AD3" s="192"/>
      <c r="AF3" s="161"/>
      <c r="AL3" s="192"/>
      <c r="AM3" s="192"/>
    </row>
    <row r="4" spans="1:57" s="160" customFormat="1" x14ac:dyDescent="0.3">
      <c r="A4" s="126" t="str">
        <f>RIGHT([1]l_t_b0!A3,3)</f>
        <v>MWH</v>
      </c>
      <c r="B4" s="126">
        <f>[1]l_t_b0!B3</f>
        <v>99.388999999999996</v>
      </c>
      <c r="C4" s="159">
        <f>[1]l_t_b0!C3</f>
        <v>6.2039999999999997</v>
      </c>
      <c r="D4" s="159">
        <f>[1]l_t_b0!D3</f>
        <v>87.228999999999999</v>
      </c>
      <c r="E4" s="159">
        <f>[1]l_t_b0!E3</f>
        <v>111.55</v>
      </c>
      <c r="F4" s="142">
        <f>[1]l_t_b0!F3</f>
        <v>16.018999999999998</v>
      </c>
      <c r="G4" s="142">
        <f>[1]l_t_b0!G3</f>
        <v>9.1199999999999992</v>
      </c>
      <c r="H4" s="162">
        <f>Table5[[#This Row],[Estimates]]-Table5[[#This Row],[2.5% CI]]</f>
        <v>12.159999999999997</v>
      </c>
      <c r="I4" s="203"/>
      <c r="J4" s="192"/>
      <c r="K4" s="125" t="str">
        <f>RIGHT([2]l_f0_b0!A3,3)</f>
        <v>MWH</v>
      </c>
      <c r="L4" s="127">
        <f>[2]l_f0_b0!B3</f>
        <v>87.581999999999994</v>
      </c>
      <c r="M4" s="128">
        <f>[2]l_f0_b0!C3</f>
        <v>1.143</v>
      </c>
      <c r="N4" s="128">
        <f>[2]l_f0_b0!D3</f>
        <v>85.340999999999994</v>
      </c>
      <c r="O4" s="128">
        <f>[2]l_f0_b0!E3</f>
        <v>89.822999999999993</v>
      </c>
      <c r="P4" s="142">
        <f>[2]l_f0_b0!F3</f>
        <v>76.599999999999994</v>
      </c>
      <c r="Q4" s="142">
        <f>[2]l_f0_b0!G3</f>
        <v>11.21</v>
      </c>
      <c r="R4" s="128">
        <f>Table1[[#This Row],[Estimates]]-Table1[[#This Row],[2.5% CI]]</f>
        <v>2.2409999999999997</v>
      </c>
      <c r="S4" s="139"/>
      <c r="T4" s="192"/>
      <c r="U4" s="125" t="str">
        <f>RIGHT([3]f0_exc_b0!A3,3)</f>
        <v>MWH</v>
      </c>
      <c r="V4" s="127">
        <f>[3]f0_exc_b0!B3</f>
        <v>6.4180000000000001</v>
      </c>
      <c r="W4" s="128">
        <f>[3]f0_exc_b0!C3</f>
        <v>0.46700000000000003</v>
      </c>
      <c r="X4" s="128">
        <f>[3]f0_exc_b0!D3</f>
        <v>5.5019999999999998</v>
      </c>
      <c r="Y4" s="128">
        <f>[3]f0_exc_b0!E3</f>
        <v>7.3339999999999996</v>
      </c>
      <c r="Z4" s="142">
        <f>[3]f0_exc_b0!F3</f>
        <v>13.731</v>
      </c>
      <c r="AA4" s="190">
        <f>[3]f0_exc_b0!G3</f>
        <v>10.06</v>
      </c>
      <c r="AB4" s="128">
        <f>Table4[[#This Row],[Estimates]]-Table4[[#This Row],[2.5% CI]]</f>
        <v>0.91600000000000037</v>
      </c>
      <c r="AC4" s="139"/>
      <c r="AD4" s="192"/>
      <c r="AF4" s="161"/>
      <c r="AL4" s="192"/>
      <c r="AM4" s="192"/>
      <c r="AU4" s="192"/>
    </row>
    <row r="5" spans="1:57" s="160" customFormat="1" x14ac:dyDescent="0.3">
      <c r="A5" s="126" t="str">
        <f>RIGHT([1]l_t_b0!A4,3)</f>
        <v>MYN</v>
      </c>
      <c r="B5" s="126">
        <f>[1]l_t_b0!B4</f>
        <v>96.343999999999994</v>
      </c>
      <c r="C5" s="159">
        <f>[1]l_t_b0!C4</f>
        <v>6.2610000000000001</v>
      </c>
      <c r="D5" s="159">
        <f>[1]l_t_b0!D4</f>
        <v>84.073999999999998</v>
      </c>
      <c r="E5" s="159">
        <f>[1]l_t_b0!E4</f>
        <v>108.61499999999999</v>
      </c>
      <c r="F5" s="142">
        <f>[1]l_t_b0!F4</f>
        <v>15.388999999999999</v>
      </c>
      <c r="G5" s="142">
        <f>[1]l_t_b0!G4</f>
        <v>10.51</v>
      </c>
      <c r="H5" s="162">
        <f>Table5[[#This Row],[Estimates]]-Table5[[#This Row],[2.5% CI]]</f>
        <v>12.269999999999996</v>
      </c>
      <c r="I5" s="203"/>
      <c r="J5" s="192"/>
      <c r="K5" s="125" t="str">
        <f>RIGHT([2]l_f0_b0!A4,3)</f>
        <v>MYN</v>
      </c>
      <c r="L5" s="127">
        <f>[2]l_f0_b0!B4</f>
        <v>89.210999999999999</v>
      </c>
      <c r="M5" s="128">
        <f>[2]l_f0_b0!C4</f>
        <v>1.1830000000000001</v>
      </c>
      <c r="N5" s="128">
        <f>[2]l_f0_b0!D4</f>
        <v>86.893000000000001</v>
      </c>
      <c r="O5" s="128">
        <f>[2]l_f0_b0!E4</f>
        <v>91.53</v>
      </c>
      <c r="P5" s="142">
        <f>[2]l_f0_b0!F4</f>
        <v>75.412000000000006</v>
      </c>
      <c r="Q5" s="142">
        <f>[2]l_f0_b0!G4</f>
        <v>9.26</v>
      </c>
      <c r="R5" s="128">
        <f>Table1[[#This Row],[Estimates]]-Table1[[#This Row],[2.5% CI]]</f>
        <v>2.3179999999999978</v>
      </c>
      <c r="S5" s="139"/>
      <c r="T5" s="192"/>
      <c r="U5" s="125" t="str">
        <f>RIGHT([3]f0_exc_b0!A4,3)</f>
        <v>MYN</v>
      </c>
      <c r="V5" s="127">
        <f>[3]f0_exc_b0!B4</f>
        <v>6.2309999999999999</v>
      </c>
      <c r="W5" s="128">
        <f>[3]f0_exc_b0!C4</f>
        <v>0.42399999999999999</v>
      </c>
      <c r="X5" s="128">
        <f>[3]f0_exc_b0!D4</f>
        <v>5.4009999999999998</v>
      </c>
      <c r="Y5" s="128">
        <f>[3]f0_exc_b0!E4</f>
        <v>7.0620000000000003</v>
      </c>
      <c r="Z5" s="142">
        <f>[3]f0_exc_b0!F4</f>
        <v>14.708</v>
      </c>
      <c r="AA5" s="190">
        <f>[3]f0_exc_b0!G4</f>
        <v>10.050000000000001</v>
      </c>
      <c r="AB5" s="128">
        <f>Table4[[#This Row],[Estimates]]-Table4[[#This Row],[2.5% CI]]</f>
        <v>0.83000000000000007</v>
      </c>
      <c r="AC5" s="139"/>
      <c r="AD5" s="192"/>
      <c r="AF5" s="161"/>
      <c r="AL5" s="192"/>
      <c r="AM5" s="192"/>
      <c r="BD5" s="192"/>
    </row>
    <row r="6" spans="1:57" s="160" customFormat="1" x14ac:dyDescent="0.3">
      <c r="A6" s="131" t="str">
        <f>RIGHT([1]l_t_b0!A5,3)</f>
        <v>MDQ</v>
      </c>
      <c r="B6" s="131">
        <f>[1]l_t_b0!B5</f>
        <v>76.831000000000003</v>
      </c>
      <c r="C6" s="159">
        <f>[1]l_t_b0!C5</f>
        <v>7.4729999999999999</v>
      </c>
      <c r="D6" s="159">
        <f>[1]l_t_b0!D5</f>
        <v>62.185000000000002</v>
      </c>
      <c r="E6" s="159">
        <f>[1]l_t_b0!E5</f>
        <v>91.477000000000004</v>
      </c>
      <c r="F6" s="142">
        <f>[1]l_t_b0!F5</f>
        <v>10.282</v>
      </c>
      <c r="G6" s="142">
        <f>[1]l_t_b0!G5</f>
        <v>10.050000000000001</v>
      </c>
      <c r="H6" s="162">
        <f>Table5[[#This Row],[Estimates]]-Table5[[#This Row],[2.5% CI]]</f>
        <v>14.646000000000001</v>
      </c>
      <c r="I6" s="203"/>
      <c r="K6" s="125" t="str">
        <f>RIGHT([2]l_f0_b0!A5,3)</f>
        <v>MDQ</v>
      </c>
      <c r="L6" s="132">
        <f>[2]l_f0_b0!B5</f>
        <v>90.358999999999995</v>
      </c>
      <c r="M6" s="128">
        <f>[2]l_f0_b0!C5</f>
        <v>1.395</v>
      </c>
      <c r="N6" s="128">
        <f>[2]l_f0_b0!D5</f>
        <v>87.625</v>
      </c>
      <c r="O6" s="128">
        <f>[2]l_f0_b0!E5</f>
        <v>93.093000000000004</v>
      </c>
      <c r="P6" s="142">
        <f>[2]l_f0_b0!F5</f>
        <v>64.771000000000001</v>
      </c>
      <c r="Q6" s="142">
        <f>[2]l_f0_b0!G5</f>
        <v>10.92</v>
      </c>
      <c r="R6" s="128">
        <f>Table1[[#This Row],[Estimates]]-Table1[[#This Row],[2.5% CI]]</f>
        <v>2.7339999999999947</v>
      </c>
      <c r="S6" s="139"/>
      <c r="U6" s="125" t="str">
        <f>RIGHT([3]f0_exc_b0!A5,3)</f>
        <v>MDQ</v>
      </c>
      <c r="V6" s="132">
        <f>[3]f0_exc_b0!B5</f>
        <v>8.1340000000000003</v>
      </c>
      <c r="W6" s="128">
        <f>[3]f0_exc_b0!C5</f>
        <v>0.54</v>
      </c>
      <c r="X6" s="128">
        <f>[3]f0_exc_b0!D5</f>
        <v>7.0759999999999996</v>
      </c>
      <c r="Y6" s="128">
        <f>[3]f0_exc_b0!E5</f>
        <v>9.1910000000000007</v>
      </c>
      <c r="Z6" s="142">
        <f>[3]f0_exc_b0!F5</f>
        <v>15.073</v>
      </c>
      <c r="AA6" s="191">
        <f>[3]f0_exc_b0!G5</f>
        <v>10.039999999999999</v>
      </c>
      <c r="AB6" s="128">
        <f>Table4[[#This Row],[Estimates]]-Table4[[#This Row],[2.5% CI]]</f>
        <v>1.0580000000000007</v>
      </c>
      <c r="AC6" s="139"/>
      <c r="AF6" s="161"/>
    </row>
    <row r="7" spans="1:57" s="160" customFormat="1" x14ac:dyDescent="0.3">
      <c r="A7" s="126" t="str">
        <f>RIGHT([1]l_t_b0!A6,3)</f>
        <v/>
      </c>
      <c r="B7" s="126">
        <f>[1]l_t_b0!B6</f>
        <v>0</v>
      </c>
      <c r="C7" s="159">
        <f>[1]l_t_b0!C6</f>
        <v>0</v>
      </c>
      <c r="D7" s="159">
        <f>[1]l_t_b0!D6</f>
        <v>0</v>
      </c>
      <c r="E7" s="159">
        <f>[1]l_t_b0!E6</f>
        <v>0</v>
      </c>
      <c r="F7" s="142">
        <f>[1]l_t_b0!F6</f>
        <v>0</v>
      </c>
      <c r="G7" s="142">
        <f>[1]l_t_b0!G6</f>
        <v>0</v>
      </c>
      <c r="H7" s="162">
        <f>Table5[[#This Row],[Estimates]]-Table5[[#This Row],[2.5% CI]]</f>
        <v>0</v>
      </c>
      <c r="I7" s="203"/>
      <c r="J7" s="192"/>
      <c r="K7" s="125" t="str">
        <f>RIGHT([2]l_f0_b0!A6,3)</f>
        <v/>
      </c>
      <c r="L7" s="127">
        <f>[2]l_f0_b0!B6</f>
        <v>0</v>
      </c>
      <c r="M7" s="128">
        <f>[2]l_f0_b0!C6</f>
        <v>0</v>
      </c>
      <c r="N7" s="128">
        <f>[2]l_f0_b0!D6</f>
        <v>0</v>
      </c>
      <c r="O7" s="128">
        <f>[2]l_f0_b0!E6</f>
        <v>0</v>
      </c>
      <c r="P7" s="142">
        <f>[2]l_f0_b0!F6</f>
        <v>0</v>
      </c>
      <c r="Q7" s="142">
        <f>[2]l_f0_b0!G6</f>
        <v>0</v>
      </c>
      <c r="R7" s="128">
        <f>Table1[[#This Row],[Estimates]]-Table1[[#This Row],[2.5% CI]]</f>
        <v>0</v>
      </c>
      <c r="S7" s="139"/>
      <c r="T7" s="192"/>
      <c r="U7" s="125" t="str">
        <f>RIGHT([3]f0_exc_b0!A6,3)</f>
        <v/>
      </c>
      <c r="V7" s="127">
        <f>[3]f0_exc_b0!B6</f>
        <v>0</v>
      </c>
      <c r="W7" s="128">
        <f>[3]f0_exc_b0!C6</f>
        <v>0</v>
      </c>
      <c r="X7" s="128">
        <f>[3]f0_exc_b0!D6</f>
        <v>0</v>
      </c>
      <c r="Y7" s="128">
        <f>[3]f0_exc_b0!E6</f>
        <v>0</v>
      </c>
      <c r="Z7" s="163">
        <f>[3]f0_exc_b0!F6</f>
        <v>0</v>
      </c>
      <c r="AA7" s="130">
        <f>[3]f0_exc_b0!G6</f>
        <v>0</v>
      </c>
      <c r="AB7" s="128">
        <f>Table4[[#This Row],[Estimates]]-Table4[[#This Row],[2.5% CI]]</f>
        <v>0</v>
      </c>
      <c r="AC7" s="139"/>
      <c r="AD7" s="192"/>
      <c r="AF7" s="161"/>
      <c r="AL7" s="192"/>
      <c r="AM7" s="192"/>
      <c r="AU7" s="192"/>
    </row>
    <row r="8" spans="1:57" s="160" customFormat="1" x14ac:dyDescent="0.3">
      <c r="A8" s="126" t="str">
        <f>RIGHT([1]l_t_b0!A7,3)</f>
        <v/>
      </c>
      <c r="B8" s="126">
        <f>[1]l_t_b0!B7</f>
        <v>0</v>
      </c>
      <c r="C8" s="159">
        <f>[1]l_t_b0!C7</f>
        <v>0</v>
      </c>
      <c r="D8" s="159">
        <f>[1]l_t_b0!D7</f>
        <v>0</v>
      </c>
      <c r="E8" s="159">
        <f>[1]l_t_b0!E7</f>
        <v>0</v>
      </c>
      <c r="F8" s="142">
        <f>[1]l_t_b0!F7</f>
        <v>0</v>
      </c>
      <c r="G8" s="142">
        <f>[1]l_t_b0!G7</f>
        <v>0</v>
      </c>
      <c r="H8" s="162">
        <f>Table5[[#This Row],[Estimates]]-Table5[[#This Row],[2.5% CI]]</f>
        <v>0</v>
      </c>
      <c r="I8" s="203"/>
      <c r="K8" s="125" t="str">
        <f>RIGHT([2]l_f0_b0!A7,3)</f>
        <v/>
      </c>
      <c r="L8" s="127">
        <f>[2]l_f0_b0!B7</f>
        <v>0</v>
      </c>
      <c r="M8" s="128">
        <f>[2]l_f0_b0!C7</f>
        <v>0</v>
      </c>
      <c r="N8" s="128">
        <f>[2]l_f0_b0!D7</f>
        <v>0</v>
      </c>
      <c r="O8" s="128">
        <f>[2]l_f0_b0!E7</f>
        <v>0</v>
      </c>
      <c r="P8" s="142">
        <f>[2]l_f0_b0!F7</f>
        <v>0</v>
      </c>
      <c r="Q8" s="142">
        <f>[2]l_f0_b0!G7</f>
        <v>0</v>
      </c>
      <c r="R8" s="128">
        <f>Table1[[#This Row],[Estimates]]-Table1[[#This Row],[2.5% CI]]</f>
        <v>0</v>
      </c>
      <c r="S8" s="139"/>
      <c r="U8" s="125" t="str">
        <f>RIGHT([3]f0_exc_b0!A7,3)</f>
        <v/>
      </c>
      <c r="V8" s="127">
        <f>[3]f0_exc_b0!B7</f>
        <v>0</v>
      </c>
      <c r="W8" s="128">
        <f>[3]f0_exc_b0!C7</f>
        <v>0</v>
      </c>
      <c r="X8" s="128">
        <f>[3]f0_exc_b0!D7</f>
        <v>0</v>
      </c>
      <c r="Y8" s="128">
        <f>[3]f0_exc_b0!E7</f>
        <v>0</v>
      </c>
      <c r="Z8" s="163">
        <f>[3]f0_exc_b0!F7</f>
        <v>0</v>
      </c>
      <c r="AA8" s="130">
        <f>[3]f0_exc_b0!G7</f>
        <v>0</v>
      </c>
      <c r="AB8" s="128">
        <f>Table4[[#This Row],[Estimates]]-Table4[[#This Row],[2.5% CI]]</f>
        <v>0</v>
      </c>
      <c r="AC8" s="139"/>
      <c r="AD8" s="192"/>
      <c r="AF8" s="161"/>
      <c r="AU8" s="192"/>
      <c r="AV8" s="192"/>
      <c r="BD8" s="192"/>
      <c r="BE8" s="192"/>
    </row>
    <row r="9" spans="1:57" s="160" customFormat="1" x14ac:dyDescent="0.3">
      <c r="A9" s="126" t="str">
        <f>RIGHT([1]l_t_b0!A8,3)</f>
        <v/>
      </c>
      <c r="B9" s="126">
        <f>[1]l_t_b0!B8</f>
        <v>0</v>
      </c>
      <c r="C9" s="159">
        <f>[1]l_t_b0!C8</f>
        <v>0</v>
      </c>
      <c r="D9" s="159">
        <f>[1]l_t_b0!D8</f>
        <v>0</v>
      </c>
      <c r="E9" s="159">
        <f>[1]l_t_b0!E8</f>
        <v>0</v>
      </c>
      <c r="F9" s="142">
        <f>[1]l_t_b0!F8</f>
        <v>0</v>
      </c>
      <c r="G9" s="142">
        <f>[1]l_t_b0!G8</f>
        <v>0</v>
      </c>
      <c r="H9" s="162">
        <f>Table5[[#This Row],[Estimates]]-Table5[[#This Row],[2.5% CI]]</f>
        <v>0</v>
      </c>
      <c r="I9" s="203"/>
      <c r="K9" s="125" t="str">
        <f>RIGHT([2]l_f0_b0!A8,3)</f>
        <v/>
      </c>
      <c r="L9" s="127">
        <f>[2]l_f0_b0!B8</f>
        <v>0</v>
      </c>
      <c r="M9" s="128">
        <f>[2]l_f0_b0!C8</f>
        <v>0</v>
      </c>
      <c r="N9" s="128">
        <f>[2]l_f0_b0!D8</f>
        <v>0</v>
      </c>
      <c r="O9" s="128">
        <f>[2]l_f0_b0!E8</f>
        <v>0</v>
      </c>
      <c r="P9" s="142">
        <f>[2]l_f0_b0!F8</f>
        <v>0</v>
      </c>
      <c r="Q9" s="142">
        <f>[2]l_f0_b0!G8</f>
        <v>0</v>
      </c>
      <c r="R9" s="128">
        <f>Table1[[#This Row],[Estimates]]-Table1[[#This Row],[2.5% CI]]</f>
        <v>0</v>
      </c>
      <c r="S9" s="139"/>
      <c r="U9" s="125" t="str">
        <f>RIGHT([3]f0_exc_b0!A8,3)</f>
        <v/>
      </c>
      <c r="V9" s="127">
        <f>[3]f0_exc_b0!B8</f>
        <v>0</v>
      </c>
      <c r="W9" s="128">
        <f>[3]f0_exc_b0!C8</f>
        <v>0</v>
      </c>
      <c r="X9" s="128">
        <f>[3]f0_exc_b0!D8</f>
        <v>0</v>
      </c>
      <c r="Y9" s="128">
        <f>[3]f0_exc_b0!E8</f>
        <v>0</v>
      </c>
      <c r="Z9" s="163">
        <f>[3]f0_exc_b0!F8</f>
        <v>0</v>
      </c>
      <c r="AA9" s="130">
        <f>[3]f0_exc_b0!G8</f>
        <v>0</v>
      </c>
      <c r="AB9" s="128">
        <f>Table4[[#This Row],[Estimates]]-Table4[[#This Row],[2.5% CI]]</f>
        <v>0</v>
      </c>
      <c r="AC9" s="139"/>
      <c r="AF9" s="161"/>
    </row>
    <row r="10" spans="1:57" s="160" customFormat="1" x14ac:dyDescent="0.3">
      <c r="A10" s="131" t="str">
        <f>RIGHT([1]l_t_b0!A9,3)</f>
        <v/>
      </c>
      <c r="B10" s="131">
        <f>[1]l_t_b0!B9</f>
        <v>0</v>
      </c>
      <c r="C10" s="164">
        <f>[1]l_t_b0!C9</f>
        <v>0</v>
      </c>
      <c r="D10" s="164">
        <f>[1]l_t_b0!D9</f>
        <v>0</v>
      </c>
      <c r="E10" s="164">
        <f>[1]l_t_b0!E9</f>
        <v>0</v>
      </c>
      <c r="F10" s="145">
        <f>[1]l_t_b0!F9</f>
        <v>0</v>
      </c>
      <c r="G10" s="145">
        <f>[1]l_t_b0!G9</f>
        <v>0</v>
      </c>
      <c r="H10" s="165">
        <f>Table5[[#This Row],[Estimates]]-Table5[[#This Row],[2.5% CI]]</f>
        <v>0</v>
      </c>
      <c r="I10" s="203"/>
      <c r="J10" s="192"/>
      <c r="K10" s="134" t="str">
        <f>RIGHT([2]l_f0_b0!A9,3)</f>
        <v/>
      </c>
      <c r="L10" s="132">
        <f>[2]l_f0_b0!B9</f>
        <v>0</v>
      </c>
      <c r="M10" s="135">
        <f>[2]l_f0_b0!C9</f>
        <v>0</v>
      </c>
      <c r="N10" s="135">
        <f>[2]l_f0_b0!D9</f>
        <v>0</v>
      </c>
      <c r="O10" s="135">
        <f>[2]l_f0_b0!E9</f>
        <v>0</v>
      </c>
      <c r="P10" s="145">
        <f>[2]l_f0_b0!F9</f>
        <v>0</v>
      </c>
      <c r="Q10" s="145">
        <f>[2]l_f0_b0!G9</f>
        <v>0</v>
      </c>
      <c r="R10" s="135">
        <f>Table1[[#This Row],[Estimates]]-Table1[[#This Row],[2.5% CI]]</f>
        <v>0</v>
      </c>
      <c r="S10" s="139"/>
      <c r="T10" s="192"/>
      <c r="U10" s="134" t="str">
        <f>RIGHT([3]f0_exc_b0!A9,3)</f>
        <v/>
      </c>
      <c r="V10" s="132">
        <f>[3]f0_exc_b0!B9</f>
        <v>0</v>
      </c>
      <c r="W10" s="135">
        <f>[3]f0_exc_b0!C9</f>
        <v>0</v>
      </c>
      <c r="X10" s="135">
        <f>[3]f0_exc_b0!D9</f>
        <v>0</v>
      </c>
      <c r="Y10" s="135">
        <f>[3]f0_exc_b0!E9</f>
        <v>0</v>
      </c>
      <c r="Z10" s="166">
        <f>[3]f0_exc_b0!F9</f>
        <v>0</v>
      </c>
      <c r="AA10" s="133">
        <f>[3]f0_exc_b0!G9</f>
        <v>0</v>
      </c>
      <c r="AB10" s="135">
        <f>Table4[[#This Row],[Estimates]]-Table4[[#This Row],[2.5% CI]]</f>
        <v>0</v>
      </c>
      <c r="AC10" s="139"/>
      <c r="AD10" s="192"/>
      <c r="AF10" s="161"/>
      <c r="AL10" s="192"/>
      <c r="AM10" s="192"/>
    </row>
    <row r="11" spans="1:57" s="160" customFormat="1" x14ac:dyDescent="0.3">
      <c r="A11" s="136"/>
      <c r="B11" s="137"/>
      <c r="C11" s="167"/>
      <c r="D11" s="167"/>
      <c r="E11" s="167"/>
      <c r="F11" s="168"/>
      <c r="G11" s="168"/>
      <c r="H11" s="168"/>
      <c r="I11" s="168"/>
      <c r="K11" s="136"/>
      <c r="L11" s="138"/>
      <c r="M11" s="139"/>
      <c r="N11" s="139"/>
      <c r="O11" s="139"/>
      <c r="P11" s="168"/>
      <c r="Q11" s="168"/>
      <c r="R11" s="168"/>
      <c r="S11" s="168"/>
      <c r="U11" s="136"/>
      <c r="V11" s="138"/>
      <c r="W11" s="139"/>
      <c r="X11" s="139"/>
      <c r="Y11" s="139"/>
      <c r="Z11" s="169"/>
      <c r="AA11" s="140"/>
      <c r="AF11" s="161"/>
    </row>
    <row r="12" spans="1:57" s="8" customFormat="1" ht="29.4" x14ac:dyDescent="0.3">
      <c r="A12" s="5" t="s">
        <v>14</v>
      </c>
      <c r="B12" s="5"/>
      <c r="C12" s="147"/>
      <c r="D12" s="147"/>
      <c r="E12" s="147"/>
      <c r="F12" s="146"/>
      <c r="G12" s="146"/>
      <c r="H12" s="146"/>
      <c r="I12" s="146"/>
      <c r="J12" s="7"/>
      <c r="K12" s="5" t="s">
        <v>16</v>
      </c>
      <c r="L12" s="151"/>
      <c r="M12" s="147"/>
      <c r="N12" s="147"/>
      <c r="O12" s="147"/>
      <c r="P12" s="9"/>
      <c r="Q12" s="9"/>
      <c r="R12" s="9"/>
      <c r="S12" s="9"/>
      <c r="T12" s="5"/>
      <c r="U12" s="5" t="s">
        <v>19</v>
      </c>
      <c r="V12" s="5"/>
      <c r="W12" s="5"/>
      <c r="X12" s="5"/>
      <c r="Y12" s="5"/>
      <c r="Z12" s="146"/>
      <c r="AA12" s="146"/>
      <c r="AE12" s="9"/>
    </row>
    <row r="13" spans="1:57" x14ac:dyDescent="0.3">
      <c r="A13" s="6" t="s">
        <v>0</v>
      </c>
      <c r="B13" s="10" t="s">
        <v>1</v>
      </c>
      <c r="C13" s="152" t="s">
        <v>7</v>
      </c>
      <c r="D13" s="152" t="s">
        <v>10</v>
      </c>
      <c r="E13" s="152" t="s">
        <v>11</v>
      </c>
      <c r="F13" s="12" t="s">
        <v>24</v>
      </c>
      <c r="G13" s="13" t="s">
        <v>25</v>
      </c>
      <c r="H13" s="13" t="s">
        <v>46</v>
      </c>
      <c r="I13" s="157"/>
      <c r="J13" s="148"/>
      <c r="K13" s="6" t="s">
        <v>0</v>
      </c>
      <c r="L13" s="153" t="s">
        <v>1</v>
      </c>
      <c r="M13" s="152" t="s">
        <v>7</v>
      </c>
      <c r="N13" s="152" t="s">
        <v>10</v>
      </c>
      <c r="O13" s="152" t="s">
        <v>11</v>
      </c>
      <c r="P13" s="12" t="s">
        <v>24</v>
      </c>
      <c r="Q13" s="13" t="s">
        <v>25</v>
      </c>
      <c r="R13" s="13" t="s">
        <v>46</v>
      </c>
      <c r="T13" s="148"/>
      <c r="U13" s="6" t="s">
        <v>0</v>
      </c>
      <c r="V13" s="10" t="s">
        <v>1</v>
      </c>
      <c r="W13" s="13" t="s">
        <v>7</v>
      </c>
      <c r="X13" s="13" t="s">
        <v>10</v>
      </c>
      <c r="Y13" s="13" t="s">
        <v>11</v>
      </c>
      <c r="Z13" s="12" t="s">
        <v>24</v>
      </c>
      <c r="AA13" s="13" t="s">
        <v>25</v>
      </c>
      <c r="AB13" s="13" t="s">
        <v>46</v>
      </c>
      <c r="AC13" s="157"/>
      <c r="AF13" s="149"/>
    </row>
    <row r="14" spans="1:57" s="160" customFormat="1" x14ac:dyDescent="0.3">
      <c r="A14" s="125" t="str">
        <f>RIGHT([4]h_t_b0!A2,3)</f>
        <v>MDC</v>
      </c>
      <c r="B14" s="126">
        <f>[4]h_t_b0!B2</f>
        <v>319.928</v>
      </c>
      <c r="C14" s="128">
        <f>[4]h_t_b0!C2</f>
        <v>25.942</v>
      </c>
      <c r="D14" s="128">
        <f>[4]h_t_b0!D2</f>
        <v>269.08300000000003</v>
      </c>
      <c r="E14" s="128">
        <f>[4]h_t_b0!E2</f>
        <v>370.77199999999999</v>
      </c>
      <c r="F14" s="141">
        <f>[4]h_t_b0!F2</f>
        <v>12.333</v>
      </c>
      <c r="G14" s="141">
        <f>[4]h_t_b0!G2</f>
        <v>2.98</v>
      </c>
      <c r="H14" s="170">
        <f>Table6[[#This Row],[Estimates]]-Table6[[#This Row],[2.5% CI]]</f>
        <v>50.84499999999997</v>
      </c>
      <c r="I14" s="204"/>
      <c r="K14" s="125" t="str">
        <f>RIGHT([5]h_f0_b0!A2,3)</f>
        <v>MDC</v>
      </c>
      <c r="L14" s="127">
        <f>[5]h_f0_b0!B2</f>
        <v>91.608999999999995</v>
      </c>
      <c r="M14" s="128">
        <f>[5]h_f0_b0!C2</f>
        <v>1.2589999999999999</v>
      </c>
      <c r="N14" s="128">
        <f>[5]h_f0_b0!D2</f>
        <v>89.141000000000005</v>
      </c>
      <c r="O14" s="128">
        <f>[5]h_f0_b0!E2</f>
        <v>94.076999999999998</v>
      </c>
      <c r="P14" s="142">
        <f>[5]h_f0_b0!F2</f>
        <v>72.754000000000005</v>
      </c>
      <c r="Q14" s="142">
        <f>[5]h_f0_b0!G2</f>
        <v>11.59</v>
      </c>
      <c r="R14" s="129">
        <f>Table3[[#This Row],[Estimates]]-Table3[[#This Row],[2.5% CI]]</f>
        <v>2.4679999999999893</v>
      </c>
      <c r="S14" s="139"/>
      <c r="U14" s="125" t="str">
        <f>RIGHT([6]lh_slope_b0!A2,3)</f>
        <v>MDC</v>
      </c>
      <c r="V14" s="127">
        <f>[6]lh_slope_b0!B2</f>
        <v>3.4169999999999998</v>
      </c>
      <c r="W14" s="128">
        <f>[6]lh_slope_b0!C2</f>
        <v>0.112</v>
      </c>
      <c r="X14" s="128">
        <f>[6]lh_slope_b0!D2</f>
        <v>3.198</v>
      </c>
      <c r="Y14" s="128">
        <f>[6]lh_slope_b0!E2</f>
        <v>3.6360000000000001</v>
      </c>
      <c r="Z14" s="143">
        <f>[6]lh_slope_b0!F2</f>
        <v>30.576000000000001</v>
      </c>
      <c r="AA14" s="143">
        <f>[6]lh_slope_b0!G2</f>
        <v>11.72</v>
      </c>
      <c r="AB14" s="167">
        <f>Table7[[#This Row],[Estimates]]-Table7[[#This Row],[2.5% CI]]</f>
        <v>0.21899999999999986</v>
      </c>
      <c r="AC14" s="167"/>
      <c r="AD14" s="161"/>
      <c r="AE14" s="161"/>
      <c r="AF14" s="161"/>
    </row>
    <row r="15" spans="1:57" s="160" customFormat="1" x14ac:dyDescent="0.3">
      <c r="A15" s="125" t="str">
        <f>RIGHT([4]h_t_b0!A3,3)</f>
        <v>MWH</v>
      </c>
      <c r="B15" s="126">
        <f>[4]h_t_b0!B3</f>
        <v>319.65100000000001</v>
      </c>
      <c r="C15" s="128">
        <f>[4]h_t_b0!C3</f>
        <v>25.942</v>
      </c>
      <c r="D15" s="128">
        <f>[4]h_t_b0!D3</f>
        <v>268.80599999999998</v>
      </c>
      <c r="E15" s="128">
        <f>[4]h_t_b0!E3</f>
        <v>370.49599999999998</v>
      </c>
      <c r="F15" s="141">
        <f>[4]h_t_b0!F3</f>
        <v>12.321999999999999</v>
      </c>
      <c r="G15" s="141">
        <f>[4]h_t_b0!G3</f>
        <v>2.98</v>
      </c>
      <c r="H15" s="171">
        <f>Table6[[#This Row],[Estimates]]-Table6[[#This Row],[2.5% CI]]</f>
        <v>50.845000000000027</v>
      </c>
      <c r="I15" s="204"/>
      <c r="K15" s="125" t="str">
        <f>RIGHT([5]h_f0_b0!A3,3)</f>
        <v>MWH</v>
      </c>
      <c r="L15" s="127">
        <f>[5]h_f0_b0!B3</f>
        <v>92.001999999999995</v>
      </c>
      <c r="M15" s="128">
        <f>[5]h_f0_b0!C3</f>
        <v>1.121</v>
      </c>
      <c r="N15" s="128">
        <f>[5]h_f0_b0!D3</f>
        <v>89.805000000000007</v>
      </c>
      <c r="O15" s="128">
        <f>[5]h_f0_b0!E3</f>
        <v>94.198999999999998</v>
      </c>
      <c r="P15" s="142">
        <f>[5]h_f0_b0!F3</f>
        <v>82.081000000000003</v>
      </c>
      <c r="Q15" s="142">
        <f>[5]h_f0_b0!G3</f>
        <v>11.11</v>
      </c>
      <c r="R15" s="128">
        <f>Table3[[#This Row],[Estimates]]-Table3[[#This Row],[2.5% CI]]</f>
        <v>2.1969999999999885</v>
      </c>
      <c r="S15" s="139"/>
      <c r="U15" s="125" t="str">
        <f>RIGHT([6]lh_slope_b0!A3,3)</f>
        <v>MWH</v>
      </c>
      <c r="V15" s="127">
        <f>[6]lh_slope_b0!B3</f>
        <v>3.4750000000000001</v>
      </c>
      <c r="W15" s="128">
        <f>[6]lh_slope_b0!C3</f>
        <v>0.108</v>
      </c>
      <c r="X15" s="128">
        <f>[6]lh_slope_b0!D3</f>
        <v>3.2629999999999999</v>
      </c>
      <c r="Y15" s="128">
        <f>[6]lh_slope_b0!E3</f>
        <v>3.6869999999999998</v>
      </c>
      <c r="Z15" s="143">
        <f>[6]lh_slope_b0!F3</f>
        <v>32.140999999999998</v>
      </c>
      <c r="AA15" s="143">
        <f>[6]lh_slope_b0!G3</f>
        <v>10.26</v>
      </c>
      <c r="AB15" s="172">
        <f>Table7[[#This Row],[Estimates]]-Table7[[#This Row],[2.5% CI]]</f>
        <v>0.21200000000000019</v>
      </c>
      <c r="AC15" s="172"/>
    </row>
    <row r="16" spans="1:57" s="160" customFormat="1" x14ac:dyDescent="0.3">
      <c r="A16" s="125" t="str">
        <f>RIGHT([4]h_t_b0!A4,3)</f>
        <v>MYN</v>
      </c>
      <c r="B16" s="126">
        <f>[4]h_t_b0!B4</f>
        <v>315.91300000000001</v>
      </c>
      <c r="C16" s="128">
        <f>[4]h_t_b0!C4</f>
        <v>25.943000000000001</v>
      </c>
      <c r="D16" s="128">
        <f>[4]h_t_b0!D4</f>
        <v>265.065</v>
      </c>
      <c r="E16" s="128">
        <f>[4]h_t_b0!E4</f>
        <v>366.76100000000002</v>
      </c>
      <c r="F16" s="141">
        <f>[4]h_t_b0!F4</f>
        <v>12.177</v>
      </c>
      <c r="G16" s="141">
        <f>[4]h_t_b0!G4</f>
        <v>2.98</v>
      </c>
      <c r="H16" s="171">
        <f>Table6[[#This Row],[Estimates]]-Table6[[#This Row],[2.5% CI]]</f>
        <v>50.848000000000013</v>
      </c>
      <c r="I16" s="204"/>
      <c r="K16" s="125" t="str">
        <f>RIGHT([5]h_f0_b0!A4,3)</f>
        <v>MYN</v>
      </c>
      <c r="L16" s="127">
        <f>[5]h_f0_b0!B4</f>
        <v>93.450999999999993</v>
      </c>
      <c r="M16" s="128">
        <f>[5]h_f0_b0!C4</f>
        <v>1.1339999999999999</v>
      </c>
      <c r="N16" s="128">
        <f>[5]h_f0_b0!D4</f>
        <v>91.228999999999999</v>
      </c>
      <c r="O16" s="128">
        <f>[5]h_f0_b0!E4</f>
        <v>95.674000000000007</v>
      </c>
      <c r="P16" s="142">
        <f>[5]h_f0_b0!F4</f>
        <v>82.418000000000006</v>
      </c>
      <c r="Q16" s="142">
        <f>[5]h_f0_b0!G4</f>
        <v>11.18</v>
      </c>
      <c r="R16" s="128">
        <f>Table3[[#This Row],[Estimates]]-Table3[[#This Row],[2.5% CI]]</f>
        <v>2.2219999999999942</v>
      </c>
      <c r="S16" s="139"/>
      <c r="U16" s="125" t="str">
        <f>RIGHT([6]lh_slope_b0!A4,3)</f>
        <v>MYN</v>
      </c>
      <c r="V16" s="127">
        <f>[6]lh_slope_b0!B4</f>
        <v>3.468</v>
      </c>
      <c r="W16" s="128">
        <f>[6]lh_slope_b0!C4</f>
        <v>0.105</v>
      </c>
      <c r="X16" s="128">
        <f>[6]lh_slope_b0!D4</f>
        <v>3.2629999999999999</v>
      </c>
      <c r="Y16" s="128">
        <f>[6]lh_slope_b0!E4</f>
        <v>3.673</v>
      </c>
      <c r="Z16" s="143">
        <f>[6]lh_slope_b0!F4</f>
        <v>33.182000000000002</v>
      </c>
      <c r="AA16" s="143">
        <f>[6]lh_slope_b0!G4</f>
        <v>10.85</v>
      </c>
      <c r="AB16" s="172">
        <f>Table7[[#This Row],[Estimates]]-Table7[[#This Row],[2.5% CI]]</f>
        <v>0.20500000000000007</v>
      </c>
      <c r="AC16" s="172"/>
    </row>
    <row r="17" spans="1:31" s="160" customFormat="1" x14ac:dyDescent="0.3">
      <c r="A17" s="125" t="str">
        <f>RIGHT([4]h_t_b0!A5,3)</f>
        <v>MDQ</v>
      </c>
      <c r="B17" s="131">
        <f>[4]h_t_b0!B5</f>
        <v>299.358</v>
      </c>
      <c r="C17" s="128">
        <f>[4]h_t_b0!C5</f>
        <v>25.95</v>
      </c>
      <c r="D17" s="128">
        <f>[4]h_t_b0!D5</f>
        <v>248.49700000000001</v>
      </c>
      <c r="E17" s="128">
        <f>[4]h_t_b0!E5</f>
        <v>350.22</v>
      </c>
      <c r="F17" s="141">
        <f>[4]h_t_b0!F5</f>
        <v>11.536</v>
      </c>
      <c r="G17" s="141">
        <f>[4]h_t_b0!G5</f>
        <v>2.98</v>
      </c>
      <c r="H17" s="171">
        <f>Table6[[#This Row],[Estimates]]-Table6[[#This Row],[2.5% CI]]</f>
        <v>50.86099999999999</v>
      </c>
      <c r="I17" s="204"/>
      <c r="K17" s="125" t="str">
        <f>RIGHT([5]h_f0_b0!A5,3)</f>
        <v>MDQ</v>
      </c>
      <c r="L17" s="132">
        <f>[5]h_f0_b0!B5</f>
        <v>96.655000000000001</v>
      </c>
      <c r="M17" s="128">
        <f>[5]h_f0_b0!C5</f>
        <v>1.5209999999999999</v>
      </c>
      <c r="N17" s="128">
        <f>[5]h_f0_b0!D5</f>
        <v>93.674000000000007</v>
      </c>
      <c r="O17" s="128">
        <f>[5]h_f0_b0!E5</f>
        <v>99.635999999999996</v>
      </c>
      <c r="P17" s="142">
        <f>[5]h_f0_b0!F5</f>
        <v>63.554000000000002</v>
      </c>
      <c r="Q17" s="142">
        <f>[5]h_f0_b0!G5</f>
        <v>12.21</v>
      </c>
      <c r="R17" s="128">
        <f>Table3[[#This Row],[Estimates]]-Table3[[#This Row],[2.5% CI]]</f>
        <v>2.9809999999999945</v>
      </c>
      <c r="S17" s="139"/>
      <c r="U17" s="125" t="str">
        <f>RIGHT([6]lh_slope_b0!A5,3)</f>
        <v>MDQ</v>
      </c>
      <c r="V17" s="132">
        <f>[6]lh_slope_b0!B5</f>
        <v>3.7120000000000002</v>
      </c>
      <c r="W17" s="128">
        <f>[6]lh_slope_b0!C5</f>
        <v>9.2999999999999999E-2</v>
      </c>
      <c r="X17" s="128">
        <f>[6]lh_slope_b0!D5</f>
        <v>3.5289999999999999</v>
      </c>
      <c r="Y17" s="128">
        <f>[6]lh_slope_b0!E5</f>
        <v>3.8940000000000001</v>
      </c>
      <c r="Z17" s="143">
        <f>[6]lh_slope_b0!F5</f>
        <v>39.851999999999997</v>
      </c>
      <c r="AA17" s="143">
        <f>[6]lh_slope_b0!G5</f>
        <v>9.5</v>
      </c>
      <c r="AB17" s="172">
        <f>Table7[[#This Row],[Estimates]]-Table7[[#This Row],[2.5% CI]]</f>
        <v>0.18300000000000027</v>
      </c>
      <c r="AC17" s="172"/>
    </row>
    <row r="18" spans="1:31" s="160" customFormat="1" x14ac:dyDescent="0.3">
      <c r="A18" s="125" t="str">
        <f>RIGHT([4]h_t_b0!A6,3)</f>
        <v/>
      </c>
      <c r="B18" s="126">
        <f>[4]h_t_b0!B6</f>
        <v>0</v>
      </c>
      <c r="C18" s="128">
        <f>[4]h_t_b0!C6</f>
        <v>0</v>
      </c>
      <c r="D18" s="128">
        <f>[4]h_t_b0!D6</f>
        <v>0</v>
      </c>
      <c r="E18" s="128">
        <f>[4]h_t_b0!E6</f>
        <v>0</v>
      </c>
      <c r="F18" s="141">
        <f>[4]h_t_b0!F6</f>
        <v>0</v>
      </c>
      <c r="G18" s="141">
        <f>[4]h_t_b0!G6</f>
        <v>0</v>
      </c>
      <c r="H18" s="171">
        <f>Table6[[#This Row],[Estimates]]-Table6[[#This Row],[2.5% CI]]</f>
        <v>0</v>
      </c>
      <c r="I18" s="204"/>
      <c r="J18" s="161"/>
      <c r="K18" s="125" t="str">
        <f>RIGHT([5]h_f0_b0!A6,3)</f>
        <v/>
      </c>
      <c r="L18" s="127">
        <f>[5]h_f0_b0!B6</f>
        <v>0</v>
      </c>
      <c r="M18" s="128">
        <f>[5]h_f0_b0!C6</f>
        <v>0</v>
      </c>
      <c r="N18" s="128">
        <f>[5]h_f0_b0!D6</f>
        <v>0</v>
      </c>
      <c r="O18" s="128">
        <f>[5]h_f0_b0!E6</f>
        <v>0</v>
      </c>
      <c r="P18" s="142">
        <f>[5]h_f0_b0!F6</f>
        <v>0</v>
      </c>
      <c r="Q18" s="142">
        <f>[5]h_f0_b0!G6</f>
        <v>0</v>
      </c>
      <c r="R18" s="128">
        <f>Table3[[#This Row],[Estimates]]-Table3[[#This Row],[2.5% CI]]</f>
        <v>0</v>
      </c>
      <c r="S18" s="139"/>
      <c r="U18" s="125" t="str">
        <f>RIGHT([6]lh_slope_b0!A6,3)</f>
        <v/>
      </c>
      <c r="V18" s="132">
        <f>[6]lh_slope_b0!B6</f>
        <v>0</v>
      </c>
      <c r="W18" s="128">
        <f>[6]lh_slope_b0!C6</f>
        <v>0</v>
      </c>
      <c r="X18" s="128">
        <f>[6]lh_slope_b0!D6</f>
        <v>0</v>
      </c>
      <c r="Y18" s="128">
        <f>[6]lh_slope_b0!E6</f>
        <v>0</v>
      </c>
      <c r="Z18" s="143">
        <f>[6]lh_slope_b0!F6</f>
        <v>0</v>
      </c>
      <c r="AA18" s="143">
        <f>[6]lh_slope_b0!G6</f>
        <v>0</v>
      </c>
      <c r="AB18" s="172">
        <f>Table7[[#This Row],[Estimates]]-Table7[[#This Row],[2.5% CI]]</f>
        <v>0</v>
      </c>
      <c r="AC18" s="172"/>
    </row>
    <row r="19" spans="1:31" s="160" customFormat="1" x14ac:dyDescent="0.3">
      <c r="A19" s="125" t="str">
        <f>RIGHT([4]h_t_b0!A7,3)</f>
        <v/>
      </c>
      <c r="B19" s="126">
        <f>[4]h_t_b0!B7</f>
        <v>0</v>
      </c>
      <c r="C19" s="128">
        <f>[4]h_t_b0!C7</f>
        <v>0</v>
      </c>
      <c r="D19" s="128">
        <f>[4]h_t_b0!D7</f>
        <v>0</v>
      </c>
      <c r="E19" s="128">
        <f>[4]h_t_b0!E7</f>
        <v>0</v>
      </c>
      <c r="F19" s="141">
        <f>[4]h_t_b0!F7</f>
        <v>0</v>
      </c>
      <c r="G19" s="141">
        <f>[4]h_t_b0!G7</f>
        <v>0</v>
      </c>
      <c r="H19" s="171">
        <f>Table6[[#This Row],[Estimates]]-Table6[[#This Row],[2.5% CI]]</f>
        <v>0</v>
      </c>
      <c r="I19" s="204"/>
      <c r="K19" s="125" t="str">
        <f>RIGHT([5]h_f0_b0!A7,3)</f>
        <v/>
      </c>
      <c r="L19" s="127">
        <f>[5]h_f0_b0!B7</f>
        <v>0</v>
      </c>
      <c r="M19" s="128">
        <f>[5]h_f0_b0!C7</f>
        <v>0</v>
      </c>
      <c r="N19" s="128">
        <f>[5]h_f0_b0!D7</f>
        <v>0</v>
      </c>
      <c r="O19" s="128">
        <f>[5]h_f0_b0!E7</f>
        <v>0</v>
      </c>
      <c r="P19" s="142">
        <f>[5]h_f0_b0!F7</f>
        <v>0</v>
      </c>
      <c r="Q19" s="142">
        <f>[5]h_f0_b0!G7</f>
        <v>0</v>
      </c>
      <c r="R19" s="128">
        <f>Table3[[#This Row],[Estimates]]-Table3[[#This Row],[2.5% CI]]</f>
        <v>0</v>
      </c>
      <c r="S19" s="139"/>
      <c r="U19" s="125" t="str">
        <f>RIGHT([6]lh_slope_b0!A7,3)</f>
        <v/>
      </c>
      <c r="V19" s="132">
        <f>[6]lh_slope_b0!B7</f>
        <v>0</v>
      </c>
      <c r="W19" s="128">
        <f>[6]lh_slope_b0!C7</f>
        <v>0</v>
      </c>
      <c r="X19" s="128">
        <f>[6]lh_slope_b0!D7</f>
        <v>0</v>
      </c>
      <c r="Y19" s="128">
        <f>[6]lh_slope_b0!E7</f>
        <v>0</v>
      </c>
      <c r="Z19" s="143">
        <f>[6]lh_slope_b0!F7</f>
        <v>0</v>
      </c>
      <c r="AA19" s="143">
        <f>[6]lh_slope_b0!G7</f>
        <v>0</v>
      </c>
      <c r="AB19" s="172">
        <f>Table7[[#This Row],[Estimates]]-Table7[[#This Row],[2.5% CI]]</f>
        <v>0</v>
      </c>
      <c r="AC19" s="172"/>
    </row>
    <row r="20" spans="1:31" s="160" customFormat="1" x14ac:dyDescent="0.3">
      <c r="A20" s="125" t="str">
        <f>RIGHT([4]h_t_b0!A8,3)</f>
        <v/>
      </c>
      <c r="B20" s="126">
        <f>[4]h_t_b0!B8</f>
        <v>0</v>
      </c>
      <c r="C20" s="128">
        <f>[4]h_t_b0!C8</f>
        <v>0</v>
      </c>
      <c r="D20" s="128">
        <f>[4]h_t_b0!D8</f>
        <v>0</v>
      </c>
      <c r="E20" s="128">
        <f>[4]h_t_b0!E8</f>
        <v>0</v>
      </c>
      <c r="F20" s="141">
        <f>[4]h_t_b0!F8</f>
        <v>0</v>
      </c>
      <c r="G20" s="141">
        <f>[4]h_t_b0!G8</f>
        <v>0</v>
      </c>
      <c r="H20" s="171">
        <f>Table6[[#This Row],[Estimates]]-Table6[[#This Row],[2.5% CI]]</f>
        <v>0</v>
      </c>
      <c r="I20" s="204"/>
      <c r="K20" s="125" t="str">
        <f>RIGHT([5]h_f0_b0!A8,3)</f>
        <v/>
      </c>
      <c r="L20" s="127">
        <f>[5]h_f0_b0!B8</f>
        <v>0</v>
      </c>
      <c r="M20" s="128">
        <f>[5]h_f0_b0!C8</f>
        <v>0</v>
      </c>
      <c r="N20" s="128">
        <f>[5]h_f0_b0!D8</f>
        <v>0</v>
      </c>
      <c r="O20" s="128">
        <f>[5]h_f0_b0!E8</f>
        <v>0</v>
      </c>
      <c r="P20" s="142">
        <f>[5]h_f0_b0!F8</f>
        <v>0</v>
      </c>
      <c r="Q20" s="142">
        <f>[5]h_f0_b0!G8</f>
        <v>0</v>
      </c>
      <c r="R20" s="128">
        <f>Table3[[#This Row],[Estimates]]-Table3[[#This Row],[2.5% CI]]</f>
        <v>0</v>
      </c>
      <c r="S20" s="139"/>
      <c r="U20" s="125" t="str">
        <f>RIGHT([6]lh_slope_b0!A8,3)</f>
        <v/>
      </c>
      <c r="V20" s="132">
        <f>[6]lh_slope_b0!B8</f>
        <v>0</v>
      </c>
      <c r="W20" s="128">
        <f>[6]lh_slope_b0!C8</f>
        <v>0</v>
      </c>
      <c r="X20" s="128">
        <f>[6]lh_slope_b0!D8</f>
        <v>0</v>
      </c>
      <c r="Y20" s="128">
        <f>[6]lh_slope_b0!E8</f>
        <v>0</v>
      </c>
      <c r="Z20" s="143">
        <f>[6]lh_slope_b0!F8</f>
        <v>0</v>
      </c>
      <c r="AA20" s="143">
        <f>[6]lh_slope_b0!G8</f>
        <v>0</v>
      </c>
      <c r="AB20" s="172">
        <f>Table7[[#This Row],[Estimates]]-Table7[[#This Row],[2.5% CI]]</f>
        <v>0</v>
      </c>
      <c r="AC20" s="172"/>
    </row>
    <row r="21" spans="1:31" s="160" customFormat="1" x14ac:dyDescent="0.3">
      <c r="A21" s="134" t="str">
        <f>RIGHT([4]h_t_b0!A9,3)</f>
        <v/>
      </c>
      <c r="B21" s="131">
        <f>[4]h_t_b0!B9</f>
        <v>0</v>
      </c>
      <c r="C21" s="135">
        <f>[4]h_t_b0!C9</f>
        <v>0</v>
      </c>
      <c r="D21" s="135">
        <f>[4]h_t_b0!D9</f>
        <v>0</v>
      </c>
      <c r="E21" s="135">
        <f>[4]h_t_b0!E9</f>
        <v>0</v>
      </c>
      <c r="F21" s="144">
        <f>[4]h_t_b0!F9</f>
        <v>0</v>
      </c>
      <c r="G21" s="144">
        <f>[4]h_t_b0!G9</f>
        <v>0</v>
      </c>
      <c r="H21" s="173">
        <f>Table6[[#This Row],[Estimates]]-Table6[[#This Row],[2.5% CI]]</f>
        <v>0</v>
      </c>
      <c r="I21" s="204"/>
      <c r="K21" s="125" t="str">
        <f>RIGHT([5]h_f0_b0!A9,3)</f>
        <v/>
      </c>
      <c r="L21" s="132">
        <f>[5]h_f0_b0!B9</f>
        <v>0</v>
      </c>
      <c r="M21" s="135">
        <f>[5]h_f0_b0!C9</f>
        <v>0</v>
      </c>
      <c r="N21" s="135">
        <f>[5]h_f0_b0!D9</f>
        <v>0</v>
      </c>
      <c r="O21" s="135">
        <f>[5]h_f0_b0!E9</f>
        <v>0</v>
      </c>
      <c r="P21" s="145">
        <f>[5]h_f0_b0!F9</f>
        <v>0</v>
      </c>
      <c r="Q21" s="145">
        <f>[5]h_f0_b0!G9</f>
        <v>0</v>
      </c>
      <c r="R21" s="135">
        <f>Table3[[#This Row],[Estimates]]-Table3[[#This Row],[2.5% CI]]</f>
        <v>0</v>
      </c>
      <c r="S21" s="139"/>
      <c r="U21" s="125" t="str">
        <f>RIGHT([6]lh_slope_b0!A9,3)</f>
        <v/>
      </c>
      <c r="V21" s="132">
        <f>[6]lh_slope_b0!B9</f>
        <v>0</v>
      </c>
      <c r="W21" s="128">
        <f>[6]lh_slope_b0!C9</f>
        <v>0</v>
      </c>
      <c r="X21" s="128">
        <f>[6]lh_slope_b0!D9</f>
        <v>0</v>
      </c>
      <c r="Y21" s="128">
        <f>[6]lh_slope_b0!E9</f>
        <v>0</v>
      </c>
      <c r="Z21" s="143">
        <f>[6]lh_slope_b0!F9</f>
        <v>0</v>
      </c>
      <c r="AA21" s="143">
        <f>[6]lh_slope_b0!G9</f>
        <v>0</v>
      </c>
      <c r="AB21" s="172">
        <f>Table7[[#This Row],[Estimates]]-Table7[[#This Row],[2.5% CI]]</f>
        <v>0</v>
      </c>
      <c r="AC21" s="172"/>
    </row>
    <row r="22" spans="1:31" x14ac:dyDescent="0.3">
      <c r="A22" s="148"/>
      <c r="B22" s="148"/>
      <c r="C22" s="148"/>
      <c r="D22" s="148"/>
      <c r="E22" s="148"/>
      <c r="F22" s="154"/>
      <c r="G22" s="154"/>
      <c r="H22" s="154"/>
      <c r="I22" s="154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54"/>
      <c r="AA22" s="154"/>
      <c r="AB22" s="148"/>
      <c r="AC22" s="148"/>
      <c r="AD22" s="148"/>
      <c r="AE22" s="148"/>
    </row>
    <row r="23" spans="1:31" x14ac:dyDescent="0.3">
      <c r="A23" s="148"/>
      <c r="B23" s="148"/>
      <c r="C23" s="148"/>
      <c r="D23" s="148"/>
      <c r="E23" s="148"/>
      <c r="F23" s="154"/>
      <c r="G23" s="154"/>
      <c r="H23" s="154"/>
      <c r="I23" s="154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54"/>
      <c r="AA23" s="154"/>
      <c r="AB23" s="148"/>
      <c r="AC23" s="148"/>
      <c r="AD23" s="148"/>
      <c r="AE23" s="148"/>
    </row>
    <row r="24" spans="1:31" x14ac:dyDescent="0.3">
      <c r="A24" s="148"/>
      <c r="B24" s="148"/>
      <c r="C24" s="148"/>
      <c r="D24" s="148"/>
      <c r="E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54"/>
      <c r="AA24" s="154"/>
      <c r="AB24" s="148"/>
      <c r="AC24" s="148"/>
      <c r="AD24" s="148"/>
      <c r="AE24" s="148"/>
    </row>
    <row r="25" spans="1:31" x14ac:dyDescent="0.3">
      <c r="A25" s="148"/>
      <c r="B25" s="148"/>
      <c r="C25" s="148"/>
      <c r="D25" s="148"/>
      <c r="E25" s="148"/>
      <c r="F25" s="154"/>
      <c r="G25" s="154"/>
      <c r="H25" s="154"/>
      <c r="I25" s="154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54"/>
      <c r="AA25" s="154"/>
      <c r="AB25" s="148"/>
      <c r="AC25" s="148"/>
      <c r="AD25" s="148"/>
      <c r="AE25" s="148"/>
    </row>
    <row r="26" spans="1:31" x14ac:dyDescent="0.3">
      <c r="A26" s="148"/>
      <c r="B26" s="148"/>
      <c r="C26" s="148"/>
      <c r="D26" s="148"/>
      <c r="E26" s="148"/>
      <c r="F26" s="154"/>
      <c r="G26" s="154"/>
      <c r="H26" s="154"/>
      <c r="I26" s="154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54"/>
      <c r="AA26" s="154"/>
      <c r="AB26" s="148"/>
      <c r="AC26" s="148"/>
      <c r="AD26" s="148"/>
      <c r="AE26" s="148"/>
    </row>
    <row r="27" spans="1:31" x14ac:dyDescent="0.3">
      <c r="A27" s="148"/>
      <c r="B27" s="148"/>
      <c r="C27" s="148"/>
      <c r="D27" s="148"/>
      <c r="E27" s="148"/>
      <c r="F27" s="154"/>
      <c r="G27" s="154"/>
      <c r="H27" s="154"/>
      <c r="I27" s="154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54"/>
      <c r="AA27" s="154"/>
      <c r="AB27" s="148"/>
      <c r="AC27" s="148"/>
      <c r="AD27" s="148"/>
      <c r="AE27" s="148"/>
    </row>
    <row r="28" spans="1:31" x14ac:dyDescent="0.3">
      <c r="J28" s="157"/>
      <c r="K28" s="157"/>
      <c r="O28" s="150"/>
      <c r="P28" s="150"/>
      <c r="Q28" s="150"/>
      <c r="R28" s="150"/>
      <c r="S28" s="150"/>
      <c r="W28" s="149"/>
      <c r="X28" s="149"/>
      <c r="AD28" s="148"/>
      <c r="AE28" s="148"/>
    </row>
    <row r="29" spans="1:31" x14ac:dyDescent="0.3">
      <c r="J29" s="157"/>
      <c r="K29" s="157"/>
      <c r="O29" s="150"/>
      <c r="P29" s="150"/>
      <c r="Q29" s="150"/>
      <c r="R29" s="150"/>
      <c r="S29" s="150"/>
      <c r="W29" s="149"/>
      <c r="X29" s="149"/>
      <c r="AD29" s="148"/>
      <c r="AE29" s="148"/>
    </row>
    <row r="30" spans="1:31" x14ac:dyDescent="0.3">
      <c r="D30" s="148"/>
      <c r="E30" s="148"/>
    </row>
    <row r="31" spans="1:31" x14ac:dyDescent="0.3">
      <c r="J31" s="157"/>
      <c r="K31" s="157"/>
      <c r="O31" s="150"/>
      <c r="P31" s="150"/>
      <c r="Q31" s="150"/>
      <c r="R31" s="150"/>
      <c r="S31" s="150"/>
      <c r="W31" s="149"/>
      <c r="X31" s="149"/>
      <c r="AD31" s="148"/>
      <c r="AE31" s="148"/>
    </row>
    <row r="32" spans="1:31" x14ac:dyDescent="0.3">
      <c r="J32" s="157"/>
      <c r="K32" s="157"/>
      <c r="O32" s="150"/>
      <c r="P32" s="150"/>
      <c r="Q32" s="150"/>
      <c r="R32" s="150"/>
      <c r="S32" s="150"/>
      <c r="W32" s="149"/>
      <c r="X32" s="149"/>
      <c r="AD32" s="148"/>
      <c r="AE32" s="148"/>
    </row>
    <row r="33" spans="10:31" x14ac:dyDescent="0.3">
      <c r="J33" s="157"/>
      <c r="K33" s="157"/>
      <c r="O33" s="150"/>
      <c r="P33" s="150"/>
      <c r="Q33" s="150"/>
      <c r="R33" s="150"/>
      <c r="S33" s="150"/>
      <c r="W33" s="149"/>
      <c r="X33" s="149"/>
      <c r="AD33" s="148"/>
      <c r="AE33" s="148"/>
    </row>
    <row r="34" spans="10:31" x14ac:dyDescent="0.3">
      <c r="J34" s="157"/>
      <c r="K34" s="157"/>
      <c r="O34" s="150"/>
      <c r="P34" s="150"/>
      <c r="Q34" s="150"/>
      <c r="R34" s="150"/>
      <c r="S34" s="150"/>
      <c r="W34" s="149"/>
      <c r="X34" s="149"/>
      <c r="AD34" s="148"/>
      <c r="AE34" s="148"/>
    </row>
    <row r="35" spans="10:31" x14ac:dyDescent="0.3">
      <c r="J35" s="157"/>
      <c r="K35" s="157"/>
      <c r="O35" s="150"/>
      <c r="P35" s="150"/>
      <c r="Q35" s="150"/>
      <c r="R35" s="150"/>
      <c r="S35" s="150"/>
      <c r="W35" s="149"/>
      <c r="X35" s="149"/>
      <c r="AD35" s="148"/>
      <c r="AE35" s="148"/>
    </row>
    <row r="37" spans="10:31" x14ac:dyDescent="0.3">
      <c r="J37" s="157"/>
      <c r="K37" s="157"/>
      <c r="O37" s="150"/>
      <c r="P37" s="150"/>
      <c r="Q37" s="150"/>
      <c r="R37" s="150"/>
      <c r="S37" s="150"/>
      <c r="W37" s="149"/>
      <c r="X37" s="149"/>
      <c r="AD37" s="148"/>
      <c r="AE37" s="148"/>
    </row>
    <row r="38" spans="10:31" x14ac:dyDescent="0.3">
      <c r="J38" s="157"/>
      <c r="K38" s="157"/>
      <c r="O38" s="150"/>
      <c r="P38" s="150"/>
      <c r="Q38" s="150"/>
      <c r="R38" s="150"/>
      <c r="S38" s="150"/>
      <c r="W38" s="149"/>
      <c r="X38" s="149"/>
      <c r="AD38" s="148"/>
      <c r="AE38" s="148"/>
    </row>
    <row r="39" spans="10:31" x14ac:dyDescent="0.3">
      <c r="J39" s="157"/>
      <c r="K39" s="157"/>
      <c r="O39" s="150"/>
      <c r="P39" s="150"/>
      <c r="Q39" s="150"/>
      <c r="R39" s="150"/>
      <c r="S39" s="150"/>
      <c r="W39" s="149"/>
      <c r="X39" s="149"/>
      <c r="AD39" s="148"/>
      <c r="AE39" s="148"/>
    </row>
    <row r="40" spans="10:31" x14ac:dyDescent="0.3">
      <c r="J40" s="157"/>
      <c r="K40" s="157"/>
      <c r="O40" s="150"/>
      <c r="P40" s="150"/>
      <c r="Q40" s="150"/>
      <c r="R40" s="150"/>
      <c r="S40" s="150"/>
      <c r="W40" s="149"/>
      <c r="X40" s="149"/>
      <c r="AD40" s="148"/>
      <c r="AE40" s="148"/>
    </row>
    <row r="41" spans="10:31" x14ac:dyDescent="0.3">
      <c r="J41" s="157"/>
      <c r="K41" s="157"/>
      <c r="O41" s="150"/>
      <c r="P41" s="150"/>
      <c r="Q41" s="150"/>
      <c r="R41" s="150"/>
      <c r="S41" s="150"/>
      <c r="W41" s="149"/>
      <c r="X41" s="149"/>
      <c r="AD41" s="148"/>
      <c r="AE41" s="148"/>
    </row>
    <row r="51" spans="4:5" x14ac:dyDescent="0.3">
      <c r="D51" s="150"/>
      <c r="E51" s="150"/>
    </row>
    <row r="52" spans="4:5" x14ac:dyDescent="0.3">
      <c r="D52" s="158"/>
    </row>
    <row r="53" spans="4:5" x14ac:dyDescent="0.3">
      <c r="D53" s="158"/>
    </row>
    <row r="54" spans="4:5" x14ac:dyDescent="0.3">
      <c r="D54" s="158"/>
    </row>
    <row r="55" spans="4:5" x14ac:dyDescent="0.3">
      <c r="D55" s="158"/>
    </row>
    <row r="56" spans="4:5" x14ac:dyDescent="0.3">
      <c r="D56" s="158"/>
    </row>
    <row r="57" spans="4:5" x14ac:dyDescent="0.3">
      <c r="D57" s="158"/>
    </row>
    <row r="58" spans="4:5" x14ac:dyDescent="0.3">
      <c r="D58" s="158"/>
    </row>
    <row r="59" spans="4:5" x14ac:dyDescent="0.3">
      <c r="D59" s="150"/>
      <c r="E59" s="150"/>
    </row>
    <row r="60" spans="4:5" x14ac:dyDescent="0.3">
      <c r="D60" s="150"/>
      <c r="E60" s="150"/>
    </row>
  </sheetData>
  <conditionalFormatting sqref="F14:F21 P14:S21 Z14:AA17 F3:I11 P3:S11 Z3:AA11">
    <cfRule type="cellIs" dxfId="108" priority="16" operator="lessThan">
      <formula>0.05</formula>
    </cfRule>
  </conditionalFormatting>
  <conditionalFormatting sqref="G3:I11">
    <cfRule type="cellIs" dxfId="107" priority="15" operator="lessThan">
      <formula>0.05</formula>
    </cfRule>
  </conditionalFormatting>
  <conditionalFormatting sqref="Q3:S11">
    <cfRule type="cellIs" dxfId="106" priority="13" operator="lessThan">
      <formula>0.05</formula>
    </cfRule>
  </conditionalFormatting>
  <conditionalFormatting sqref="Q14:S21">
    <cfRule type="cellIs" dxfId="105" priority="12" operator="lessThan">
      <formula>0.05</formula>
    </cfRule>
  </conditionalFormatting>
  <conditionalFormatting sqref="G14:I21">
    <cfRule type="cellIs" dxfId="104" priority="11" operator="lessThan">
      <formula>0.05</formula>
    </cfRule>
  </conditionalFormatting>
  <conditionalFormatting sqref="F7:I10">
    <cfRule type="cellIs" dxfId="103" priority="10" operator="lessThan">
      <formula>0.05</formula>
    </cfRule>
  </conditionalFormatting>
  <conditionalFormatting sqref="G7:I10">
    <cfRule type="cellIs" dxfId="102" priority="9" operator="lessThan">
      <formula>0.05</formula>
    </cfRule>
  </conditionalFormatting>
  <conditionalFormatting sqref="P7:S10">
    <cfRule type="cellIs" dxfId="101" priority="8" operator="lessThan">
      <formula>0.05</formula>
    </cfRule>
  </conditionalFormatting>
  <conditionalFormatting sqref="Q7:S10">
    <cfRule type="cellIs" dxfId="100" priority="7" operator="lessThan">
      <formula>0.05</formula>
    </cfRule>
  </conditionalFormatting>
  <conditionalFormatting sqref="Z7:AA10">
    <cfRule type="cellIs" dxfId="99" priority="6" operator="lessThan">
      <formula>0.05</formula>
    </cfRule>
  </conditionalFormatting>
  <conditionalFormatting sqref="F18:F21">
    <cfRule type="cellIs" dxfId="98" priority="5" operator="lessThan">
      <formula>0.05</formula>
    </cfRule>
  </conditionalFormatting>
  <conditionalFormatting sqref="G18:I21">
    <cfRule type="cellIs" dxfId="97" priority="4" operator="lessThan">
      <formula>0.05</formula>
    </cfRule>
  </conditionalFormatting>
  <conditionalFormatting sqref="P18:S21">
    <cfRule type="cellIs" dxfId="96" priority="3" operator="lessThan">
      <formula>0.05</formula>
    </cfRule>
  </conditionalFormatting>
  <conditionalFormatting sqref="Q18:S21">
    <cfRule type="cellIs" dxfId="95" priority="2" operator="lessThan">
      <formula>0.05</formula>
    </cfRule>
  </conditionalFormatting>
  <conditionalFormatting sqref="Z18:AA21">
    <cfRule type="cellIs" dxfId="94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0"/>
  <sheetViews>
    <sheetView showGridLines="0" zoomScaleNormal="100" zoomScaleSheetLayoutView="47" workbookViewId="0">
      <selection activeCell="G30" sqref="G30"/>
    </sheetView>
  </sheetViews>
  <sheetFormatPr defaultColWidth="13.88671875" defaultRowHeight="13.8" x14ac:dyDescent="0.3"/>
  <cols>
    <col min="1" max="1" width="10.6640625" style="121" bestFit="1" customWidth="1"/>
    <col min="2" max="3" width="7.77734375" style="24" customWidth="1"/>
    <col min="4" max="5" width="11.44140625" style="24" customWidth="1"/>
    <col min="6" max="7" width="8.77734375" style="24" customWidth="1"/>
    <col min="8" max="8" width="11.44140625" style="24" customWidth="1"/>
    <col min="9" max="9" width="11.109375" style="25" customWidth="1"/>
    <col min="10" max="10" width="11.44140625" style="25" customWidth="1"/>
    <col min="11" max="12" width="7.77734375" style="24" customWidth="1"/>
    <col min="13" max="14" width="11.44140625" style="24" customWidth="1"/>
    <col min="15" max="16" width="8.77734375" style="24" customWidth="1"/>
    <col min="17" max="17" width="11.44140625" style="24" customWidth="1"/>
    <col min="18" max="18" width="11.109375" style="26" customWidth="1"/>
    <col min="19" max="19" width="11.44140625" style="26" customWidth="1"/>
    <col min="20" max="21" width="7.77734375" style="24" customWidth="1"/>
    <col min="22" max="23" width="11.44140625" style="24" customWidth="1"/>
    <col min="24" max="25" width="8.77734375" style="24" customWidth="1"/>
    <col min="26" max="26" width="11.44140625" style="24" customWidth="1"/>
    <col min="27" max="27" width="11.109375" style="26" customWidth="1"/>
    <col min="28" max="28" width="11.44140625" style="26" customWidth="1"/>
    <col min="29" max="30" width="7.77734375" style="24" customWidth="1"/>
    <col min="31" max="32" width="11.44140625" style="24" customWidth="1"/>
    <col min="33" max="33" width="8.77734375" style="24" customWidth="1"/>
    <col min="34" max="35" width="11.44140625" style="24" customWidth="1"/>
    <col min="36" max="36" width="11.109375" style="26" customWidth="1"/>
    <col min="37" max="37" width="11.44140625" style="26" customWidth="1"/>
    <col min="38" max="39" width="11.44140625" style="24" customWidth="1"/>
    <col min="40" max="16384" width="13.88671875" style="3"/>
  </cols>
  <sheetData>
    <row r="1" spans="1:39" s="123" customFormat="1" ht="27" customHeight="1" thickBot="1" x14ac:dyDescent="0.35">
      <c r="A1" s="122" t="s">
        <v>42</v>
      </c>
      <c r="B1" s="176" t="s">
        <v>20</v>
      </c>
      <c r="C1" s="177"/>
      <c r="D1" s="177"/>
      <c r="E1" s="177"/>
      <c r="F1" s="177"/>
      <c r="G1" s="177"/>
      <c r="H1" s="177"/>
      <c r="I1" s="177"/>
      <c r="J1" s="178"/>
      <c r="K1" s="179" t="s">
        <v>21</v>
      </c>
      <c r="L1" s="177"/>
      <c r="M1" s="177"/>
      <c r="N1" s="177"/>
      <c r="O1" s="177"/>
      <c r="P1" s="177"/>
      <c r="Q1" s="177"/>
      <c r="R1" s="177"/>
      <c r="S1" s="180"/>
      <c r="T1" s="181" t="s">
        <v>22</v>
      </c>
      <c r="U1" s="182"/>
      <c r="V1" s="182"/>
      <c r="W1" s="182"/>
      <c r="X1" s="182"/>
      <c r="Y1" s="182"/>
      <c r="Z1" s="182"/>
      <c r="AA1" s="182"/>
      <c r="AB1" s="182"/>
      <c r="AC1" s="183" t="s">
        <v>23</v>
      </c>
      <c r="AD1" s="184"/>
      <c r="AE1" s="184"/>
      <c r="AF1" s="184"/>
      <c r="AG1" s="184"/>
      <c r="AH1" s="184"/>
      <c r="AI1" s="184"/>
      <c r="AJ1" s="184"/>
      <c r="AK1" s="184"/>
      <c r="AL1" s="174" t="s">
        <v>43</v>
      </c>
      <c r="AM1" s="175"/>
    </row>
    <row r="2" spans="1:39" s="4" customFormat="1" ht="33.6" customHeight="1" thickTop="1" thickBot="1" x14ac:dyDescent="0.35">
      <c r="A2" s="27" t="s">
        <v>39</v>
      </c>
      <c r="B2" s="37" t="s">
        <v>18</v>
      </c>
      <c r="C2" s="27" t="s">
        <v>2</v>
      </c>
      <c r="D2" s="27" t="s">
        <v>38</v>
      </c>
      <c r="E2" s="27" t="s">
        <v>11</v>
      </c>
      <c r="F2" s="27" t="s">
        <v>8</v>
      </c>
      <c r="G2" s="27" t="s">
        <v>12</v>
      </c>
      <c r="H2" s="28" t="s">
        <v>24</v>
      </c>
      <c r="I2" s="28" t="str">
        <f>[2]l_f0_b0!I1</f>
        <v>p.adj. (bf=16)</v>
      </c>
      <c r="J2" s="38" t="s">
        <v>37</v>
      </c>
      <c r="K2" s="49" t="str">
        <f t="shared" ref="K2:S2" si="0">B2</f>
        <v>β0</v>
      </c>
      <c r="L2" s="27" t="str">
        <f t="shared" si="0"/>
        <v xml:space="preserve">SE </v>
      </c>
      <c r="M2" s="27" t="str">
        <f t="shared" si="0"/>
        <v>2.5%  CI</v>
      </c>
      <c r="N2" s="27" t="str">
        <f t="shared" si="0"/>
        <v>97.5% CI</v>
      </c>
      <c r="O2" s="27" t="str">
        <f t="shared" si="0"/>
        <v>t</v>
      </c>
      <c r="P2" s="29" t="str">
        <f t="shared" si="0"/>
        <v>df</v>
      </c>
      <c r="Q2" s="28" t="str">
        <f t="shared" si="0"/>
        <v>p. val.</v>
      </c>
      <c r="R2" s="28" t="str">
        <f t="shared" si="0"/>
        <v>p.adj. (bf=16)</v>
      </c>
      <c r="S2" s="50" t="str">
        <f t="shared" si="0"/>
        <v>sig.</v>
      </c>
      <c r="T2" s="59" t="str">
        <f>B2</f>
        <v>β0</v>
      </c>
      <c r="U2" s="27" t="str">
        <f t="shared" ref="U2" si="1">C2</f>
        <v xml:space="preserve">SE </v>
      </c>
      <c r="V2" s="27" t="str">
        <f>D2</f>
        <v>2.5%  CI</v>
      </c>
      <c r="W2" s="27" t="str">
        <f t="shared" ref="W2" si="2">E2</f>
        <v>97.5% CI</v>
      </c>
      <c r="X2" s="27" t="str">
        <f t="shared" ref="X2" si="3">F2</f>
        <v>t</v>
      </c>
      <c r="Y2" s="27" t="str">
        <f t="shared" ref="Y2" si="4">G2</f>
        <v>df</v>
      </c>
      <c r="Z2" s="28" t="str">
        <f t="shared" ref="Z2" si="5">H2</f>
        <v>p. val.</v>
      </c>
      <c r="AA2" s="28" t="str">
        <f t="shared" ref="AA2" si="6">I2</f>
        <v>p.adj. (bf=16)</v>
      </c>
      <c r="AB2" s="50" t="str">
        <f>J2</f>
        <v>sig.</v>
      </c>
      <c r="AC2" s="59" t="str">
        <f>B2</f>
        <v>β0</v>
      </c>
      <c r="AD2" s="27" t="str">
        <f t="shared" ref="AD2" si="7">C2</f>
        <v xml:space="preserve">SE </v>
      </c>
      <c r="AE2" s="27" t="str">
        <f t="shared" ref="AE2" si="8">D2</f>
        <v>2.5%  CI</v>
      </c>
      <c r="AF2" s="27" t="str">
        <f t="shared" ref="AF2" si="9">E2</f>
        <v>97.5% CI</v>
      </c>
      <c r="AG2" s="27" t="str">
        <f t="shared" ref="AG2" si="10">F2</f>
        <v>t</v>
      </c>
      <c r="AH2" s="27" t="str">
        <f t="shared" ref="AH2" si="11">G2</f>
        <v>df</v>
      </c>
      <c r="AI2" s="28" t="str">
        <f t="shared" ref="AI2" si="12">H2</f>
        <v>p. val.</v>
      </c>
      <c r="AJ2" s="28" t="str">
        <f t="shared" ref="AJ2" si="13">I2</f>
        <v>p.adj. (bf=16)</v>
      </c>
      <c r="AK2" s="50" t="str">
        <f>J2</f>
        <v>sig.</v>
      </c>
      <c r="AL2" s="59" t="s">
        <v>40</v>
      </c>
      <c r="AM2" s="27" t="s">
        <v>41</v>
      </c>
    </row>
    <row r="3" spans="1:39" s="1" customFormat="1" ht="33.6" customHeight="1" thickTop="1" thickBot="1" x14ac:dyDescent="0.35">
      <c r="A3" s="15" t="s">
        <v>26</v>
      </c>
      <c r="B3" s="39">
        <f>[2]l_f0_b0!B2</f>
        <v>87.427999999999997</v>
      </c>
      <c r="C3" s="14">
        <f>[2]l_f0_b0!C2</f>
        <v>1.07</v>
      </c>
      <c r="D3" s="14">
        <f>[2]l_f0_b0!D2</f>
        <v>85.331000000000003</v>
      </c>
      <c r="E3" s="14">
        <f>[2]l_f0_b0!E2</f>
        <v>89.525999999999996</v>
      </c>
      <c r="F3" s="14">
        <f>[2]l_f0_b0!F2</f>
        <v>81.691000000000003</v>
      </c>
      <c r="G3" s="14">
        <f>[2]l_f0_b0!G2</f>
        <v>10.130000000000001</v>
      </c>
      <c r="H3" s="112">
        <f>[2]l_f0_b0!H2</f>
        <v>1.2761E-15</v>
      </c>
      <c r="I3" s="112">
        <f>[2]l_f0_b0!I2</f>
        <v>2.04E-14</v>
      </c>
      <c r="J3" s="97" t="str">
        <f>[2]l_f0_b0!J2</f>
        <v>p&lt;0.001</v>
      </c>
      <c r="K3" s="51">
        <f>[2]l_f0_b0!B3</f>
        <v>87.581999999999994</v>
      </c>
      <c r="L3" s="14">
        <f>[2]l_f0_b0!C3</f>
        <v>1.143</v>
      </c>
      <c r="M3" s="14">
        <f>[2]l_f0_b0!D3</f>
        <v>85.340999999999994</v>
      </c>
      <c r="N3" s="14">
        <f>[2]l_f0_b0!E3</f>
        <v>89.822999999999993</v>
      </c>
      <c r="O3" s="14">
        <f>[2]l_f0_b0!F3</f>
        <v>76.599999999999994</v>
      </c>
      <c r="P3" s="14">
        <f>[2]l_f0_b0!G3</f>
        <v>11.21</v>
      </c>
      <c r="Q3" s="112">
        <f>[2]l_f0_b0!H3</f>
        <v>1.3445E-16</v>
      </c>
      <c r="R3" s="112">
        <f>[2]l_f0_b0!I3</f>
        <v>2.1499999999999998E-15</v>
      </c>
      <c r="S3" s="92" t="str">
        <f>[2]l_f0_b0!J3</f>
        <v>p&lt;0.001</v>
      </c>
      <c r="T3" s="60">
        <f>[2]l_f0_b0!B4</f>
        <v>89.210999999999999</v>
      </c>
      <c r="U3" s="14">
        <f>[2]l_f0_b0!C4</f>
        <v>1.1830000000000001</v>
      </c>
      <c r="V3" s="14">
        <f>[2]l_f0_b0!D4</f>
        <v>86.893000000000001</v>
      </c>
      <c r="W3" s="14">
        <f>[2]l_f0_b0!E4</f>
        <v>91.53</v>
      </c>
      <c r="X3" s="14">
        <f>[2]l_f0_b0!F4</f>
        <v>75.412000000000006</v>
      </c>
      <c r="Y3" s="14">
        <f>[2]l_f0_b0!G4</f>
        <v>9.26</v>
      </c>
      <c r="Z3" s="116">
        <f>[2]l_f0_b0!H4</f>
        <v>3.1473E-14</v>
      </c>
      <c r="AA3" s="116">
        <f>[2]l_f0_b0!I4</f>
        <v>5.0399999999999997E-13</v>
      </c>
      <c r="AB3" s="92" t="str">
        <f>[2]l_f0_b0!J4</f>
        <v>p&lt;0.001</v>
      </c>
      <c r="AC3" s="67">
        <f>[2]l_f0_b0!B4</f>
        <v>89.210999999999999</v>
      </c>
      <c r="AD3" s="14">
        <f>[2]l_f0_b0!C4</f>
        <v>1.1830000000000001</v>
      </c>
      <c r="AE3" s="14">
        <f>[2]l_f0_b0!D4</f>
        <v>86.893000000000001</v>
      </c>
      <c r="AF3" s="14">
        <f>[2]l_f0_b0!E4</f>
        <v>91.53</v>
      </c>
      <c r="AG3" s="14">
        <f>[2]l_f0_b0!F4</f>
        <v>75.412000000000006</v>
      </c>
      <c r="AH3" s="14">
        <f>[2]l_f0_b0!G4</f>
        <v>9.26</v>
      </c>
      <c r="AI3" s="116">
        <f>[2]l_f0_b0!H4</f>
        <v>3.1473E-14</v>
      </c>
      <c r="AJ3" s="116">
        <f>[2]l_f0_b0!I4</f>
        <v>5.0399999999999997E-13</v>
      </c>
      <c r="AK3" s="92" t="str">
        <f>[2]l_f0_b0!J4</f>
        <v>p&lt;0.001</v>
      </c>
      <c r="AL3" s="67">
        <f>[7]l_f0_r2!B3</f>
        <v>0.65325603900373996</v>
      </c>
      <c r="AM3" s="14">
        <f>[7]l_f0_r2!B2</f>
        <v>0.96763271291965003</v>
      </c>
    </row>
    <row r="4" spans="1:39" s="1" customFormat="1" ht="33.6" customHeight="1" thickBot="1" x14ac:dyDescent="0.35">
      <c r="A4" s="17" t="s">
        <v>27</v>
      </c>
      <c r="B4" s="40">
        <f>[5]h_f0_b0!B2</f>
        <v>91.608999999999995</v>
      </c>
      <c r="C4" s="16">
        <f>[5]h_f0_b0!C2</f>
        <v>1.2589999999999999</v>
      </c>
      <c r="D4" s="16">
        <f>[5]h_f0_b0!D2</f>
        <v>89.141000000000005</v>
      </c>
      <c r="E4" s="16">
        <f>[5]h_f0_b0!E2</f>
        <v>94.076999999999998</v>
      </c>
      <c r="F4" s="16">
        <f>[5]h_f0_b0!F2</f>
        <v>72.754000000000005</v>
      </c>
      <c r="G4" s="16">
        <f>[5]h_f0_b0!G2</f>
        <v>11.59</v>
      </c>
      <c r="H4" s="113">
        <f>[5]h_f0_b0!H2</f>
        <v>8.6941999999999999E-17</v>
      </c>
      <c r="I4" s="113">
        <f>[5]h_f0_b0!I2</f>
        <v>1.3899999999999999E-15</v>
      </c>
      <c r="J4" s="98" t="str">
        <f>[5]h_f0_b0!J2</f>
        <v>p&lt;0.001</v>
      </c>
      <c r="K4" s="52">
        <f>[5]h_f0_b0!B3</f>
        <v>92.001999999999995</v>
      </c>
      <c r="L4" s="16">
        <f>[5]h_f0_b0!C3</f>
        <v>1.121</v>
      </c>
      <c r="M4" s="16">
        <f>[5]h_f0_b0!D3</f>
        <v>89.805000000000007</v>
      </c>
      <c r="N4" s="16">
        <f>[5]h_f0_b0!E3</f>
        <v>94.198999999999998</v>
      </c>
      <c r="O4" s="16">
        <f>[5]h_f0_b0!F3</f>
        <v>82.081000000000003</v>
      </c>
      <c r="P4" s="16">
        <f>[5]h_f0_b0!G3</f>
        <v>11.11</v>
      </c>
      <c r="Q4" s="113">
        <f>[5]h_f0_b0!H3</f>
        <v>8.1769000000000003E-17</v>
      </c>
      <c r="R4" s="113">
        <f>[5]h_f0_b0!I3</f>
        <v>1.31E-15</v>
      </c>
      <c r="S4" s="93" t="str">
        <f>[5]h_f0_b0!J3</f>
        <v>p&lt;0.001</v>
      </c>
      <c r="T4" s="61">
        <f>[5]h_f0_b0!B4</f>
        <v>93.450999999999993</v>
      </c>
      <c r="U4" s="16">
        <f>[5]h_f0_b0!C4</f>
        <v>1.1339999999999999</v>
      </c>
      <c r="V4" s="16">
        <f>[5]h_f0_b0!D4</f>
        <v>91.228999999999999</v>
      </c>
      <c r="W4" s="16">
        <f>[5]h_f0_b0!E4</f>
        <v>95.674000000000007</v>
      </c>
      <c r="X4" s="16">
        <f>[5]h_f0_b0!F4</f>
        <v>82.418000000000006</v>
      </c>
      <c r="Y4" s="16">
        <f>[5]h_f0_b0!G4</f>
        <v>11.18</v>
      </c>
      <c r="Z4" s="117">
        <f>[5]h_f0_b0!H4</f>
        <v>6.4407999999999998E-17</v>
      </c>
      <c r="AA4" s="117">
        <f>[5]h_f0_b0!I4</f>
        <v>1.03E-15</v>
      </c>
      <c r="AB4" s="93" t="str">
        <f>[5]h_f0_b0!J4</f>
        <v>p&lt;0.001</v>
      </c>
      <c r="AC4" s="68">
        <f>[5]h_f0_b0!B4</f>
        <v>93.450999999999993</v>
      </c>
      <c r="AD4" s="16">
        <f>[5]h_f0_b0!C4</f>
        <v>1.1339999999999999</v>
      </c>
      <c r="AE4" s="16">
        <f>[5]h_f0_b0!D4</f>
        <v>91.228999999999999</v>
      </c>
      <c r="AF4" s="16">
        <f>[5]h_f0_b0!E4</f>
        <v>95.674000000000007</v>
      </c>
      <c r="AG4" s="16">
        <f>[5]h_f0_b0!F4</f>
        <v>82.418000000000006</v>
      </c>
      <c r="AH4" s="16">
        <f>[5]h_f0_b0!G4</f>
        <v>11.18</v>
      </c>
      <c r="AI4" s="117">
        <f>[5]h_f0_b0!H4</f>
        <v>6.4407999999999998E-17</v>
      </c>
      <c r="AJ4" s="117">
        <f>[5]h_f0_b0!I4</f>
        <v>1.03E-15</v>
      </c>
      <c r="AK4" s="93" t="str">
        <f>[5]h_f0_b0!J4</f>
        <v>p&lt;0.001</v>
      </c>
      <c r="AL4" s="68">
        <f>[8]h_f0_r2!B3</f>
        <v>0.39232765136523001</v>
      </c>
      <c r="AM4" s="16">
        <f>[8]h_f0_r2!B2</f>
        <v>0.89343047868632197</v>
      </c>
    </row>
    <row r="5" spans="1:39" s="1" customFormat="1" ht="33.6" customHeight="1" thickBot="1" x14ac:dyDescent="0.35">
      <c r="A5" s="18" t="s">
        <v>5</v>
      </c>
      <c r="B5" s="41">
        <f>[3]f0_exc_b0!B2</f>
        <v>6.1580000000000004</v>
      </c>
      <c r="C5" s="18">
        <f>[3]f0_exc_b0!C2</f>
        <v>0.42799999999999999</v>
      </c>
      <c r="D5" s="19">
        <f>[3]f0_exc_b0!D2</f>
        <v>5.319</v>
      </c>
      <c r="E5" s="19">
        <f>[3]f0_exc_b0!E2</f>
        <v>6.9969999999999999</v>
      </c>
      <c r="F5" s="19">
        <f>[3]f0_exc_b0!F2</f>
        <v>14.38</v>
      </c>
      <c r="G5" s="19">
        <f>[3]f0_exc_b0!G2</f>
        <v>10.050000000000001</v>
      </c>
      <c r="H5" s="114">
        <f>[3]f0_exc_b0!H2</f>
        <v>4.9799000000000001E-8</v>
      </c>
      <c r="I5" s="114">
        <f>[3]f0_exc_b0!I2</f>
        <v>7.9699999999999995E-7</v>
      </c>
      <c r="J5" s="99" t="str">
        <f>[3]f0_exc_b0!J2</f>
        <v>p&lt;0.001</v>
      </c>
      <c r="K5" s="53">
        <f>[3]f0_exc_b0!B3</f>
        <v>6.4180000000000001</v>
      </c>
      <c r="L5" s="19">
        <f>[3]f0_exc_b0!C3</f>
        <v>0.46700000000000003</v>
      </c>
      <c r="M5" s="19">
        <f>[3]f0_exc_b0!D3</f>
        <v>5.5019999999999998</v>
      </c>
      <c r="N5" s="19">
        <f>[3]f0_exc_b0!E3</f>
        <v>7.3339999999999996</v>
      </c>
      <c r="O5" s="19">
        <f>[3]f0_exc_b0!F3</f>
        <v>13.731</v>
      </c>
      <c r="P5" s="19">
        <f>[3]f0_exc_b0!G3</f>
        <v>10.06</v>
      </c>
      <c r="Q5" s="114">
        <f>[3]f0_exc_b0!H3</f>
        <v>7.6653000000000005E-8</v>
      </c>
      <c r="R5" s="114">
        <f>[3]f0_exc_b0!I3</f>
        <v>1.2300000000000001E-6</v>
      </c>
      <c r="S5" s="94" t="str">
        <f>[3]f0_exc_b0!J3</f>
        <v>p&lt;0.001</v>
      </c>
      <c r="T5" s="62">
        <f>[3]f0_exc_b0!B4</f>
        <v>6.2309999999999999</v>
      </c>
      <c r="U5" s="19">
        <f>[3]f0_exc_b0!C4</f>
        <v>0.42399999999999999</v>
      </c>
      <c r="V5" s="19">
        <f>[3]f0_exc_b0!D4</f>
        <v>5.4009999999999998</v>
      </c>
      <c r="W5" s="19">
        <f>[3]f0_exc_b0!E4</f>
        <v>7.0620000000000003</v>
      </c>
      <c r="X5" s="19">
        <f>[3]f0_exc_b0!F4</f>
        <v>14.708</v>
      </c>
      <c r="Y5" s="19">
        <f>[3]f0_exc_b0!G4</f>
        <v>10.050000000000001</v>
      </c>
      <c r="Z5" s="118">
        <f>[3]f0_exc_b0!H4</f>
        <v>3.9857999999999999E-8</v>
      </c>
      <c r="AA5" s="118">
        <f>[3]f0_exc_b0!I4</f>
        <v>6.3799999999999997E-7</v>
      </c>
      <c r="AB5" s="94" t="str">
        <f>[3]f0_exc_b0!J4</f>
        <v>p&lt;0.001</v>
      </c>
      <c r="AC5" s="69">
        <f>[3]f0_exc_b0!B4</f>
        <v>6.2309999999999999</v>
      </c>
      <c r="AD5" s="19">
        <f>[3]f0_exc_b0!C4</f>
        <v>0.42399999999999999</v>
      </c>
      <c r="AE5" s="19">
        <f>[3]f0_exc_b0!D4</f>
        <v>5.4009999999999998</v>
      </c>
      <c r="AF5" s="19">
        <f>[3]f0_exc_b0!E4</f>
        <v>7.0620000000000003</v>
      </c>
      <c r="AG5" s="19">
        <f>[3]f0_exc_b0!F4</f>
        <v>14.708</v>
      </c>
      <c r="AH5" s="19">
        <f>[3]f0_exc_b0!G4</f>
        <v>10.050000000000001</v>
      </c>
      <c r="AI5" s="118">
        <f>[3]f0_exc_b0!H4</f>
        <v>3.9857999999999999E-8</v>
      </c>
      <c r="AJ5" s="118">
        <f>[3]f0_exc_b0!I4</f>
        <v>6.3799999999999997E-7</v>
      </c>
      <c r="AK5" s="94" t="str">
        <f>[3]f0_exc_b0!J4</f>
        <v>p&lt;0.001</v>
      </c>
      <c r="AL5" s="69">
        <f>[9]lh_slope_r2!B3</f>
        <v>7.75151821354607E-2</v>
      </c>
      <c r="AM5" s="19">
        <f>[9]lh_slope_r2!B2</f>
        <v>0.49149090119960898</v>
      </c>
    </row>
    <row r="6" spans="1:39" s="4" customFormat="1" ht="33.6" customHeight="1" thickTop="1" thickBot="1" x14ac:dyDescent="0.35">
      <c r="A6" s="30" t="s">
        <v>6</v>
      </c>
      <c r="B6" s="42" t="str">
        <f t="shared" ref="B6:AC6" si="14">B2</f>
        <v>β0</v>
      </c>
      <c r="C6" s="30" t="str">
        <f t="shared" si="14"/>
        <v xml:space="preserve">SE </v>
      </c>
      <c r="D6" s="30" t="str">
        <f t="shared" si="14"/>
        <v>2.5%  CI</v>
      </c>
      <c r="E6" s="30" t="str">
        <f t="shared" si="14"/>
        <v>97.5% CI</v>
      </c>
      <c r="F6" s="30" t="str">
        <f t="shared" si="14"/>
        <v>t</v>
      </c>
      <c r="G6" s="30" t="str">
        <f t="shared" si="14"/>
        <v>df</v>
      </c>
      <c r="H6" s="31" t="str">
        <f t="shared" si="14"/>
        <v>p. val.</v>
      </c>
      <c r="I6" s="31" t="str">
        <f t="shared" si="14"/>
        <v>p.adj. (bf=16)</v>
      </c>
      <c r="J6" s="43" t="str">
        <f>J2</f>
        <v>sig.</v>
      </c>
      <c r="K6" s="54" t="str">
        <f t="shared" si="14"/>
        <v>β0</v>
      </c>
      <c r="L6" s="30" t="str">
        <f t="shared" si="14"/>
        <v xml:space="preserve">SE </v>
      </c>
      <c r="M6" s="30" t="str">
        <f t="shared" si="14"/>
        <v>2.5%  CI</v>
      </c>
      <c r="N6" s="30" t="str">
        <f t="shared" si="14"/>
        <v>97.5% CI</v>
      </c>
      <c r="O6" s="30" t="str">
        <f t="shared" si="14"/>
        <v>t</v>
      </c>
      <c r="P6" s="30" t="str">
        <f t="shared" si="14"/>
        <v>df</v>
      </c>
      <c r="Q6" s="31" t="str">
        <f t="shared" si="14"/>
        <v>p. val.</v>
      </c>
      <c r="R6" s="31" t="str">
        <f t="shared" si="14"/>
        <v>p.adj. (bf=16)</v>
      </c>
      <c r="S6" s="55" t="str">
        <f>J2</f>
        <v>sig.</v>
      </c>
      <c r="T6" s="63" t="str">
        <f t="shared" si="14"/>
        <v>β0</v>
      </c>
      <c r="U6" s="30" t="str">
        <f t="shared" ref="U6:AA6" si="15">U2</f>
        <v xml:space="preserve">SE </v>
      </c>
      <c r="V6" s="30" t="str">
        <f t="shared" si="15"/>
        <v>2.5%  CI</v>
      </c>
      <c r="W6" s="30" t="str">
        <f t="shared" si="15"/>
        <v>97.5% CI</v>
      </c>
      <c r="X6" s="30" t="str">
        <f t="shared" si="15"/>
        <v>t</v>
      </c>
      <c r="Y6" s="30" t="str">
        <f t="shared" si="15"/>
        <v>df</v>
      </c>
      <c r="Z6" s="31" t="str">
        <f t="shared" si="15"/>
        <v>p. val.</v>
      </c>
      <c r="AA6" s="31" t="str">
        <f t="shared" si="15"/>
        <v>p.adj. (bf=16)</v>
      </c>
      <c r="AB6" s="55" t="str">
        <f>J2</f>
        <v>sig.</v>
      </c>
      <c r="AC6" s="63" t="str">
        <f t="shared" si="14"/>
        <v>β0</v>
      </c>
      <c r="AD6" s="30" t="str">
        <f t="shared" ref="AD6:AJ6" si="16">AD2</f>
        <v xml:space="preserve">SE </v>
      </c>
      <c r="AE6" s="30" t="str">
        <f t="shared" si="16"/>
        <v>2.5%  CI</v>
      </c>
      <c r="AF6" s="30" t="str">
        <f t="shared" si="16"/>
        <v>97.5% CI</v>
      </c>
      <c r="AG6" s="30" t="str">
        <f t="shared" si="16"/>
        <v>t</v>
      </c>
      <c r="AH6" s="30" t="str">
        <f t="shared" si="16"/>
        <v>df</v>
      </c>
      <c r="AI6" s="31" t="str">
        <f t="shared" si="16"/>
        <v>p. val.</v>
      </c>
      <c r="AJ6" s="31" t="str">
        <f t="shared" si="16"/>
        <v>p.adj. (bf=16)</v>
      </c>
      <c r="AK6" s="55" t="str">
        <f>J2</f>
        <v>sig.</v>
      </c>
      <c r="AL6" s="63" t="s">
        <v>40</v>
      </c>
      <c r="AM6" s="30" t="s">
        <v>41</v>
      </c>
    </row>
    <row r="7" spans="1:39" s="2" customFormat="1" ht="33.6" customHeight="1" thickTop="1" thickBot="1" x14ac:dyDescent="0.35">
      <c r="A7" s="20" t="s">
        <v>4</v>
      </c>
      <c r="B7" s="44">
        <f>[1]l_t_b0!B2</f>
        <v>99.058999999999997</v>
      </c>
      <c r="C7" s="15">
        <f>[1]l_t_b0!C2</f>
        <v>5.9290000000000003</v>
      </c>
      <c r="D7" s="15">
        <f>[1]l_t_b0!D2</f>
        <v>87.438999999999993</v>
      </c>
      <c r="E7" s="15">
        <f>[1]l_t_b0!E2</f>
        <v>110.679</v>
      </c>
      <c r="F7" s="14">
        <f>[1]l_t_b0!F2</f>
        <v>16.707999999999998</v>
      </c>
      <c r="G7" s="14">
        <f>[1]l_t_b0!G2</f>
        <v>9.1199999999999992</v>
      </c>
      <c r="H7" s="112">
        <f>[1]l_t_b0!H2</f>
        <v>3.7482999999999999E-8</v>
      </c>
      <c r="I7" s="112">
        <f>[1]l_t_b0!I2</f>
        <v>5.9999999999999997E-7</v>
      </c>
      <c r="J7" s="100" t="str">
        <f>[1]l_t_b0!J2</f>
        <v>p&lt;0.001</v>
      </c>
      <c r="K7" s="56">
        <f>[1]l_t_b0!B3</f>
        <v>99.388999999999996</v>
      </c>
      <c r="L7" s="14">
        <f>[1]l_t_b0!C3</f>
        <v>6.2039999999999997</v>
      </c>
      <c r="M7" s="14">
        <f>[1]l_t_b0!D3</f>
        <v>87.228999999999999</v>
      </c>
      <c r="N7" s="14">
        <f>[1]l_t_b0!E3</f>
        <v>111.55</v>
      </c>
      <c r="O7" s="14">
        <f>[1]l_t_b0!F3</f>
        <v>16.018999999999998</v>
      </c>
      <c r="P7" s="14">
        <f>[1]l_t_b0!G3</f>
        <v>9.1199999999999992</v>
      </c>
      <c r="Q7" s="112">
        <f>[1]l_t_b0!H3</f>
        <v>5.5070000000000003E-8</v>
      </c>
      <c r="R7" s="112">
        <f>[1]l_t_b0!I3</f>
        <v>8.8100000000000001E-7</v>
      </c>
      <c r="S7" s="95" t="str">
        <f>[1]l_t_b0!J3</f>
        <v>p&lt;0.001</v>
      </c>
      <c r="T7" s="64">
        <f>[1]l_t_b0!B4</f>
        <v>96.343999999999994</v>
      </c>
      <c r="U7" s="14">
        <f>[1]l_t_b0!C4</f>
        <v>6.2610000000000001</v>
      </c>
      <c r="V7" s="14">
        <f>[1]l_t_b0!D4</f>
        <v>84.073999999999998</v>
      </c>
      <c r="W7" s="14">
        <f>[1]l_t_b0!E4</f>
        <v>108.61499999999999</v>
      </c>
      <c r="X7" s="14">
        <f>[1]l_t_b0!F4</f>
        <v>15.388999999999999</v>
      </c>
      <c r="Y7" s="14">
        <f>[1]l_t_b0!G4</f>
        <v>10.51</v>
      </c>
      <c r="Z7" s="116">
        <f>[1]l_t_b0!H4</f>
        <v>1.5217E-8</v>
      </c>
      <c r="AA7" s="116">
        <f>[1]l_t_b0!I4</f>
        <v>2.4299999999999999E-7</v>
      </c>
      <c r="AB7" s="95" t="str">
        <f>[1]l_t_b0!J4</f>
        <v>p&lt;0.001</v>
      </c>
      <c r="AC7" s="67">
        <f>[1]l_t_b0!B4</f>
        <v>96.343999999999994</v>
      </c>
      <c r="AD7" s="14">
        <f>[1]l_t_b0!C4</f>
        <v>6.2610000000000001</v>
      </c>
      <c r="AE7" s="14">
        <f>[1]l_t_b0!D4</f>
        <v>84.073999999999998</v>
      </c>
      <c r="AF7" s="14">
        <f>[1]l_t_b0!E4</f>
        <v>108.61499999999999</v>
      </c>
      <c r="AG7" s="14">
        <f>[1]l_t_b0!F4</f>
        <v>15.388999999999999</v>
      </c>
      <c r="AH7" s="14">
        <f>[1]l_t_b0!G4</f>
        <v>10.51</v>
      </c>
      <c r="AI7" s="116">
        <f>[1]l_t_b0!H4</f>
        <v>1.5217E-8</v>
      </c>
      <c r="AJ7" s="116">
        <f>[1]l_t_b0!I4</f>
        <v>2.4299999999999999E-7</v>
      </c>
      <c r="AK7" s="95" t="str">
        <f>[1]l_t_b0!J4</f>
        <v>p&lt;0.001</v>
      </c>
      <c r="AL7" s="67">
        <f>[10]l_t_r2!B3</f>
        <v>0.63532338526946097</v>
      </c>
      <c r="AM7" s="14">
        <f>[10]l_t_r2!B2</f>
        <v>0.82413402479152897</v>
      </c>
    </row>
    <row r="8" spans="1:39" s="2" customFormat="1" ht="33.6" customHeight="1" thickBot="1" x14ac:dyDescent="0.35">
      <c r="A8" s="21" t="s">
        <v>3</v>
      </c>
      <c r="B8" s="45">
        <f>[4]h_t_b0!B2</f>
        <v>319.928</v>
      </c>
      <c r="C8" s="18">
        <f>[4]h_t_b0!C2</f>
        <v>25.942</v>
      </c>
      <c r="D8" s="18">
        <f>[4]h_t_b0!D2</f>
        <v>269.08300000000003</v>
      </c>
      <c r="E8" s="18">
        <f>[4]h_t_b0!E2</f>
        <v>370.77199999999999</v>
      </c>
      <c r="F8" s="19">
        <f>[4]h_t_b0!F2</f>
        <v>12.333</v>
      </c>
      <c r="G8" s="19">
        <f>[4]h_t_b0!G2</f>
        <v>2.98</v>
      </c>
      <c r="H8" s="114">
        <f>[4]h_t_b0!H2</f>
        <v>1.1999999999999999E-3</v>
      </c>
      <c r="I8" s="114">
        <f>[4]h_t_b0!I2</f>
        <v>1.9099999999999999E-2</v>
      </c>
      <c r="J8" s="99" t="str">
        <f>[4]h_t_b0!J2</f>
        <v>p&lt;0.05</v>
      </c>
      <c r="K8" s="57">
        <f>[4]h_t_b0!B3</f>
        <v>319.65100000000001</v>
      </c>
      <c r="L8" s="19">
        <f>[4]h_t_b0!C3</f>
        <v>25.942</v>
      </c>
      <c r="M8" s="19">
        <f>[4]h_t_b0!D3</f>
        <v>268.80599999999998</v>
      </c>
      <c r="N8" s="19">
        <f>[4]h_t_b0!E3</f>
        <v>370.49599999999998</v>
      </c>
      <c r="O8" s="19">
        <f>[4]h_t_b0!F3</f>
        <v>12.321999999999999</v>
      </c>
      <c r="P8" s="19">
        <f>[4]h_t_b0!G3</f>
        <v>2.98</v>
      </c>
      <c r="Q8" s="114">
        <f>[4]h_t_b0!H3</f>
        <v>1.1999999999999999E-3</v>
      </c>
      <c r="R8" s="114">
        <f>[4]h_t_b0!I3</f>
        <v>1.9099999999999999E-2</v>
      </c>
      <c r="S8" s="94" t="str">
        <f>[4]h_t_b0!J3</f>
        <v>p&lt;0.05</v>
      </c>
      <c r="T8" s="65">
        <f>[4]h_t_b0!B4</f>
        <v>315.91300000000001</v>
      </c>
      <c r="U8" s="19">
        <f>[4]h_t_b0!C4</f>
        <v>25.943000000000001</v>
      </c>
      <c r="V8" s="19">
        <f>[4]h_t_b0!D4</f>
        <v>265.065</v>
      </c>
      <c r="W8" s="19">
        <f>[4]h_t_b0!E4</f>
        <v>366.76100000000002</v>
      </c>
      <c r="X8" s="19">
        <f>[4]h_t_b0!F4</f>
        <v>12.177</v>
      </c>
      <c r="Y8" s="19">
        <f>[4]h_t_b0!G4</f>
        <v>2.98</v>
      </c>
      <c r="Z8" s="118">
        <f>[4]h_t_b0!H4</f>
        <v>1.1999999999999999E-3</v>
      </c>
      <c r="AA8" s="118">
        <f>[4]h_t_b0!I4</f>
        <v>1.9800000000000002E-2</v>
      </c>
      <c r="AB8" s="94" t="str">
        <f>[4]h_t_b0!J4</f>
        <v>p&lt;0.05</v>
      </c>
      <c r="AC8" s="69">
        <f>[4]h_t_b0!B4</f>
        <v>315.91300000000001</v>
      </c>
      <c r="AD8" s="19">
        <f>[4]h_t_b0!C4</f>
        <v>25.943000000000001</v>
      </c>
      <c r="AE8" s="19">
        <f>[4]h_t_b0!D4</f>
        <v>265.065</v>
      </c>
      <c r="AF8" s="19">
        <f>[4]h_t_b0!E4</f>
        <v>366.76100000000002</v>
      </c>
      <c r="AG8" s="19">
        <f>[4]h_t_b0!F4</f>
        <v>12.177</v>
      </c>
      <c r="AH8" s="19">
        <f>[4]h_t_b0!G4</f>
        <v>2.98</v>
      </c>
      <c r="AI8" s="118">
        <f>[4]h_t_b0!H4</f>
        <v>1.1999999999999999E-3</v>
      </c>
      <c r="AJ8" s="118">
        <f>[4]h_t_b0!I4</f>
        <v>1.9800000000000002E-2</v>
      </c>
      <c r="AK8" s="94" t="str">
        <f>[4]h_t_b0!J4</f>
        <v>p&lt;0.05</v>
      </c>
      <c r="AL8" s="69">
        <f>[11]h_t_r2!B3</f>
        <v>0.296650413521515</v>
      </c>
      <c r="AM8" s="19">
        <f>[11]h_t_r2!B2</f>
        <v>0.83291444025534001</v>
      </c>
    </row>
    <row r="9" spans="1:39" s="4" customFormat="1" ht="33.6" customHeight="1" thickTop="1" thickBot="1" x14ac:dyDescent="0.35">
      <c r="A9" s="30" t="s">
        <v>17</v>
      </c>
      <c r="B9" s="42" t="str">
        <f t="shared" ref="B9:AC9" si="17">B2</f>
        <v>β0</v>
      </c>
      <c r="C9" s="30" t="str">
        <f t="shared" si="17"/>
        <v xml:space="preserve">SE </v>
      </c>
      <c r="D9" s="30" t="str">
        <f t="shared" si="17"/>
        <v>2.5%  CI</v>
      </c>
      <c r="E9" s="30" t="str">
        <f t="shared" si="17"/>
        <v>97.5% CI</v>
      </c>
      <c r="F9" s="30" t="str">
        <f t="shared" si="17"/>
        <v>t</v>
      </c>
      <c r="G9" s="30" t="str">
        <f t="shared" si="17"/>
        <v>df</v>
      </c>
      <c r="H9" s="31" t="str">
        <f t="shared" si="17"/>
        <v>p. val.</v>
      </c>
      <c r="I9" s="31" t="str">
        <f t="shared" si="17"/>
        <v>p.adj. (bf=16)</v>
      </c>
      <c r="J9" s="43" t="str">
        <f>J2</f>
        <v>sig.</v>
      </c>
      <c r="K9" s="54" t="str">
        <f>K2</f>
        <v>β0</v>
      </c>
      <c r="L9" s="30" t="str">
        <f t="shared" si="17"/>
        <v xml:space="preserve">SE </v>
      </c>
      <c r="M9" s="30" t="str">
        <f t="shared" si="17"/>
        <v>2.5%  CI</v>
      </c>
      <c r="N9" s="30" t="str">
        <f t="shared" si="17"/>
        <v>97.5% CI</v>
      </c>
      <c r="O9" s="30" t="str">
        <f t="shared" si="17"/>
        <v>t</v>
      </c>
      <c r="P9" s="30" t="str">
        <f t="shared" si="17"/>
        <v>df</v>
      </c>
      <c r="Q9" s="31" t="str">
        <f t="shared" si="17"/>
        <v>p. val.</v>
      </c>
      <c r="R9" s="31" t="str">
        <f t="shared" si="17"/>
        <v>p.adj. (bf=16)</v>
      </c>
      <c r="S9" s="55" t="str">
        <f>J2</f>
        <v>sig.</v>
      </c>
      <c r="T9" s="63" t="str">
        <f t="shared" si="17"/>
        <v>β0</v>
      </c>
      <c r="U9" s="30" t="str">
        <f t="shared" ref="U9:AA9" si="18">U2</f>
        <v xml:space="preserve">SE </v>
      </c>
      <c r="V9" s="30" t="str">
        <f t="shared" si="18"/>
        <v>2.5%  CI</v>
      </c>
      <c r="W9" s="30" t="str">
        <f t="shared" si="18"/>
        <v>97.5% CI</v>
      </c>
      <c r="X9" s="30" t="str">
        <f t="shared" si="18"/>
        <v>t</v>
      </c>
      <c r="Y9" s="30" t="str">
        <f t="shared" si="18"/>
        <v>df</v>
      </c>
      <c r="Z9" s="31" t="str">
        <f t="shared" si="18"/>
        <v>p. val.</v>
      </c>
      <c r="AA9" s="31" t="str">
        <f t="shared" si="18"/>
        <v>p.adj. (bf=16)</v>
      </c>
      <c r="AB9" s="55" t="str">
        <f>J2</f>
        <v>sig.</v>
      </c>
      <c r="AC9" s="63" t="str">
        <f t="shared" si="17"/>
        <v>β0</v>
      </c>
      <c r="AD9" s="30" t="str">
        <f t="shared" ref="AD9:AJ9" si="19">AD2</f>
        <v xml:space="preserve">SE </v>
      </c>
      <c r="AE9" s="30" t="str">
        <f t="shared" si="19"/>
        <v>2.5%  CI</v>
      </c>
      <c r="AF9" s="30" t="str">
        <f t="shared" si="19"/>
        <v>97.5% CI</v>
      </c>
      <c r="AG9" s="30" t="str">
        <f t="shared" si="19"/>
        <v>t</v>
      </c>
      <c r="AH9" s="30" t="str">
        <f t="shared" si="19"/>
        <v>df</v>
      </c>
      <c r="AI9" s="31" t="str">
        <f t="shared" si="19"/>
        <v>p. val.</v>
      </c>
      <c r="AJ9" s="31" t="str">
        <f t="shared" si="19"/>
        <v>p.adj. (bf=16)</v>
      </c>
      <c r="AK9" s="55" t="str">
        <f>J2</f>
        <v>sig.</v>
      </c>
      <c r="AL9" s="63" t="s">
        <v>40</v>
      </c>
      <c r="AM9" s="30" t="s">
        <v>41</v>
      </c>
    </row>
    <row r="10" spans="1:39" s="1" customFormat="1" ht="33.6" customHeight="1" thickTop="1" x14ac:dyDescent="0.3">
      <c r="A10" s="48" t="s">
        <v>36</v>
      </c>
      <c r="B10" s="46">
        <f>[6]lh_slope_b0!B2</f>
        <v>3.4169999999999998</v>
      </c>
      <c r="C10" s="47">
        <f>[6]lh_slope_b0!C2</f>
        <v>0.112</v>
      </c>
      <c r="D10" s="48">
        <f>[6]lh_slope_b0!D2</f>
        <v>3.198</v>
      </c>
      <c r="E10" s="48">
        <f>[6]lh_slope_b0!E2</f>
        <v>3.6360000000000001</v>
      </c>
      <c r="F10" s="47">
        <f>[6]lh_slope_b0!F2</f>
        <v>30.576000000000001</v>
      </c>
      <c r="G10" s="47">
        <f>[6]lh_slope_b0!G2</f>
        <v>11.72</v>
      </c>
      <c r="H10" s="115">
        <f>[6]lh_slope_b0!H2</f>
        <v>1.516E-12</v>
      </c>
      <c r="I10" s="115">
        <f>[6]lh_slope_b0!I2</f>
        <v>2.4299999999999999E-11</v>
      </c>
      <c r="J10" s="101" t="str">
        <f>[6]lh_slope_b0!J2</f>
        <v>p&lt;0.001</v>
      </c>
      <c r="K10" s="58">
        <f>[6]lh_slope_b0!B3</f>
        <v>3.4750000000000001</v>
      </c>
      <c r="L10" s="22">
        <f>[6]lh_slope_b0!C3</f>
        <v>0.108</v>
      </c>
      <c r="M10" s="22">
        <f>[6]lh_slope_b0!D3</f>
        <v>3.2629999999999999</v>
      </c>
      <c r="N10" s="22">
        <f>[6]lh_slope_b0!E3</f>
        <v>3.6869999999999998</v>
      </c>
      <c r="O10" s="22">
        <f>[6]lh_slope_b0!F3</f>
        <v>32.140999999999998</v>
      </c>
      <c r="P10" s="22">
        <f>[6]lh_slope_b0!G3</f>
        <v>10.26</v>
      </c>
      <c r="Q10" s="91">
        <f>[6]lh_slope_b0!H3</f>
        <v>1.2373E-11</v>
      </c>
      <c r="R10" s="91">
        <f>[6]lh_slope_b0!I3</f>
        <v>1.9799999999999999E-10</v>
      </c>
      <c r="S10" s="96" t="str">
        <f>[6]lh_slope_b0!J3</f>
        <v>p&lt;0.001</v>
      </c>
      <c r="T10" s="66">
        <f>[6]lh_slope_b0!B4</f>
        <v>3.468</v>
      </c>
      <c r="U10" s="22">
        <f>[6]lh_slope_b0!C4</f>
        <v>0.105</v>
      </c>
      <c r="V10" s="22">
        <f>[6]lh_slope_b0!D4</f>
        <v>3.2629999999999999</v>
      </c>
      <c r="W10" s="22">
        <f>[6]lh_slope_b0!E4</f>
        <v>3.673</v>
      </c>
      <c r="X10" s="22">
        <f>[6]lh_slope_b0!F4</f>
        <v>33.182000000000002</v>
      </c>
      <c r="Y10" s="22">
        <f>[6]lh_slope_b0!G4</f>
        <v>10.85</v>
      </c>
      <c r="Z10" s="119">
        <f>[6]lh_slope_b0!H4</f>
        <v>2.9515000000000001E-12</v>
      </c>
      <c r="AA10" s="119">
        <f>[6]lh_slope_b0!I4</f>
        <v>4.7200000000000002E-11</v>
      </c>
      <c r="AB10" s="96" t="str">
        <f>[6]lh_slope_b0!J4</f>
        <v>p&lt;0.001</v>
      </c>
      <c r="AC10" s="66">
        <f>[6]lh_slope_b0!B2</f>
        <v>3.4169999999999998</v>
      </c>
      <c r="AD10" s="22">
        <f>[6]lh_slope_b0!C2</f>
        <v>0.112</v>
      </c>
      <c r="AE10" s="22">
        <f>[6]lh_slope_b0!D2</f>
        <v>3.198</v>
      </c>
      <c r="AF10" s="22">
        <f>[6]lh_slope_b0!E2</f>
        <v>3.6360000000000001</v>
      </c>
      <c r="AG10" s="22">
        <f>[6]lh_slope_b0!F2</f>
        <v>30.576000000000001</v>
      </c>
      <c r="AH10" s="22">
        <f>[6]lh_slope_b0!G2</f>
        <v>11.72</v>
      </c>
      <c r="AI10" s="119">
        <f>[6]lh_slope_b0!H2</f>
        <v>1.516E-12</v>
      </c>
      <c r="AJ10" s="119">
        <f>[6]lh_slope_b0!I2</f>
        <v>2.4299999999999999E-11</v>
      </c>
      <c r="AK10" s="96" t="str">
        <f>[6]lh_slope_b0!J2</f>
        <v>p&lt;0.001</v>
      </c>
      <c r="AL10" s="66">
        <f>[9]lh_slope_r2!B3</f>
        <v>7.75151821354607E-2</v>
      </c>
      <c r="AM10" s="22">
        <f>[9]lh_slope_r2!B2</f>
        <v>0.49149090119960898</v>
      </c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93" priority="5" stopIfTrue="1" operator="lessThan">
      <formula>0.0001</formula>
    </cfRule>
    <cfRule type="cellIs" dxfId="92" priority="6" stopIfTrue="1" operator="lessThan">
      <formula>0.001</formula>
    </cfRule>
    <cfRule type="cellIs" dxfId="91" priority="7" stopIfTrue="1" operator="lessThan">
      <formula>0.05</formula>
    </cfRule>
    <cfRule type="cellIs" dxfId="90" priority="8" stopIfTrue="1" operator="lessThan">
      <formula>0.1</formula>
    </cfRule>
  </conditionalFormatting>
  <conditionalFormatting sqref="J3:J5 J7:J8 J10 S3:S5 S7:S8 S10 AB3:AB5 AB7:AB8 AB10 AK3:AK5 AK7:AK8 AK10">
    <cfRule type="containsText" dxfId="89" priority="1" stopIfTrue="1" operator="containsText" text="p&lt;0.001">
      <formula>NOT(ISERROR(SEARCH("p&lt;0.001",J3)))</formula>
    </cfRule>
    <cfRule type="containsText" dxfId="88" priority="2" stopIfTrue="1" operator="containsText" text="p&lt;0.01">
      <formula>NOT(ISERROR(SEARCH("p&lt;0.01",J3)))</formula>
    </cfRule>
    <cfRule type="containsText" dxfId="87" priority="3" stopIfTrue="1" operator="containsText" text="p&lt;0.05">
      <formula>NOT(ISERROR(SEARCH("p&lt;0.05",J3)))</formula>
    </cfRule>
    <cfRule type="containsText" dxfId="86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zoomScaleNormal="100" zoomScaleSheetLayoutView="55" workbookViewId="0">
      <selection activeCell="B1" sqref="B1:J1"/>
    </sheetView>
  </sheetViews>
  <sheetFormatPr defaultColWidth="13.88671875" defaultRowHeight="13.2" x14ac:dyDescent="0.25"/>
  <cols>
    <col min="1" max="1" width="12.21875" style="34" customWidth="1"/>
    <col min="2" max="3" width="7.77734375" style="33" customWidth="1"/>
    <col min="4" max="5" width="11.44140625" style="33" customWidth="1"/>
    <col min="6" max="7" width="8.77734375" style="33" customWidth="1"/>
    <col min="8" max="8" width="11.44140625" style="33" customWidth="1"/>
    <col min="9" max="9" width="9.6640625" style="35" customWidth="1"/>
    <col min="10" max="10" width="11.44140625" style="35" customWidth="1"/>
    <col min="11" max="12" width="7.77734375" style="33" customWidth="1"/>
    <col min="13" max="14" width="11.44140625" style="33" customWidth="1"/>
    <col min="15" max="16" width="8.77734375" style="33" customWidth="1"/>
    <col min="17" max="17" width="11.44140625" style="36" customWidth="1"/>
    <col min="18" max="18" width="9.6640625" style="36" customWidth="1"/>
    <col min="19" max="19" width="11.44140625" style="36" customWidth="1"/>
    <col min="20" max="21" width="7.77734375" style="33" customWidth="1"/>
    <col min="22" max="23" width="11.44140625" style="33" customWidth="1"/>
    <col min="24" max="25" width="8.77734375" style="33" customWidth="1"/>
    <col min="26" max="26" width="11.44140625" style="36" customWidth="1"/>
    <col min="27" max="27" width="9.6640625" style="36" customWidth="1"/>
    <col min="28" max="28" width="11.44140625" style="36" customWidth="1"/>
    <col min="29" max="30" width="7.77734375" style="33" customWidth="1"/>
    <col min="31" max="32" width="11.44140625" style="33" customWidth="1"/>
    <col min="33" max="34" width="8.77734375" style="33" customWidth="1"/>
    <col min="35" max="35" width="11.44140625" style="36" customWidth="1"/>
    <col min="36" max="36" width="9.6640625" style="36" customWidth="1"/>
    <col min="37" max="37" width="11.44140625" style="36" customWidth="1"/>
    <col min="38" max="39" width="7.77734375" style="33" customWidth="1"/>
    <col min="40" max="41" width="11.44140625" style="33" customWidth="1"/>
    <col min="42" max="43" width="8.77734375" style="33" customWidth="1"/>
    <col min="44" max="44" width="11.44140625" style="36" customWidth="1"/>
    <col min="45" max="45" width="9.6640625" style="36" customWidth="1"/>
    <col min="46" max="46" width="11.44140625" style="36" customWidth="1"/>
    <col min="47" max="48" width="7.77734375" style="33" customWidth="1"/>
    <col min="49" max="50" width="11.44140625" style="33" customWidth="1"/>
    <col min="51" max="52" width="8.77734375" style="33" customWidth="1"/>
    <col min="53" max="53" width="11.44140625" style="36" customWidth="1"/>
    <col min="54" max="54" width="9.6640625" style="36" customWidth="1"/>
    <col min="55" max="55" width="11.44140625" style="36" customWidth="1"/>
    <col min="56" max="57" width="11.44140625" style="33" customWidth="1"/>
    <col min="58" max="16384" width="13.88671875" style="33"/>
  </cols>
  <sheetData>
    <row r="1" spans="1:57" s="32" customFormat="1" ht="33.6" customHeight="1" thickBot="1" x14ac:dyDescent="0.35">
      <c r="A1" s="122" t="s">
        <v>42</v>
      </c>
      <c r="B1" s="188" t="s">
        <v>28</v>
      </c>
      <c r="C1" s="186"/>
      <c r="D1" s="186"/>
      <c r="E1" s="186"/>
      <c r="F1" s="186"/>
      <c r="G1" s="186"/>
      <c r="H1" s="186"/>
      <c r="I1" s="186"/>
      <c r="J1" s="186"/>
      <c r="K1" s="185" t="s">
        <v>29</v>
      </c>
      <c r="L1" s="186"/>
      <c r="M1" s="186"/>
      <c r="N1" s="186"/>
      <c r="O1" s="186"/>
      <c r="P1" s="186"/>
      <c r="Q1" s="186"/>
      <c r="R1" s="186"/>
      <c r="S1" s="187"/>
      <c r="T1" s="185" t="s">
        <v>30</v>
      </c>
      <c r="U1" s="186"/>
      <c r="V1" s="186"/>
      <c r="W1" s="186"/>
      <c r="X1" s="186"/>
      <c r="Y1" s="186"/>
      <c r="Z1" s="186"/>
      <c r="AA1" s="186"/>
      <c r="AB1" s="187"/>
      <c r="AC1" s="186" t="s">
        <v>31</v>
      </c>
      <c r="AD1" s="186"/>
      <c r="AE1" s="186"/>
      <c r="AF1" s="186"/>
      <c r="AG1" s="186"/>
      <c r="AH1" s="186"/>
      <c r="AI1" s="186"/>
      <c r="AJ1" s="186"/>
      <c r="AK1" s="187"/>
      <c r="AL1" s="185" t="s">
        <v>32</v>
      </c>
      <c r="AM1" s="186"/>
      <c r="AN1" s="186"/>
      <c r="AO1" s="186"/>
      <c r="AP1" s="186"/>
      <c r="AQ1" s="186"/>
      <c r="AR1" s="186"/>
      <c r="AS1" s="186"/>
      <c r="AT1" s="187"/>
      <c r="AU1" s="185" t="s">
        <v>33</v>
      </c>
      <c r="AV1" s="186"/>
      <c r="AW1" s="186"/>
      <c r="AX1" s="186"/>
      <c r="AY1" s="186"/>
      <c r="AZ1" s="186"/>
      <c r="BA1" s="186"/>
      <c r="BB1" s="186"/>
      <c r="BC1" s="187"/>
      <c r="BD1" s="174" t="s">
        <v>43</v>
      </c>
      <c r="BE1" s="175"/>
    </row>
    <row r="2" spans="1:57" s="110" customFormat="1" ht="33.6" customHeight="1" thickTop="1" thickBot="1" x14ac:dyDescent="0.3">
      <c r="A2" s="102" t="s">
        <v>39</v>
      </c>
      <c r="B2" s="103" t="s">
        <v>45</v>
      </c>
      <c r="C2" s="102" t="s">
        <v>2</v>
      </c>
      <c r="D2" s="102" t="s">
        <v>10</v>
      </c>
      <c r="E2" s="102" t="s">
        <v>11</v>
      </c>
      <c r="F2" s="102" t="s">
        <v>8</v>
      </c>
      <c r="G2" s="102" t="s">
        <v>12</v>
      </c>
      <c r="H2" s="102" t="s">
        <v>24</v>
      </c>
      <c r="I2" s="104" t="s">
        <v>34</v>
      </c>
      <c r="J2" s="104" t="s">
        <v>37</v>
      </c>
      <c r="K2" s="105" t="str">
        <f t="shared" ref="K2:S2" si="0">B2</f>
        <v>β1</v>
      </c>
      <c r="L2" s="102" t="str">
        <f t="shared" si="0"/>
        <v xml:space="preserve">SE </v>
      </c>
      <c r="M2" s="102" t="str">
        <f t="shared" si="0"/>
        <v>2.5% CI</v>
      </c>
      <c r="N2" s="102" t="str">
        <f t="shared" si="0"/>
        <v>97.5% CI</v>
      </c>
      <c r="O2" s="102" t="str">
        <f t="shared" si="0"/>
        <v>t</v>
      </c>
      <c r="P2" s="102" t="str">
        <f t="shared" si="0"/>
        <v>df</v>
      </c>
      <c r="Q2" s="106" t="str">
        <f t="shared" si="0"/>
        <v>p. val.</v>
      </c>
      <c r="R2" s="106" t="str">
        <f t="shared" si="0"/>
        <v>p.adj. (bf=7)</v>
      </c>
      <c r="S2" s="107" t="str">
        <f t="shared" si="0"/>
        <v>sig.</v>
      </c>
      <c r="T2" s="105" t="str">
        <f t="shared" ref="T2:AB2" si="1">B2</f>
        <v>β1</v>
      </c>
      <c r="U2" s="102" t="str">
        <f t="shared" si="1"/>
        <v xml:space="preserve">SE </v>
      </c>
      <c r="V2" s="102" t="str">
        <f t="shared" si="1"/>
        <v>2.5% CI</v>
      </c>
      <c r="W2" s="102" t="str">
        <f t="shared" si="1"/>
        <v>97.5% CI</v>
      </c>
      <c r="X2" s="102" t="str">
        <f t="shared" si="1"/>
        <v>t</v>
      </c>
      <c r="Y2" s="102" t="str">
        <f t="shared" si="1"/>
        <v>df</v>
      </c>
      <c r="Z2" s="106" t="str">
        <f t="shared" si="1"/>
        <v>p. val.</v>
      </c>
      <c r="AA2" s="106" t="str">
        <f t="shared" si="1"/>
        <v>p.adj. (bf=7)</v>
      </c>
      <c r="AB2" s="107" t="str">
        <f t="shared" si="1"/>
        <v>sig.</v>
      </c>
      <c r="AC2" s="102" t="str">
        <f t="shared" ref="AC2:AI2" si="2">B2</f>
        <v>β1</v>
      </c>
      <c r="AD2" s="102" t="str">
        <f t="shared" si="2"/>
        <v xml:space="preserve">SE </v>
      </c>
      <c r="AE2" s="102" t="str">
        <f t="shared" si="2"/>
        <v>2.5% CI</v>
      </c>
      <c r="AF2" s="102" t="str">
        <f t="shared" si="2"/>
        <v>97.5% CI</v>
      </c>
      <c r="AG2" s="102" t="str">
        <f t="shared" si="2"/>
        <v>t</v>
      </c>
      <c r="AH2" s="102" t="str">
        <f t="shared" si="2"/>
        <v>df</v>
      </c>
      <c r="AI2" s="106" t="str">
        <f t="shared" si="2"/>
        <v>p. val.</v>
      </c>
      <c r="AJ2" s="106" t="str">
        <f t="shared" ref="AJ2" si="3">I2</f>
        <v>p.adj. (bf=7)</v>
      </c>
      <c r="AK2" s="107" t="str">
        <f>J2</f>
        <v>sig.</v>
      </c>
      <c r="AL2" s="105" t="str">
        <f t="shared" ref="AL2:AR2" si="4">B2</f>
        <v>β1</v>
      </c>
      <c r="AM2" s="102" t="str">
        <f t="shared" si="4"/>
        <v xml:space="preserve">SE </v>
      </c>
      <c r="AN2" s="102" t="str">
        <f t="shared" si="4"/>
        <v>2.5% CI</v>
      </c>
      <c r="AO2" s="102" t="str">
        <f t="shared" si="4"/>
        <v>97.5% CI</v>
      </c>
      <c r="AP2" s="102" t="str">
        <f t="shared" si="4"/>
        <v>t</v>
      </c>
      <c r="AQ2" s="102" t="str">
        <f t="shared" si="4"/>
        <v>df</v>
      </c>
      <c r="AR2" s="106" t="str">
        <f t="shared" si="4"/>
        <v>p. val.</v>
      </c>
      <c r="AS2" s="106" t="str">
        <f t="shared" ref="AS2" si="5">I2</f>
        <v>p.adj. (bf=7)</v>
      </c>
      <c r="AT2" s="107" t="str">
        <f>J2</f>
        <v>sig.</v>
      </c>
      <c r="AU2" s="105" t="str">
        <f t="shared" ref="AU2:BA2" si="6">B2</f>
        <v>β1</v>
      </c>
      <c r="AV2" s="102" t="str">
        <f t="shared" si="6"/>
        <v xml:space="preserve">SE </v>
      </c>
      <c r="AW2" s="102" t="str">
        <f t="shared" si="6"/>
        <v>2.5% CI</v>
      </c>
      <c r="AX2" s="102" t="str">
        <f t="shared" si="6"/>
        <v>97.5% CI</v>
      </c>
      <c r="AY2" s="102" t="str">
        <f t="shared" si="6"/>
        <v>t</v>
      </c>
      <c r="AZ2" s="102" t="str">
        <f t="shared" si="6"/>
        <v>df</v>
      </c>
      <c r="BA2" s="106" t="str">
        <f t="shared" si="6"/>
        <v>p. val.</v>
      </c>
      <c r="BB2" s="106" t="str">
        <f t="shared" ref="BB2" si="7">I2</f>
        <v>p.adj. (bf=7)</v>
      </c>
      <c r="BC2" s="108" t="str">
        <f>S2</f>
        <v>sig.</v>
      </c>
      <c r="BD2" s="102" t="s">
        <v>40</v>
      </c>
      <c r="BE2" s="109" t="s">
        <v>41</v>
      </c>
    </row>
    <row r="3" spans="1:57" s="75" customFormat="1" ht="33.6" customHeight="1" thickTop="1" thickBot="1" x14ac:dyDescent="0.3">
      <c r="A3" s="71" t="s">
        <v>26</v>
      </c>
      <c r="B3" s="72">
        <f>[12]l_f0_b1!C2</f>
        <v>0.153</v>
      </c>
      <c r="C3" s="73">
        <f>[12]l_f0_b1!D2</f>
        <v>0.29899999999999999</v>
      </c>
      <c r="D3" s="73">
        <f>[12]l_f0_b1!E2</f>
        <v>-0.433</v>
      </c>
      <c r="E3" s="73">
        <f>[12]l_f0_b1!F2</f>
        <v>0.74</v>
      </c>
      <c r="F3" s="73">
        <f>[12]l_f0_b1!G2</f>
        <v>0.51200000000000001</v>
      </c>
      <c r="G3" s="73">
        <f>[12]l_f0_b1!H2</f>
        <v>10.029999999999999</v>
      </c>
      <c r="H3" s="112">
        <f>[12]l_f0_b1!I2</f>
        <v>0.61970000000000003</v>
      </c>
      <c r="I3" s="112">
        <f>[12]l_f0_b1!J2</f>
        <v>0.99990000000000001</v>
      </c>
      <c r="J3" s="97">
        <f>[12]l_f0_b1!K2</f>
        <v>0</v>
      </c>
      <c r="K3" s="74">
        <f>[12]l_f0_b1!C3</f>
        <v>1.7829999999999999</v>
      </c>
      <c r="L3" s="73">
        <f>[12]l_f0_b1!D3</f>
        <v>0.33900000000000002</v>
      </c>
      <c r="M3" s="73">
        <f>[12]l_f0_b1!E3</f>
        <v>1.119</v>
      </c>
      <c r="N3" s="73">
        <f>[12]l_f0_b1!F3</f>
        <v>2.4470000000000001</v>
      </c>
      <c r="O3" s="73">
        <f>[12]l_f0_b1!G3</f>
        <v>5.2610000000000001</v>
      </c>
      <c r="P3" s="73">
        <f>[12]l_f0_b1!H3</f>
        <v>9.85</v>
      </c>
      <c r="Q3" s="112">
        <f>[12]l_f0_b1!I3</f>
        <v>3.8687999999999998E-4</v>
      </c>
      <c r="R3" s="112">
        <f>[12]l_f0_b1!J3</f>
        <v>6.1999999999999998E-3</v>
      </c>
      <c r="S3" s="97" t="str">
        <f>[12]l_f0_b1!K3</f>
        <v>p&lt;0.01</v>
      </c>
      <c r="T3" s="74">
        <f>[12]l_f0_b1!C4</f>
        <v>2.931</v>
      </c>
      <c r="U3" s="73">
        <f>[12]l_f0_b1!D4</f>
        <v>0.59</v>
      </c>
      <c r="V3" s="73">
        <f>[12]l_f0_b1!E4</f>
        <v>1.774</v>
      </c>
      <c r="W3" s="73">
        <f>[12]l_f0_b1!F4</f>
        <v>4.0869999999999997</v>
      </c>
      <c r="X3" s="73">
        <f>[12]l_f0_b1!G4</f>
        <v>4.9660000000000002</v>
      </c>
      <c r="Y3" s="73">
        <f>[12]l_f0_b1!H4</f>
        <v>10.01</v>
      </c>
      <c r="Z3" s="112">
        <f>[12]l_f0_b1!I4</f>
        <v>5.6369999999999999E-4</v>
      </c>
      <c r="AA3" s="112">
        <f>[12]l_f0_b1!J4</f>
        <v>8.9999999999999993E-3</v>
      </c>
      <c r="AB3" s="97" t="str">
        <f>[12]l_f0_b1!K4</f>
        <v>p&lt;0.01</v>
      </c>
      <c r="AC3" s="73">
        <f>[12]l_f0_b1!C5</f>
        <v>1.63</v>
      </c>
      <c r="AD3" s="73">
        <f>[12]l_f0_b1!D5</f>
        <v>0.46100000000000002</v>
      </c>
      <c r="AE3" s="73">
        <f>[12]l_f0_b1!E5</f>
        <v>0.72699999999999998</v>
      </c>
      <c r="AF3" s="73">
        <f>[12]l_f0_b1!F5</f>
        <v>2.5329999999999999</v>
      </c>
      <c r="AG3" s="73">
        <f>[12]l_f0_b1!G5</f>
        <v>3.5379999999999998</v>
      </c>
      <c r="AH3" s="73">
        <f>[12]l_f0_b1!H5</f>
        <v>9.9700000000000006</v>
      </c>
      <c r="AI3" s="112">
        <f>[12]l_f0_b1!I5</f>
        <v>5.4000000000000003E-3</v>
      </c>
      <c r="AJ3" s="112">
        <f>[12]l_f0_b1!J5</f>
        <v>8.6400000000000005E-2</v>
      </c>
      <c r="AK3" s="97">
        <f>[12]l_f0_b1!K5</f>
        <v>0</v>
      </c>
      <c r="AL3" s="74">
        <f>[12]l_f0_b1!C6</f>
        <v>2.7770000000000001</v>
      </c>
      <c r="AM3" s="73">
        <f>[12]l_f0_b1!D6</f>
        <v>0.76800000000000002</v>
      </c>
      <c r="AN3" s="73">
        <f>[12]l_f0_b1!E6</f>
        <v>1.272</v>
      </c>
      <c r="AO3" s="73">
        <f>[12]l_f0_b1!F6</f>
        <v>4.282</v>
      </c>
      <c r="AP3" s="73">
        <f>[12]l_f0_b1!G6</f>
        <v>3.617</v>
      </c>
      <c r="AQ3" s="73">
        <f>[12]l_f0_b1!H6</f>
        <v>10.050000000000001</v>
      </c>
      <c r="AR3" s="112">
        <f>[12]l_f0_b1!I6</f>
        <v>4.7000000000000002E-3</v>
      </c>
      <c r="AS3" s="112">
        <f>[12]l_f0_b1!J6</f>
        <v>7.4800000000000005E-2</v>
      </c>
      <c r="AT3" s="97">
        <f>[12]l_f0_b1!K6</f>
        <v>0</v>
      </c>
      <c r="AU3" s="74">
        <f>[12]l_f0_b1!C7</f>
        <v>1.1479999999999999</v>
      </c>
      <c r="AV3" s="73">
        <f>[12]l_f0_b1!D7</f>
        <v>0.58799999999999997</v>
      </c>
      <c r="AW3" s="73">
        <f>[12]l_f0_b1!E7</f>
        <v>-4.0000000000000001E-3</v>
      </c>
      <c r="AX3" s="73">
        <f>[12]l_f0_b1!F7</f>
        <v>2.2989999999999999</v>
      </c>
      <c r="AY3" s="73">
        <f>[12]l_f0_b1!G7</f>
        <v>1.9530000000000001</v>
      </c>
      <c r="AZ3" s="73">
        <f>[12]l_f0_b1!H7</f>
        <v>10.07</v>
      </c>
      <c r="BA3" s="112">
        <f>[12]l_f0_b1!I7</f>
        <v>7.9200000000000007E-2</v>
      </c>
      <c r="BB3" s="112">
        <f>[12]l_f0_b1!J7</f>
        <v>0.99990000000000001</v>
      </c>
      <c r="BC3" s="97">
        <f>[12]l_f0_b1!K7</f>
        <v>0</v>
      </c>
      <c r="BD3" s="73">
        <f>'Summary Table Intercepts'!AL3</f>
        <v>0.65325603900373996</v>
      </c>
      <c r="BE3" s="70">
        <f>'Summary Table Intercepts'!AM3</f>
        <v>0.96763271291965003</v>
      </c>
    </row>
    <row r="4" spans="1:57" s="75" customFormat="1" ht="33.6" customHeight="1" thickBot="1" x14ac:dyDescent="0.3">
      <c r="A4" s="76" t="s">
        <v>27</v>
      </c>
      <c r="B4" s="77">
        <f>[13]h_f0_b1!C2</f>
        <v>0.39300000000000002</v>
      </c>
      <c r="C4" s="70">
        <f>[13]h_f0_b1!D2</f>
        <v>0.372</v>
      </c>
      <c r="D4" s="70">
        <f>[13]h_f0_b1!E2</f>
        <v>-0.33600000000000002</v>
      </c>
      <c r="E4" s="70">
        <f>[13]h_f0_b1!F2</f>
        <v>1.123</v>
      </c>
      <c r="F4" s="70">
        <f>[13]h_f0_b1!G2</f>
        <v>1.0569999999999999</v>
      </c>
      <c r="G4" s="70">
        <f>[13]h_f0_b1!H2</f>
        <v>10.41</v>
      </c>
      <c r="H4" s="112">
        <f>[13]h_f0_b1!I2</f>
        <v>0.31440000000000001</v>
      </c>
      <c r="I4" s="112">
        <f>[13]h_f0_b1!J2</f>
        <v>0.99990000000000001</v>
      </c>
      <c r="J4" s="97">
        <f>[13]h_f0_b1!K2</f>
        <v>0</v>
      </c>
      <c r="K4" s="78">
        <f>[13]h_f0_b1!C3</f>
        <v>1.843</v>
      </c>
      <c r="L4" s="70">
        <f>[13]h_f0_b1!D3</f>
        <v>0.33900000000000002</v>
      </c>
      <c r="M4" s="70">
        <f>[13]h_f0_b1!E3</f>
        <v>1.177</v>
      </c>
      <c r="N4" s="70">
        <f>[13]h_f0_b1!F3</f>
        <v>2.508</v>
      </c>
      <c r="O4" s="70">
        <f>[13]h_f0_b1!G3</f>
        <v>5.4279999999999999</v>
      </c>
      <c r="P4" s="70">
        <f>[13]h_f0_b1!H3</f>
        <v>10.38</v>
      </c>
      <c r="Q4" s="112">
        <f>[13]h_f0_b1!I3</f>
        <v>2.5401999999999998E-4</v>
      </c>
      <c r="R4" s="112">
        <f>[13]h_f0_b1!J3</f>
        <v>4.1000000000000003E-3</v>
      </c>
      <c r="S4" s="97" t="str">
        <f>[13]h_f0_b1!K3</f>
        <v>p&lt;0.01</v>
      </c>
      <c r="T4" s="78">
        <f>[13]h_f0_b1!C4</f>
        <v>5.0460000000000003</v>
      </c>
      <c r="U4" s="70">
        <f>[13]h_f0_b1!D4</f>
        <v>0.69299999999999995</v>
      </c>
      <c r="V4" s="70">
        <f>[13]h_f0_b1!E4</f>
        <v>3.6869999999999998</v>
      </c>
      <c r="W4" s="70">
        <f>[13]h_f0_b1!F4</f>
        <v>6.4050000000000002</v>
      </c>
      <c r="X4" s="70">
        <f>[13]h_f0_b1!G4</f>
        <v>7.2789999999999999</v>
      </c>
      <c r="Y4" s="70">
        <f>[13]h_f0_b1!H4</f>
        <v>10.1</v>
      </c>
      <c r="Z4" s="112">
        <f>[13]h_f0_b1!I4</f>
        <v>2.527E-5</v>
      </c>
      <c r="AA4" s="112">
        <f>[13]h_f0_b1!J4</f>
        <v>4.0400000000000001E-4</v>
      </c>
      <c r="AB4" s="97" t="str">
        <f>[13]h_f0_b1!K4</f>
        <v>p&lt;0.001</v>
      </c>
      <c r="AC4" s="70">
        <f>[13]h_f0_b1!C5</f>
        <v>1.4490000000000001</v>
      </c>
      <c r="AD4" s="70">
        <f>[13]h_f0_b1!D5</f>
        <v>0.46899999999999997</v>
      </c>
      <c r="AE4" s="70">
        <f>[13]h_f0_b1!E5</f>
        <v>0.53</v>
      </c>
      <c r="AF4" s="70">
        <f>[13]h_f0_b1!F5</f>
        <v>2.3690000000000002</v>
      </c>
      <c r="AG4" s="70">
        <f>[13]h_f0_b1!G5</f>
        <v>3.089</v>
      </c>
      <c r="AH4" s="70">
        <f>[13]h_f0_b1!H5</f>
        <v>9.92</v>
      </c>
      <c r="AI4" s="112">
        <f>[13]h_f0_b1!I5</f>
        <v>1.1599999999999999E-2</v>
      </c>
      <c r="AJ4" s="112">
        <f>[13]h_f0_b1!J5</f>
        <v>0.18509999999999999</v>
      </c>
      <c r="AK4" s="97">
        <f>[13]h_f0_b1!K5</f>
        <v>0</v>
      </c>
      <c r="AL4" s="78">
        <f>[13]h_f0_b1!C6</f>
        <v>4.6529999999999996</v>
      </c>
      <c r="AM4" s="70">
        <f>[13]h_f0_b1!D6</f>
        <v>0.92600000000000005</v>
      </c>
      <c r="AN4" s="70">
        <f>[13]h_f0_b1!E6</f>
        <v>2.839</v>
      </c>
      <c r="AO4" s="70">
        <f>[13]h_f0_b1!F6</f>
        <v>6.4669999999999996</v>
      </c>
      <c r="AP4" s="70">
        <f>[13]h_f0_b1!G6</f>
        <v>5.0270000000000001</v>
      </c>
      <c r="AQ4" s="70">
        <f>[13]h_f0_b1!H6</f>
        <v>10.050000000000001</v>
      </c>
      <c r="AR4" s="112">
        <f>[13]h_f0_b1!I6</f>
        <v>5.0849000000000001E-4</v>
      </c>
      <c r="AS4" s="112">
        <f>[13]h_f0_b1!J6</f>
        <v>8.0999999999999996E-3</v>
      </c>
      <c r="AT4" s="97" t="str">
        <f>[13]h_f0_b1!K6</f>
        <v>p&lt;0.01</v>
      </c>
      <c r="AU4" s="78">
        <f>[13]h_f0_b1!C7</f>
        <v>3.2029999999999998</v>
      </c>
      <c r="AV4" s="70">
        <f>[13]h_f0_b1!D7</f>
        <v>0.80900000000000005</v>
      </c>
      <c r="AW4" s="70">
        <f>[13]h_f0_b1!E7</f>
        <v>1.6180000000000001</v>
      </c>
      <c r="AX4" s="70">
        <f>[13]h_f0_b1!F7</f>
        <v>4.7889999999999997</v>
      </c>
      <c r="AY4" s="70">
        <f>[13]h_f0_b1!G7</f>
        <v>3.9590000000000001</v>
      </c>
      <c r="AZ4" s="70">
        <f>[13]h_f0_b1!H7</f>
        <v>10.09</v>
      </c>
      <c r="BA4" s="112">
        <f>[13]h_f0_b1!I7</f>
        <v>2.5999999999999999E-3</v>
      </c>
      <c r="BB4" s="112">
        <f>[13]h_f0_b1!J7</f>
        <v>4.2299999999999997E-2</v>
      </c>
      <c r="BC4" s="97" t="str">
        <f>[13]h_f0_b1!K7</f>
        <v>p&lt;0.05</v>
      </c>
      <c r="BD4" s="70">
        <f>'Summary Table Intercepts'!AL4</f>
        <v>0.39232765136523001</v>
      </c>
      <c r="BE4" s="70">
        <f>'Summary Table Intercepts'!AM4</f>
        <v>0.89343047868632197</v>
      </c>
    </row>
    <row r="5" spans="1:57" s="75" customFormat="1" ht="33.6" customHeight="1" thickBot="1" x14ac:dyDescent="0.3">
      <c r="A5" s="79" t="s">
        <v>5</v>
      </c>
      <c r="B5" s="80">
        <f>[14]f0_exc_b1!C2</f>
        <v>0.26</v>
      </c>
      <c r="C5" s="81">
        <f>[14]f0_exc_b1!D2</f>
        <v>0.30599999999999999</v>
      </c>
      <c r="D5" s="81">
        <f>[14]f0_exc_b1!E2</f>
        <v>-0.33900000000000002</v>
      </c>
      <c r="E5" s="81">
        <f>[14]f0_exc_b1!F2</f>
        <v>0.85899999999999999</v>
      </c>
      <c r="F5" s="81">
        <f>[14]f0_exc_b1!G2</f>
        <v>0.85099999999999998</v>
      </c>
      <c r="G5" s="81">
        <f>[14]f0_exc_b1!H2</f>
        <v>10.050000000000001</v>
      </c>
      <c r="H5" s="112">
        <f>[14]f0_exc_b1!I2</f>
        <v>0.41470000000000001</v>
      </c>
      <c r="I5" s="112">
        <f>[14]f0_exc_b1!J2</f>
        <v>0.99990000000000001</v>
      </c>
      <c r="J5" s="97">
        <f>[14]f0_exc_b1!K2</f>
        <v>0</v>
      </c>
      <c r="K5" s="82">
        <f>[14]f0_exc_b1!C3</f>
        <v>7.2999999999999995E-2</v>
      </c>
      <c r="L5" s="81">
        <f>[14]f0_exc_b1!D3</f>
        <v>0.32100000000000001</v>
      </c>
      <c r="M5" s="81">
        <f>[14]f0_exc_b1!E3</f>
        <v>-0.55500000000000005</v>
      </c>
      <c r="N5" s="81">
        <f>[14]f0_exc_b1!F3</f>
        <v>0.70099999999999996</v>
      </c>
      <c r="O5" s="81">
        <f>[14]f0_exc_b1!G3</f>
        <v>0.22800000000000001</v>
      </c>
      <c r="P5" s="81">
        <f>[14]f0_exc_b1!H3</f>
        <v>9.81</v>
      </c>
      <c r="Q5" s="112">
        <f>[14]f0_exc_b1!I3</f>
        <v>0.82399999999999995</v>
      </c>
      <c r="R5" s="112">
        <f>[14]f0_exc_b1!J3</f>
        <v>0.99990000000000001</v>
      </c>
      <c r="S5" s="97">
        <f>[14]f0_exc_b1!K3</f>
        <v>0</v>
      </c>
      <c r="T5" s="82">
        <f>[14]f0_exc_b1!C4</f>
        <v>1.976</v>
      </c>
      <c r="U5" s="81">
        <f>[14]f0_exc_b1!D4</f>
        <v>0.47899999999999998</v>
      </c>
      <c r="V5" s="81">
        <f>[14]f0_exc_b1!E4</f>
        <v>1.0369999999999999</v>
      </c>
      <c r="W5" s="81">
        <f>[14]f0_exc_b1!F4</f>
        <v>2.9140000000000001</v>
      </c>
      <c r="X5" s="81">
        <f>[14]f0_exc_b1!G4</f>
        <v>4.1269999999999998</v>
      </c>
      <c r="Y5" s="81">
        <f>[14]f0_exc_b1!H4</f>
        <v>9.35</v>
      </c>
      <c r="Z5" s="112">
        <f>[14]f0_exc_b1!I4</f>
        <v>2.3999999999999998E-3</v>
      </c>
      <c r="AA5" s="112">
        <f>[14]f0_exc_b1!J4</f>
        <v>3.7900000000000003E-2</v>
      </c>
      <c r="AB5" s="97" t="str">
        <f>[14]f0_exc_b1!K4</f>
        <v>p&lt;0.05</v>
      </c>
      <c r="AC5" s="81">
        <f>[14]f0_exc_b1!C5</f>
        <v>-0.187</v>
      </c>
      <c r="AD5" s="81">
        <f>[14]f0_exc_b1!D5</f>
        <v>0.45800000000000002</v>
      </c>
      <c r="AE5" s="81">
        <f>[14]f0_exc_b1!E5</f>
        <v>-1.085</v>
      </c>
      <c r="AF5" s="81">
        <f>[14]f0_exc_b1!F5</f>
        <v>0.71199999999999997</v>
      </c>
      <c r="AG5" s="81">
        <f>[14]f0_exc_b1!G5</f>
        <v>-0.40799999999999997</v>
      </c>
      <c r="AH5" s="81">
        <f>[14]f0_exc_b1!H5</f>
        <v>9.9600000000000009</v>
      </c>
      <c r="AI5" s="112">
        <f>[14]f0_exc_b1!I5</f>
        <v>0.69210000000000005</v>
      </c>
      <c r="AJ5" s="112">
        <f>[14]f0_exc_b1!J5</f>
        <v>0.99990000000000001</v>
      </c>
      <c r="AK5" s="97">
        <f>[14]f0_exc_b1!K5</f>
        <v>0</v>
      </c>
      <c r="AL5" s="82">
        <f>[14]f0_exc_b1!C6</f>
        <v>1.716</v>
      </c>
      <c r="AM5" s="81">
        <f>[14]f0_exc_b1!D6</f>
        <v>0.55800000000000005</v>
      </c>
      <c r="AN5" s="81">
        <f>[14]f0_exc_b1!E6</f>
        <v>0.622</v>
      </c>
      <c r="AO5" s="81">
        <f>[14]f0_exc_b1!F6</f>
        <v>2.8090000000000002</v>
      </c>
      <c r="AP5" s="81">
        <f>[14]f0_exc_b1!G6</f>
        <v>3.0750000000000002</v>
      </c>
      <c r="AQ5" s="81">
        <f>[14]f0_exc_b1!H6</f>
        <v>9.6999999999999993</v>
      </c>
      <c r="AR5" s="112">
        <f>[14]f0_exc_b1!I6</f>
        <v>1.2200000000000001E-2</v>
      </c>
      <c r="AS5" s="112">
        <f>[14]f0_exc_b1!J6</f>
        <v>0.1946</v>
      </c>
      <c r="AT5" s="97">
        <f>[14]f0_exc_b1!K6</f>
        <v>0</v>
      </c>
      <c r="AU5" s="82">
        <f>[14]f0_exc_b1!C7</f>
        <v>1.903</v>
      </c>
      <c r="AV5" s="81">
        <f>[14]f0_exc_b1!D7</f>
        <v>0.32600000000000001</v>
      </c>
      <c r="AW5" s="81">
        <f>[14]f0_exc_b1!E7</f>
        <v>1.2629999999999999</v>
      </c>
      <c r="AX5" s="81">
        <f>[14]f0_exc_b1!F7</f>
        <v>2.5419999999999998</v>
      </c>
      <c r="AY5" s="81">
        <f>[14]f0_exc_b1!G7</f>
        <v>5.83</v>
      </c>
      <c r="AZ5" s="81">
        <f>[14]f0_exc_b1!H7</f>
        <v>9.48</v>
      </c>
      <c r="BA5" s="112">
        <f>[14]f0_exc_b1!I7</f>
        <v>2.0426999999999999E-4</v>
      </c>
      <c r="BB5" s="112">
        <f>[14]f0_exc_b1!J7</f>
        <v>3.3E-3</v>
      </c>
      <c r="BC5" s="97" t="str">
        <f>[14]f0_exc_b1!K7</f>
        <v>p&lt;0.01</v>
      </c>
      <c r="BD5" s="81">
        <f>'Summary Table Intercepts'!AL5</f>
        <v>7.75151821354607E-2</v>
      </c>
      <c r="BE5" s="81">
        <f>'Summary Table Intercepts'!AM5</f>
        <v>0.49149090119960898</v>
      </c>
    </row>
    <row r="6" spans="1:57" s="110" customFormat="1" ht="33.6" customHeight="1" thickTop="1" thickBot="1" x14ac:dyDescent="0.3">
      <c r="A6" s="102" t="s">
        <v>6</v>
      </c>
      <c r="B6" s="103" t="str">
        <f>B2</f>
        <v>β1</v>
      </c>
      <c r="C6" s="102" t="str">
        <f t="shared" ref="C6:J6" si="8">C2</f>
        <v xml:space="preserve">SE </v>
      </c>
      <c r="D6" s="102" t="str">
        <f t="shared" si="8"/>
        <v>2.5% CI</v>
      </c>
      <c r="E6" s="102" t="str">
        <f t="shared" si="8"/>
        <v>97.5% CI</v>
      </c>
      <c r="F6" s="102" t="str">
        <f t="shared" si="8"/>
        <v>t</v>
      </c>
      <c r="G6" s="102" t="str">
        <f t="shared" si="8"/>
        <v>df</v>
      </c>
      <c r="H6" s="102" t="str">
        <f t="shared" si="8"/>
        <v>p. val.</v>
      </c>
      <c r="I6" s="106" t="str">
        <f t="shared" si="8"/>
        <v>p.adj. (bf=7)</v>
      </c>
      <c r="J6" s="104" t="str">
        <f t="shared" si="8"/>
        <v>sig.</v>
      </c>
      <c r="K6" s="105" t="str">
        <f t="shared" ref="K6:AU6" si="9">K2</f>
        <v>β1</v>
      </c>
      <c r="L6" s="102" t="str">
        <f t="shared" ref="L6:S6" si="10">L2</f>
        <v xml:space="preserve">SE </v>
      </c>
      <c r="M6" s="102" t="str">
        <f t="shared" si="10"/>
        <v>2.5% CI</v>
      </c>
      <c r="N6" s="102" t="str">
        <f t="shared" si="10"/>
        <v>97.5% CI</v>
      </c>
      <c r="O6" s="102" t="str">
        <f t="shared" si="10"/>
        <v>t</v>
      </c>
      <c r="P6" s="102" t="str">
        <f t="shared" si="10"/>
        <v>df</v>
      </c>
      <c r="Q6" s="106" t="str">
        <f t="shared" si="10"/>
        <v>p. val.</v>
      </c>
      <c r="R6" s="106" t="str">
        <f t="shared" si="10"/>
        <v>p.adj. (bf=7)</v>
      </c>
      <c r="S6" s="107" t="str">
        <f t="shared" si="10"/>
        <v>sig.</v>
      </c>
      <c r="T6" s="105" t="str">
        <f t="shared" si="9"/>
        <v>β1</v>
      </c>
      <c r="U6" s="102" t="str">
        <f t="shared" ref="U6:AB6" si="11">U2</f>
        <v xml:space="preserve">SE </v>
      </c>
      <c r="V6" s="102" t="str">
        <f t="shared" si="11"/>
        <v>2.5% CI</v>
      </c>
      <c r="W6" s="102" t="str">
        <f t="shared" si="11"/>
        <v>97.5% CI</v>
      </c>
      <c r="X6" s="102" t="str">
        <f t="shared" si="11"/>
        <v>t</v>
      </c>
      <c r="Y6" s="102" t="str">
        <f t="shared" si="11"/>
        <v>df</v>
      </c>
      <c r="Z6" s="106" t="str">
        <f t="shared" si="11"/>
        <v>p. val.</v>
      </c>
      <c r="AA6" s="106" t="str">
        <f t="shared" si="11"/>
        <v>p.adj. (bf=7)</v>
      </c>
      <c r="AB6" s="107" t="str">
        <f t="shared" si="11"/>
        <v>sig.</v>
      </c>
      <c r="AC6" s="102" t="str">
        <f>T6</f>
        <v>β1</v>
      </c>
      <c r="AD6" s="102" t="str">
        <f t="shared" ref="AD6:AK6" si="12">U6</f>
        <v xml:space="preserve">SE </v>
      </c>
      <c r="AE6" s="102" t="str">
        <f t="shared" si="12"/>
        <v>2.5% CI</v>
      </c>
      <c r="AF6" s="102" t="str">
        <f t="shared" si="12"/>
        <v>97.5% CI</v>
      </c>
      <c r="AG6" s="102" t="str">
        <f t="shared" si="12"/>
        <v>t</v>
      </c>
      <c r="AH6" s="102" t="str">
        <f t="shared" si="12"/>
        <v>df</v>
      </c>
      <c r="AI6" s="102" t="str">
        <f t="shared" si="12"/>
        <v>p. val.</v>
      </c>
      <c r="AJ6" s="102" t="str">
        <f t="shared" si="12"/>
        <v>p.adj. (bf=7)</v>
      </c>
      <c r="AK6" s="102" t="str">
        <f t="shared" si="12"/>
        <v>sig.</v>
      </c>
      <c r="AL6" s="105" t="str">
        <f t="shared" si="9"/>
        <v>β1</v>
      </c>
      <c r="AM6" s="102" t="str">
        <f t="shared" ref="AM6:AT6" si="13">AM2</f>
        <v xml:space="preserve">SE </v>
      </c>
      <c r="AN6" s="102" t="str">
        <f t="shared" si="13"/>
        <v>2.5% CI</v>
      </c>
      <c r="AO6" s="102" t="str">
        <f t="shared" si="13"/>
        <v>97.5% CI</v>
      </c>
      <c r="AP6" s="102" t="str">
        <f t="shared" si="13"/>
        <v>t</v>
      </c>
      <c r="AQ6" s="102" t="str">
        <f t="shared" si="13"/>
        <v>df</v>
      </c>
      <c r="AR6" s="106" t="str">
        <f t="shared" si="13"/>
        <v>p. val.</v>
      </c>
      <c r="AS6" s="106" t="str">
        <f t="shared" si="13"/>
        <v>p.adj. (bf=7)</v>
      </c>
      <c r="AT6" s="107" t="str">
        <f t="shared" si="13"/>
        <v>sig.</v>
      </c>
      <c r="AU6" s="105" t="str">
        <f t="shared" si="9"/>
        <v>β1</v>
      </c>
      <c r="AV6" s="102" t="str">
        <f t="shared" ref="AV6:BC6" si="14">AV2</f>
        <v xml:space="preserve">SE </v>
      </c>
      <c r="AW6" s="102" t="str">
        <f t="shared" si="14"/>
        <v>2.5% CI</v>
      </c>
      <c r="AX6" s="102" t="str">
        <f t="shared" si="14"/>
        <v>97.5% CI</v>
      </c>
      <c r="AY6" s="102" t="str">
        <f t="shared" si="14"/>
        <v>t</v>
      </c>
      <c r="AZ6" s="102" t="str">
        <f t="shared" si="14"/>
        <v>df</v>
      </c>
      <c r="BA6" s="106" t="str">
        <f t="shared" si="14"/>
        <v>p. val.</v>
      </c>
      <c r="BB6" s="106" t="str">
        <f t="shared" si="14"/>
        <v>p.adj. (bf=7)</v>
      </c>
      <c r="BC6" s="108" t="str">
        <f t="shared" si="14"/>
        <v>sig.</v>
      </c>
      <c r="BD6" s="102" t="s">
        <v>40</v>
      </c>
      <c r="BE6" s="102" t="s">
        <v>41</v>
      </c>
    </row>
    <row r="7" spans="1:57" s="86" customFormat="1" ht="33.6" customHeight="1" thickTop="1" thickBot="1" x14ac:dyDescent="0.3">
      <c r="A7" s="83" t="s">
        <v>4</v>
      </c>
      <c r="B7" s="84">
        <f>[15]l_t_b1!C2</f>
        <v>0.33100000000000002</v>
      </c>
      <c r="C7" s="71">
        <f>[15]l_t_b1!D2</f>
        <v>2.6230000000000002</v>
      </c>
      <c r="D7" s="71">
        <f>[15]l_t_b1!E2</f>
        <v>-4.8109999999999999</v>
      </c>
      <c r="E7" s="71">
        <f>[15]l_t_b1!F2</f>
        <v>5.4729999999999999</v>
      </c>
      <c r="F7" s="73">
        <f>[15]l_t_b1!G2</f>
        <v>0.126</v>
      </c>
      <c r="G7" s="73">
        <f>[15]l_t_b1!H2</f>
        <v>9.93</v>
      </c>
      <c r="H7" s="112">
        <f>[15]l_t_b1!I2</f>
        <v>0.90210000000000001</v>
      </c>
      <c r="I7" s="112">
        <f>[15]l_t_b1!J2</f>
        <v>0.99990000000000001</v>
      </c>
      <c r="J7" s="97">
        <f>[15]l_t_b1!K2</f>
        <v>0</v>
      </c>
      <c r="K7" s="85">
        <f>[15]l_t_b1!C3</f>
        <v>-2.7149999999999999</v>
      </c>
      <c r="L7" s="73">
        <f>[15]l_t_b1!D3</f>
        <v>4.9470000000000001</v>
      </c>
      <c r="M7" s="73">
        <f>[15]l_t_b1!E3</f>
        <v>-12.411</v>
      </c>
      <c r="N7" s="73">
        <f>[15]l_t_b1!F3</f>
        <v>6.98</v>
      </c>
      <c r="O7" s="73">
        <f>[15]l_t_b1!G3</f>
        <v>-0.54900000000000004</v>
      </c>
      <c r="P7" s="73">
        <f>[15]l_t_b1!H3</f>
        <v>10.02</v>
      </c>
      <c r="Q7" s="112">
        <f>[15]l_t_b1!I3</f>
        <v>0.59509999999999996</v>
      </c>
      <c r="R7" s="112">
        <f>[15]l_t_b1!J3</f>
        <v>0.99990000000000001</v>
      </c>
      <c r="S7" s="97">
        <f>[15]l_t_b1!K3</f>
        <v>0</v>
      </c>
      <c r="T7" s="85">
        <f>[15]l_t_b1!C4</f>
        <v>-22.228000000000002</v>
      </c>
      <c r="U7" s="73">
        <f>[15]l_t_b1!D4</f>
        <v>5.101</v>
      </c>
      <c r="V7" s="73">
        <f>[15]l_t_b1!E4</f>
        <v>-32.226999999999997</v>
      </c>
      <c r="W7" s="73">
        <f>[15]l_t_b1!F4</f>
        <v>-12.23</v>
      </c>
      <c r="X7" s="73">
        <f>[15]l_t_b1!G4</f>
        <v>-4.3570000000000002</v>
      </c>
      <c r="Y7" s="73">
        <f>[15]l_t_b1!H4</f>
        <v>9.94</v>
      </c>
      <c r="Z7" s="112">
        <f>[15]l_t_b1!I4</f>
        <v>1.4E-3</v>
      </c>
      <c r="AA7" s="112">
        <f>[15]l_t_b1!J4</f>
        <v>2.3099999999999999E-2</v>
      </c>
      <c r="AB7" s="97" t="str">
        <f>[15]l_t_b1!K4</f>
        <v>p&lt;0.05</v>
      </c>
      <c r="AC7" s="71">
        <f>[15]l_t_b1!C5</f>
        <v>-3.0459999999999998</v>
      </c>
      <c r="AD7" s="73">
        <f>[15]l_t_b1!D5</f>
        <v>4.0609999999999999</v>
      </c>
      <c r="AE7" s="73">
        <f>[15]l_t_b1!E5</f>
        <v>-11.006</v>
      </c>
      <c r="AF7" s="73">
        <f>[15]l_t_b1!F5</f>
        <v>4.9130000000000003</v>
      </c>
      <c r="AG7" s="73">
        <f>[15]l_t_b1!G5</f>
        <v>-0.75</v>
      </c>
      <c r="AH7" s="73">
        <f>[15]l_t_b1!H5</f>
        <v>10</v>
      </c>
      <c r="AI7" s="112">
        <f>[15]l_t_b1!I5</f>
        <v>0.47039999999999998</v>
      </c>
      <c r="AJ7" s="112">
        <f>[15]l_t_b1!J5</f>
        <v>0.99990000000000001</v>
      </c>
      <c r="AK7" s="97">
        <f>[15]l_t_b1!K5</f>
        <v>0</v>
      </c>
      <c r="AL7" s="85">
        <f>[15]l_t_b1!C6</f>
        <v>-22.559000000000001</v>
      </c>
      <c r="AM7" s="73">
        <f>[15]l_t_b1!D6</f>
        <v>4.202</v>
      </c>
      <c r="AN7" s="73">
        <f>[15]l_t_b1!E6</f>
        <v>-30.795000000000002</v>
      </c>
      <c r="AO7" s="73">
        <f>[15]l_t_b1!F6</f>
        <v>-14.324</v>
      </c>
      <c r="AP7" s="73">
        <f>[15]l_t_b1!G6</f>
        <v>-5.3689999999999998</v>
      </c>
      <c r="AQ7" s="73">
        <f>[15]l_t_b1!H6</f>
        <v>9.68</v>
      </c>
      <c r="AR7" s="112">
        <f>[15]l_t_b1!I6</f>
        <v>3.5174000000000002E-4</v>
      </c>
      <c r="AS7" s="112">
        <f>[15]l_t_b1!J6</f>
        <v>5.5999999999999999E-3</v>
      </c>
      <c r="AT7" s="97" t="str">
        <f>[15]l_t_b1!K6</f>
        <v>p&lt;0.01</v>
      </c>
      <c r="AU7" s="85">
        <f>[15]l_t_b1!C7</f>
        <v>-19.513000000000002</v>
      </c>
      <c r="AV7" s="73">
        <f>[15]l_t_b1!D7</f>
        <v>5.3159999999999998</v>
      </c>
      <c r="AW7" s="73">
        <f>[15]l_t_b1!E7</f>
        <v>-29.933</v>
      </c>
      <c r="AX7" s="73">
        <f>[15]l_t_b1!F7</f>
        <v>-9.093</v>
      </c>
      <c r="AY7" s="73">
        <f>[15]l_t_b1!G7</f>
        <v>-3.67</v>
      </c>
      <c r="AZ7" s="73">
        <f>[15]l_t_b1!H7</f>
        <v>9.99</v>
      </c>
      <c r="BA7" s="112">
        <f>[15]l_t_b1!I7</f>
        <v>4.3E-3</v>
      </c>
      <c r="BB7" s="112">
        <f>[15]l_t_b1!J7</f>
        <v>6.9099999999999995E-2</v>
      </c>
      <c r="BC7" s="97">
        <f>[15]l_t_b1!K7</f>
        <v>0</v>
      </c>
      <c r="BD7" s="73">
        <f>'Summary Table Intercepts'!AL7</f>
        <v>0.63532338526946097</v>
      </c>
      <c r="BE7" s="73">
        <f>'Summary Table Intercepts'!AM7</f>
        <v>0.82413402479152897</v>
      </c>
    </row>
    <row r="8" spans="1:57" s="86" customFormat="1" ht="33.6" customHeight="1" thickBot="1" x14ac:dyDescent="0.3">
      <c r="A8" s="87" t="s">
        <v>3</v>
      </c>
      <c r="B8" s="88">
        <f>[16]h_t_b1!C2</f>
        <v>-0.27700000000000002</v>
      </c>
      <c r="C8" s="79">
        <f>[16]h_t_b1!D2</f>
        <v>3.0350000000000001</v>
      </c>
      <c r="D8" s="79">
        <f>[16]h_t_b1!E2</f>
        <v>-6.2240000000000002</v>
      </c>
      <c r="E8" s="79">
        <f>[16]h_t_b1!F2</f>
        <v>5.6710000000000003</v>
      </c>
      <c r="F8" s="81">
        <f>[16]h_t_b1!G2</f>
        <v>-9.0999999999999998E-2</v>
      </c>
      <c r="G8" s="81">
        <f>[16]h_t_b1!H2</f>
        <v>615.03</v>
      </c>
      <c r="H8" s="112">
        <f>[16]h_t_b1!I2</f>
        <v>0.9274</v>
      </c>
      <c r="I8" s="112">
        <f>[16]h_t_b1!J2</f>
        <v>0.99990000000000001</v>
      </c>
      <c r="J8" s="97">
        <f>[16]h_t_b1!K2</f>
        <v>0</v>
      </c>
      <c r="K8" s="89">
        <f>[16]h_t_b1!C3</f>
        <v>-4.0140000000000002</v>
      </c>
      <c r="L8" s="81">
        <f>[16]h_t_b1!D3</f>
        <v>3.0390000000000001</v>
      </c>
      <c r="M8" s="81">
        <f>[16]h_t_b1!E3</f>
        <v>-9.9719999999999995</v>
      </c>
      <c r="N8" s="81">
        <f>[16]h_t_b1!F3</f>
        <v>1.9430000000000001</v>
      </c>
      <c r="O8" s="81">
        <f>[16]h_t_b1!G3</f>
        <v>-1.321</v>
      </c>
      <c r="P8" s="81">
        <f>[16]h_t_b1!H3</f>
        <v>615.02</v>
      </c>
      <c r="Q8" s="112">
        <f>[16]h_t_b1!I3</f>
        <v>0.18709999999999999</v>
      </c>
      <c r="R8" s="112">
        <f>[16]h_t_b1!J3</f>
        <v>0.99990000000000001</v>
      </c>
      <c r="S8" s="97">
        <f>[16]h_t_b1!K3</f>
        <v>0</v>
      </c>
      <c r="T8" s="89">
        <f>[16]h_t_b1!C4</f>
        <v>-20.57</v>
      </c>
      <c r="U8" s="81">
        <f>[16]h_t_b1!D4</f>
        <v>3.0960000000000001</v>
      </c>
      <c r="V8" s="81">
        <f>[16]h_t_b1!E4</f>
        <v>-26.638000000000002</v>
      </c>
      <c r="W8" s="81">
        <f>[16]h_t_b1!F4</f>
        <v>-14.500999999999999</v>
      </c>
      <c r="X8" s="81">
        <f>[16]h_t_b1!G4</f>
        <v>-6.6429999999999998</v>
      </c>
      <c r="Y8" s="81">
        <f>[16]h_t_b1!H4</f>
        <v>615.16</v>
      </c>
      <c r="Z8" s="112">
        <f>[16]h_t_b1!I4</f>
        <v>6.7541000000000002E-11</v>
      </c>
      <c r="AA8" s="112">
        <f>[16]h_t_b1!J4</f>
        <v>1.08E-9</v>
      </c>
      <c r="AB8" s="97" t="str">
        <f>[16]h_t_b1!K4</f>
        <v>p&lt;0.001</v>
      </c>
      <c r="AC8" s="79">
        <f>[16]h_t_b1!C5</f>
        <v>-3.738</v>
      </c>
      <c r="AD8" s="81">
        <f>[16]h_t_b1!D5</f>
        <v>3.0329999999999999</v>
      </c>
      <c r="AE8" s="81">
        <f>[16]h_t_b1!E5</f>
        <v>-9.6829999999999998</v>
      </c>
      <c r="AF8" s="81">
        <f>[16]h_t_b1!F5</f>
        <v>2.2080000000000002</v>
      </c>
      <c r="AG8" s="81">
        <f>[16]h_t_b1!G5</f>
        <v>-1.232</v>
      </c>
      <c r="AH8" s="81">
        <f>[16]h_t_b1!H5</f>
        <v>615.07000000000005</v>
      </c>
      <c r="AI8" s="112">
        <f>[16]h_t_b1!I5</f>
        <v>0.21840000000000001</v>
      </c>
      <c r="AJ8" s="112">
        <f>[16]h_t_b1!J5</f>
        <v>0.99990000000000001</v>
      </c>
      <c r="AK8" s="97">
        <f>[16]h_t_b1!K5</f>
        <v>0</v>
      </c>
      <c r="AL8" s="89">
        <f>[16]h_t_b1!C6</f>
        <v>-20.292999999999999</v>
      </c>
      <c r="AM8" s="81">
        <f>[16]h_t_b1!D6</f>
        <v>3.0950000000000002</v>
      </c>
      <c r="AN8" s="81">
        <f>[16]h_t_b1!E6</f>
        <v>-26.359000000000002</v>
      </c>
      <c r="AO8" s="81">
        <f>[16]h_t_b1!F6</f>
        <v>-14.227</v>
      </c>
      <c r="AP8" s="81">
        <f>[16]h_t_b1!G6</f>
        <v>-6.556</v>
      </c>
      <c r="AQ8" s="81">
        <f>[16]h_t_b1!H6</f>
        <v>615.25</v>
      </c>
      <c r="AR8" s="112">
        <f>[16]h_t_b1!I6</f>
        <v>1.1675000000000001E-10</v>
      </c>
      <c r="AS8" s="112">
        <f>[16]h_t_b1!J6</f>
        <v>1.87E-9</v>
      </c>
      <c r="AT8" s="97" t="str">
        <f>[16]h_t_b1!K6</f>
        <v>p&lt;0.001</v>
      </c>
      <c r="AU8" s="89">
        <f>[16]h_t_b1!C7</f>
        <v>-16.555</v>
      </c>
      <c r="AV8" s="81">
        <f>[16]h_t_b1!D7</f>
        <v>3.0830000000000002</v>
      </c>
      <c r="AW8" s="81">
        <f>[16]h_t_b1!E7</f>
        <v>-22.597999999999999</v>
      </c>
      <c r="AX8" s="81">
        <f>[16]h_t_b1!F7</f>
        <v>-10.512</v>
      </c>
      <c r="AY8" s="81">
        <f>[16]h_t_b1!G7</f>
        <v>-5.3689999999999998</v>
      </c>
      <c r="AZ8" s="81">
        <f>[16]h_t_b1!H7</f>
        <v>615.11</v>
      </c>
      <c r="BA8" s="112">
        <f>[16]h_t_b1!I7</f>
        <v>1.1225E-7</v>
      </c>
      <c r="BB8" s="112">
        <f>[16]h_t_b1!J7</f>
        <v>1.7999999999999999E-6</v>
      </c>
      <c r="BC8" s="97" t="str">
        <f>[16]h_t_b1!K7</f>
        <v>p&lt;0.001</v>
      </c>
      <c r="BD8" s="81">
        <f>'Summary Table Intercepts'!AL8</f>
        <v>0.296650413521515</v>
      </c>
      <c r="BE8" s="81">
        <f>'Summary Table Intercepts'!AM8</f>
        <v>0.83291444025534001</v>
      </c>
    </row>
    <row r="9" spans="1:57" s="110" customFormat="1" ht="33.6" customHeight="1" thickTop="1" thickBot="1" x14ac:dyDescent="0.3">
      <c r="A9" s="102" t="s">
        <v>44</v>
      </c>
      <c r="B9" s="103" t="str">
        <f>B2</f>
        <v>β1</v>
      </c>
      <c r="C9" s="102" t="str">
        <f t="shared" ref="C9:J9" si="15">C2</f>
        <v xml:space="preserve">SE </v>
      </c>
      <c r="D9" s="102" t="str">
        <f t="shared" si="15"/>
        <v>2.5% CI</v>
      </c>
      <c r="E9" s="102" t="str">
        <f t="shared" si="15"/>
        <v>97.5% CI</v>
      </c>
      <c r="F9" s="102" t="str">
        <f t="shared" si="15"/>
        <v>t</v>
      </c>
      <c r="G9" s="102" t="str">
        <f t="shared" si="15"/>
        <v>df</v>
      </c>
      <c r="H9" s="102" t="str">
        <f t="shared" si="15"/>
        <v>p. val.</v>
      </c>
      <c r="I9" s="106" t="str">
        <f t="shared" si="15"/>
        <v>p.adj. (bf=7)</v>
      </c>
      <c r="J9" s="104" t="str">
        <f t="shared" si="15"/>
        <v>sig.</v>
      </c>
      <c r="K9" s="105" t="str">
        <f t="shared" ref="K9:AU9" si="16">K2</f>
        <v>β1</v>
      </c>
      <c r="L9" s="102" t="str">
        <f t="shared" ref="L9:S9" si="17">L2</f>
        <v xml:space="preserve">SE </v>
      </c>
      <c r="M9" s="102" t="str">
        <f t="shared" si="17"/>
        <v>2.5% CI</v>
      </c>
      <c r="N9" s="102" t="str">
        <f t="shared" si="17"/>
        <v>97.5% CI</v>
      </c>
      <c r="O9" s="102" t="str">
        <f t="shared" si="17"/>
        <v>t</v>
      </c>
      <c r="P9" s="102" t="str">
        <f t="shared" si="17"/>
        <v>df</v>
      </c>
      <c r="Q9" s="106" t="str">
        <f t="shared" si="17"/>
        <v>p. val.</v>
      </c>
      <c r="R9" s="106" t="str">
        <f t="shared" si="17"/>
        <v>p.adj. (bf=7)</v>
      </c>
      <c r="S9" s="107" t="str">
        <f t="shared" si="17"/>
        <v>sig.</v>
      </c>
      <c r="T9" s="105" t="str">
        <f t="shared" si="16"/>
        <v>β1</v>
      </c>
      <c r="U9" s="102" t="str">
        <f t="shared" ref="U9:AB9" si="18">U2</f>
        <v xml:space="preserve">SE </v>
      </c>
      <c r="V9" s="102" t="str">
        <f t="shared" si="18"/>
        <v>2.5% CI</v>
      </c>
      <c r="W9" s="102" t="str">
        <f t="shared" si="18"/>
        <v>97.5% CI</v>
      </c>
      <c r="X9" s="102" t="str">
        <f t="shared" si="18"/>
        <v>t</v>
      </c>
      <c r="Y9" s="102" t="str">
        <f t="shared" si="18"/>
        <v>df</v>
      </c>
      <c r="Z9" s="106" t="str">
        <f t="shared" si="18"/>
        <v>p. val.</v>
      </c>
      <c r="AA9" s="106" t="str">
        <f t="shared" si="18"/>
        <v>p.adj. (bf=7)</v>
      </c>
      <c r="AB9" s="107" t="str">
        <f t="shared" si="18"/>
        <v>sig.</v>
      </c>
      <c r="AC9" s="102">
        <f>AC5</f>
        <v>-0.187</v>
      </c>
      <c r="AD9" s="102">
        <f t="shared" ref="AD9:AK9" si="19">AD5</f>
        <v>0.45800000000000002</v>
      </c>
      <c r="AE9" s="102">
        <f t="shared" si="19"/>
        <v>-1.085</v>
      </c>
      <c r="AF9" s="102">
        <f t="shared" si="19"/>
        <v>0.71199999999999997</v>
      </c>
      <c r="AG9" s="102">
        <f t="shared" si="19"/>
        <v>-0.40799999999999997</v>
      </c>
      <c r="AH9" s="102">
        <f t="shared" si="19"/>
        <v>9.9600000000000009</v>
      </c>
      <c r="AI9" s="106">
        <f t="shared" si="19"/>
        <v>0.69210000000000005</v>
      </c>
      <c r="AJ9" s="106">
        <f t="shared" si="19"/>
        <v>0.99990000000000001</v>
      </c>
      <c r="AK9" s="107">
        <f t="shared" si="19"/>
        <v>0</v>
      </c>
      <c r="AL9" s="105" t="str">
        <f t="shared" si="16"/>
        <v>β1</v>
      </c>
      <c r="AM9" s="102" t="str">
        <f t="shared" ref="AM9:AT9" si="20">AM2</f>
        <v xml:space="preserve">SE </v>
      </c>
      <c r="AN9" s="102" t="str">
        <f t="shared" si="20"/>
        <v>2.5% CI</v>
      </c>
      <c r="AO9" s="102" t="str">
        <f t="shared" si="20"/>
        <v>97.5% CI</v>
      </c>
      <c r="AP9" s="102" t="str">
        <f t="shared" si="20"/>
        <v>t</v>
      </c>
      <c r="AQ9" s="102" t="str">
        <f t="shared" si="20"/>
        <v>df</v>
      </c>
      <c r="AR9" s="106" t="str">
        <f t="shared" si="20"/>
        <v>p. val.</v>
      </c>
      <c r="AS9" s="106" t="str">
        <f t="shared" si="20"/>
        <v>p.adj. (bf=7)</v>
      </c>
      <c r="AT9" s="107" t="str">
        <f t="shared" si="20"/>
        <v>sig.</v>
      </c>
      <c r="AU9" s="105" t="str">
        <f t="shared" si="16"/>
        <v>β1</v>
      </c>
      <c r="AV9" s="102" t="str">
        <f t="shared" ref="AV9:BC9" si="21">AV2</f>
        <v xml:space="preserve">SE </v>
      </c>
      <c r="AW9" s="102" t="str">
        <f t="shared" si="21"/>
        <v>2.5% CI</v>
      </c>
      <c r="AX9" s="102" t="str">
        <f t="shared" si="21"/>
        <v>97.5% CI</v>
      </c>
      <c r="AY9" s="102" t="str">
        <f t="shared" si="21"/>
        <v>t</v>
      </c>
      <c r="AZ9" s="102" t="str">
        <f t="shared" si="21"/>
        <v>df</v>
      </c>
      <c r="BA9" s="106" t="str">
        <f t="shared" si="21"/>
        <v>p. val.</v>
      </c>
      <c r="BB9" s="106" t="str">
        <f t="shared" si="21"/>
        <v>p.adj. (bf=7)</v>
      </c>
      <c r="BC9" s="108" t="str">
        <f t="shared" si="21"/>
        <v>sig.</v>
      </c>
      <c r="BD9" s="102" t="s">
        <v>40</v>
      </c>
      <c r="BE9" s="102" t="s">
        <v>41</v>
      </c>
    </row>
    <row r="10" spans="1:57" s="111" customFormat="1" ht="33.6" customHeight="1" thickTop="1" x14ac:dyDescent="0.25">
      <c r="A10" s="23" t="s">
        <v>36</v>
      </c>
      <c r="B10" s="22">
        <f>[17]lh_slope_b1!C2</f>
        <v>5.7000000000000002E-2</v>
      </c>
      <c r="C10" s="23">
        <f>[17]lh_slope_b1!D2</f>
        <v>5.1999999999999998E-2</v>
      </c>
      <c r="D10" s="23">
        <f>[17]lh_slope_b1!E2</f>
        <v>-4.3999999999999997E-2</v>
      </c>
      <c r="E10" s="23">
        <f>[17]lh_slope_b1!F2</f>
        <v>0.159</v>
      </c>
      <c r="F10" s="22">
        <f>[17]lh_slope_b1!G2</f>
        <v>1.1080000000000001</v>
      </c>
      <c r="G10" s="22">
        <f>[17]lh_slope_b1!H2</f>
        <v>9.92</v>
      </c>
      <c r="H10" s="91">
        <f>[17]lh_slope_b1!I2</f>
        <v>0.29409999999999997</v>
      </c>
      <c r="I10" s="91">
        <f>[17]lh_slope_b1!J2</f>
        <v>0.99990000000000001</v>
      </c>
      <c r="J10" s="120">
        <f>[17]lh_slope_b1!K2</f>
        <v>0</v>
      </c>
      <c r="K10" s="90">
        <f>[17]lh_slope_b1!C3</f>
        <v>5.0999999999999997E-2</v>
      </c>
      <c r="L10" s="22">
        <f>[17]lh_slope_b1!D3</f>
        <v>5.6000000000000001E-2</v>
      </c>
      <c r="M10" s="22">
        <f>[17]lh_slope_b1!E3</f>
        <v>-5.8000000000000003E-2</v>
      </c>
      <c r="N10" s="22">
        <f>[17]lh_slope_b1!F3</f>
        <v>0.16</v>
      </c>
      <c r="O10" s="22">
        <f>[17]lh_slope_b1!G3</f>
        <v>0.91400000000000003</v>
      </c>
      <c r="P10" s="22">
        <f>[17]lh_slope_b1!H3</f>
        <v>9.81</v>
      </c>
      <c r="Q10" s="91">
        <f>[17]lh_slope_b1!I3</f>
        <v>0.38240000000000002</v>
      </c>
      <c r="R10" s="91">
        <f>[17]lh_slope_b1!J3</f>
        <v>0.99990000000000001</v>
      </c>
      <c r="S10" s="120">
        <f>[17]lh_slope_b1!K3</f>
        <v>0</v>
      </c>
      <c r="T10" s="90">
        <f>[17]lh_slope_b1!C4</f>
        <v>0.29399999999999998</v>
      </c>
      <c r="U10" s="22">
        <f>[17]lh_slope_b1!D4</f>
        <v>6.3E-2</v>
      </c>
      <c r="V10" s="22">
        <f>[17]lh_slope_b1!E4</f>
        <v>0.17199999999999999</v>
      </c>
      <c r="W10" s="22">
        <f>[17]lh_slope_b1!F4</f>
        <v>0.41699999999999998</v>
      </c>
      <c r="X10" s="22">
        <f>[17]lh_slope_b1!G4</f>
        <v>4.7050000000000001</v>
      </c>
      <c r="Y10" s="22">
        <f>[17]lh_slope_b1!H4</f>
        <v>8.5</v>
      </c>
      <c r="Z10" s="91">
        <f>[17]lh_slope_b1!I4</f>
        <v>1.2999999999999999E-3</v>
      </c>
      <c r="AA10" s="91">
        <f>[17]lh_slope_b1!J4</f>
        <v>2.0799999999999999E-2</v>
      </c>
      <c r="AB10" s="120" t="str">
        <f>[17]lh_slope_b1!K4</f>
        <v>p&lt;0.05</v>
      </c>
      <c r="AC10" s="22">
        <f>[17]lh_slope_b1!C5</f>
        <v>-7.0000000000000001E-3</v>
      </c>
      <c r="AD10" s="22">
        <f>[17]lh_slope_b1!D5</f>
        <v>7.6999999999999999E-2</v>
      </c>
      <c r="AE10" s="22">
        <f>[17]lh_slope_b1!E5</f>
        <v>-0.157</v>
      </c>
      <c r="AF10" s="22">
        <f>[17]lh_slope_b1!F5</f>
        <v>0.14399999999999999</v>
      </c>
      <c r="AG10" s="22">
        <f>[17]lh_slope_b1!G5</f>
        <v>-8.5000000000000006E-2</v>
      </c>
      <c r="AH10" s="22">
        <f>[17]lh_slope_b1!H5</f>
        <v>9.93</v>
      </c>
      <c r="AI10" s="91">
        <f>[17]lh_slope_b1!I5</f>
        <v>0.93389999999999995</v>
      </c>
      <c r="AJ10" s="91">
        <f>[17]lh_slope_b1!J5</f>
        <v>0.99990000000000001</v>
      </c>
      <c r="AK10" s="120">
        <f>[17]lh_slope_b1!K5</f>
        <v>0</v>
      </c>
      <c r="AL10" s="90">
        <f>[17]lh_slope_b1!C6</f>
        <v>0.23699999999999999</v>
      </c>
      <c r="AM10" s="22">
        <f>[17]lh_slope_b1!D6</f>
        <v>7.4999999999999997E-2</v>
      </c>
      <c r="AN10" s="22">
        <f>[17]lh_slope_b1!E6</f>
        <v>0.09</v>
      </c>
      <c r="AO10" s="22">
        <f>[17]lh_slope_b1!F6</f>
        <v>0.38300000000000001</v>
      </c>
      <c r="AP10" s="22">
        <f>[17]lh_slope_b1!G6</f>
        <v>3.1709999999999998</v>
      </c>
      <c r="AQ10" s="22">
        <f>[17]lh_slope_b1!H6</f>
        <v>9.02</v>
      </c>
      <c r="AR10" s="91">
        <f>[17]lh_slope_b1!I6</f>
        <v>1.1299999999999999E-2</v>
      </c>
      <c r="AS10" s="91">
        <f>[17]lh_slope_b1!J6</f>
        <v>0.18099999999999999</v>
      </c>
      <c r="AT10" s="120">
        <f>[17]lh_slope_b1!K6</f>
        <v>0</v>
      </c>
      <c r="AU10" s="90">
        <f>[17]lh_slope_b1!C7</f>
        <v>0.24299999999999999</v>
      </c>
      <c r="AV10" s="22">
        <f>[17]lh_slope_b1!D7</f>
        <v>5.8999999999999997E-2</v>
      </c>
      <c r="AW10" s="22">
        <f>[17]lh_slope_b1!E7</f>
        <v>0.128</v>
      </c>
      <c r="AX10" s="22">
        <f>[17]lh_slope_b1!F7</f>
        <v>0.35899999999999999</v>
      </c>
      <c r="AY10" s="22">
        <f>[17]lh_slope_b1!G7</f>
        <v>4.1459999999999999</v>
      </c>
      <c r="AZ10" s="22">
        <f>[17]lh_slope_b1!H7</f>
        <v>9.67</v>
      </c>
      <c r="BA10" s="91">
        <f>[17]lh_slope_b1!I7</f>
        <v>2.0999999999999999E-3</v>
      </c>
      <c r="BB10" s="91">
        <f>[17]lh_slope_b1!J7</f>
        <v>3.4200000000000001E-2</v>
      </c>
      <c r="BC10" s="120" t="str">
        <f>[17]lh_slope_b1!K7</f>
        <v>p&lt;0.05</v>
      </c>
      <c r="BD10" s="22">
        <v>0.57100300904639401</v>
      </c>
      <c r="BE10" s="22">
        <v>0.57100300904639401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85" priority="5" stopIfTrue="1" operator="lessThan">
      <formula>0.0001</formula>
    </cfRule>
    <cfRule type="cellIs" dxfId="84" priority="6" stopIfTrue="1" operator="lessThan">
      <formula>0.001</formula>
    </cfRule>
    <cfRule type="cellIs" dxfId="83" priority="7" stopIfTrue="1" operator="lessThan">
      <formula>0.05</formula>
    </cfRule>
    <cfRule type="cellIs" dxfId="82" priority="8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81" priority="1" stopIfTrue="1" operator="containsText" text="p&lt;0.001">
      <formula>NOT(ISERROR(SEARCH("p&lt;0.001",J3)))</formula>
    </cfRule>
    <cfRule type="containsText" dxfId="80" priority="2" stopIfTrue="1" operator="containsText" text="p&lt;0.01">
      <formula>NOT(ISERROR(SEARCH("p&lt;0.01",J3)))</formula>
    </cfRule>
    <cfRule type="containsText" dxfId="79" priority="3" stopIfTrue="1" operator="containsText" text="p&lt;0.05">
      <formula>NOT(ISERROR(SEARCH("p&lt;0.05",J3)))</formula>
    </cfRule>
    <cfRule type="containsText" dxfId="78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zoomScale="101" zoomScaleNormal="101" workbookViewId="0">
      <selection activeCell="E29" sqref="E29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21875" customWidth="1"/>
  </cols>
  <sheetData>
    <row r="5" spans="25:28" ht="15" customHeight="1" x14ac:dyDescent="0.3"/>
    <row r="10" spans="25:28" x14ac:dyDescent="0.3">
      <c r="Y10" s="11"/>
      <c r="Z10" s="11"/>
      <c r="AA10" s="11"/>
      <c r="AB10" s="11"/>
    </row>
    <row r="33" spans="7:7" x14ac:dyDescent="0.3">
      <c r="G33" t="s">
        <v>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Intercepts</vt:lpstr>
      <vt:lpstr>Summary Table Intercepts</vt:lpstr>
      <vt:lpstr>Pairwise Comparisons</vt:lpstr>
      <vt:lpstr>Graphs</vt:lpstr>
      <vt:lpstr>'Pairwise Comparisons'!Print_Area</vt:lpstr>
      <vt:lpstr>'Summary Table Intercepts'!Print_Area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2022-06-29T11:38:02Z</dcterms:modified>
</cp:coreProperties>
</file>