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766F4849-7077-48D0-B709-EA5A26D098D1}" xr6:coauthVersionLast="47" xr6:coauthVersionMax="47" xr10:uidLastSave="{00000000-0000-0000-0000-000000000000}"/>
  <bookViews>
    <workbookView xWindow="-120" yWindow="-16320" windowWidth="29040" windowHeight="16440" activeTab="3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2">'B0 PA'!$A$1:$AM$6</definedName>
    <definedName name="_xlnm.Print_Area" localSheetId="1">'B1 Mode'!$A$1:$BE$10</definedName>
    <definedName name="_xlnm.Print_Area" localSheetId="3">'B1 PA'!$A$1:$L$74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0" l="1"/>
  <c r="B6" i="10"/>
  <c r="B67" i="10" s="1"/>
  <c r="C6" i="10"/>
  <c r="C18" i="10" s="1"/>
  <c r="B7" i="10"/>
  <c r="B19" i="10" s="1"/>
  <c r="C7" i="10"/>
  <c r="C19" i="10" s="1"/>
  <c r="B8" i="10"/>
  <c r="B32" i="10" s="1"/>
  <c r="C8" i="10"/>
  <c r="C32" i="10" s="1"/>
  <c r="B10" i="10"/>
  <c r="B47" i="10" s="1"/>
  <c r="C10" i="10"/>
  <c r="C47" i="10" s="1"/>
  <c r="B11" i="10"/>
  <c r="B60" i="10" s="1"/>
  <c r="C11" i="10"/>
  <c r="C60" i="10" s="1"/>
  <c r="B13" i="10"/>
  <c r="B74" i="10" s="1"/>
  <c r="C13" i="10"/>
  <c r="C74" i="10" s="1"/>
  <c r="B65" i="10"/>
  <c r="B53" i="10"/>
  <c r="B28" i="10"/>
  <c r="B16" i="10"/>
  <c r="C31" i="10" l="1"/>
  <c r="B31" i="10"/>
  <c r="C37" i="10"/>
  <c r="C30" i="10"/>
  <c r="B30" i="10"/>
  <c r="C59" i="10"/>
  <c r="B59" i="10"/>
  <c r="C57" i="10"/>
  <c r="B57" i="10"/>
  <c r="C50" i="10"/>
  <c r="C56" i="10"/>
  <c r="B56" i="10"/>
  <c r="C45" i="10"/>
  <c r="C55" i="10"/>
  <c r="B45" i="10"/>
  <c r="B55" i="10"/>
  <c r="C25" i="10"/>
  <c r="C44" i="10"/>
  <c r="B20" i="10"/>
  <c r="B44" i="10"/>
  <c r="B18" i="10"/>
  <c r="C43" i="10"/>
  <c r="C72" i="10"/>
  <c r="B43" i="10"/>
  <c r="B25" i="10"/>
  <c r="B72" i="10"/>
  <c r="C71" i="10"/>
  <c r="B71" i="10"/>
  <c r="C23" i="10"/>
  <c r="B37" i="10"/>
  <c r="B23" i="10"/>
  <c r="C22" i="10"/>
  <c r="C69" i="10"/>
  <c r="B22" i="10"/>
  <c r="C35" i="10"/>
  <c r="B50" i="10"/>
  <c r="B69" i="10"/>
  <c r="B35" i="10"/>
  <c r="C68" i="10"/>
  <c r="C34" i="10"/>
  <c r="C62" i="10"/>
  <c r="B68" i="10"/>
  <c r="C20" i="10"/>
  <c r="B34" i="10"/>
  <c r="C48" i="10"/>
  <c r="B62" i="10"/>
  <c r="C67" i="10"/>
  <c r="B48" i="10"/>
  <c r="K5" i="10" l="1"/>
  <c r="I2" i="9"/>
  <c r="AA2" i="9" s="1"/>
  <c r="I2" i="2"/>
  <c r="AA2" i="2" s="1"/>
  <c r="AB10" i="2"/>
  <c r="AA10" i="2"/>
  <c r="Z10" i="2"/>
  <c r="Y10" i="2"/>
  <c r="X10" i="2"/>
  <c r="W10" i="2"/>
  <c r="V10" i="2"/>
  <c r="U10" i="2"/>
  <c r="AB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7" i="2"/>
  <c r="AA7" i="2"/>
  <c r="Z7" i="2"/>
  <c r="Y7" i="2"/>
  <c r="X7" i="2"/>
  <c r="W7" i="2"/>
  <c r="V7" i="2"/>
  <c r="U7" i="2"/>
  <c r="AB6" i="2"/>
  <c r="Z6" i="2"/>
  <c r="Y6" i="2"/>
  <c r="AH6" i="2" s="1"/>
  <c r="X6" i="2"/>
  <c r="W6" i="2"/>
  <c r="V6" i="2"/>
  <c r="U6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0" i="2"/>
  <c r="T8" i="2"/>
  <c r="T7" i="2"/>
  <c r="T5" i="2"/>
  <c r="T4" i="2"/>
  <c r="T3" i="2"/>
  <c r="P21" i="1"/>
  <c r="O21" i="1"/>
  <c r="N21" i="1"/>
  <c r="M21" i="1"/>
  <c r="L21" i="1"/>
  <c r="K21" i="1"/>
  <c r="G21" i="1"/>
  <c r="F21" i="1"/>
  <c r="E21" i="1"/>
  <c r="D21" i="1"/>
  <c r="C21" i="1"/>
  <c r="B21" i="1"/>
  <c r="A21" i="1"/>
  <c r="Y20" i="1"/>
  <c r="X20" i="1"/>
  <c r="W20" i="1"/>
  <c r="V20" i="1"/>
  <c r="U20" i="1"/>
  <c r="T20" i="1"/>
  <c r="P20" i="1"/>
  <c r="O20" i="1"/>
  <c r="N20" i="1"/>
  <c r="M20" i="1"/>
  <c r="L20" i="1"/>
  <c r="K20" i="1"/>
  <c r="G20" i="1"/>
  <c r="F20" i="1"/>
  <c r="E20" i="1"/>
  <c r="D20" i="1"/>
  <c r="C20" i="1"/>
  <c r="B20" i="1"/>
  <c r="A20" i="1"/>
  <c r="Y19" i="1"/>
  <c r="X19" i="1"/>
  <c r="W19" i="1"/>
  <c r="V19" i="1"/>
  <c r="U19" i="1"/>
  <c r="T19" i="1"/>
  <c r="P19" i="1"/>
  <c r="O19" i="1"/>
  <c r="N19" i="1"/>
  <c r="M19" i="1"/>
  <c r="L19" i="1"/>
  <c r="K19" i="1"/>
  <c r="G19" i="1"/>
  <c r="F19" i="1"/>
  <c r="E19" i="1"/>
  <c r="D19" i="1"/>
  <c r="C19" i="1"/>
  <c r="B19" i="1"/>
  <c r="A19" i="1"/>
  <c r="Y18" i="1"/>
  <c r="X18" i="1"/>
  <c r="W18" i="1"/>
  <c r="V18" i="1"/>
  <c r="U18" i="1"/>
  <c r="T18" i="1"/>
  <c r="P18" i="1"/>
  <c r="O18" i="1"/>
  <c r="N18" i="1"/>
  <c r="M18" i="1"/>
  <c r="L18" i="1"/>
  <c r="K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G10" i="1"/>
  <c r="F10" i="1"/>
  <c r="E10" i="1"/>
  <c r="D10" i="1"/>
  <c r="C10" i="1"/>
  <c r="B10" i="1"/>
  <c r="Y9" i="1"/>
  <c r="X9" i="1"/>
  <c r="W9" i="1"/>
  <c r="V9" i="1"/>
  <c r="U9" i="1"/>
  <c r="T9" i="1"/>
  <c r="P9" i="1"/>
  <c r="O9" i="1"/>
  <c r="N9" i="1"/>
  <c r="M9" i="1"/>
  <c r="L9" i="1"/>
  <c r="K9" i="1"/>
  <c r="G9" i="1"/>
  <c r="F9" i="1"/>
  <c r="E9" i="1"/>
  <c r="D9" i="1"/>
  <c r="C9" i="1"/>
  <c r="B9" i="1"/>
  <c r="Y8" i="1"/>
  <c r="X8" i="1"/>
  <c r="W8" i="1"/>
  <c r="V8" i="1"/>
  <c r="U8" i="1"/>
  <c r="T8" i="1"/>
  <c r="P8" i="1"/>
  <c r="O8" i="1"/>
  <c r="N8" i="1"/>
  <c r="M8" i="1"/>
  <c r="L8" i="1"/>
  <c r="K8" i="1"/>
  <c r="G8" i="1"/>
  <c r="F8" i="1"/>
  <c r="E8" i="1"/>
  <c r="D8" i="1"/>
  <c r="C8" i="1"/>
  <c r="B8" i="1"/>
  <c r="Y7" i="1"/>
  <c r="X7" i="1"/>
  <c r="W7" i="1"/>
  <c r="V7" i="1"/>
  <c r="U7" i="1"/>
  <c r="T7" i="1"/>
  <c r="P7" i="1"/>
  <c r="O7" i="1"/>
  <c r="N7" i="1"/>
  <c r="M7" i="1"/>
  <c r="L7" i="1"/>
  <c r="K7" i="1"/>
  <c r="G7" i="1"/>
  <c r="F7" i="1"/>
  <c r="E7" i="1"/>
  <c r="D7" i="1"/>
  <c r="C7" i="1"/>
  <c r="B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3" i="10"/>
  <c r="G74" i="10" s="1"/>
  <c r="AY13" i="10"/>
  <c r="F74" i="10" s="1"/>
  <c r="AX13" i="10"/>
  <c r="E74" i="10" s="1"/>
  <c r="AW13" i="10"/>
  <c r="D74" i="10" s="1"/>
  <c r="AV13" i="10"/>
  <c r="L62" i="10" s="1"/>
  <c r="AU13" i="10"/>
  <c r="K62" i="10" s="1"/>
  <c r="AT13" i="10"/>
  <c r="J62" i="10" s="1"/>
  <c r="AS13" i="10"/>
  <c r="I62" i="10" s="1"/>
  <c r="AR13" i="10"/>
  <c r="H62" i="10" s="1"/>
  <c r="AQ13" i="10"/>
  <c r="G62" i="10" s="1"/>
  <c r="AP13" i="10"/>
  <c r="F62" i="10" s="1"/>
  <c r="AO13" i="10"/>
  <c r="E62" i="10" s="1"/>
  <c r="AN13" i="10"/>
  <c r="D62" i="10" s="1"/>
  <c r="AM13" i="10"/>
  <c r="L50" i="10" s="1"/>
  <c r="AL13" i="10"/>
  <c r="K50" i="10" s="1"/>
  <c r="AK13" i="10"/>
  <c r="J50" i="10" s="1"/>
  <c r="AJ13" i="10"/>
  <c r="I50" i="10" s="1"/>
  <c r="AI13" i="10"/>
  <c r="H50" i="10" s="1"/>
  <c r="AH13" i="10"/>
  <c r="G50" i="10" s="1"/>
  <c r="AG13" i="10"/>
  <c r="F50" i="10" s="1"/>
  <c r="AF13" i="10"/>
  <c r="E50" i="10" s="1"/>
  <c r="AE13" i="10"/>
  <c r="D50" i="10" s="1"/>
  <c r="AD13" i="10"/>
  <c r="L37" i="10" s="1"/>
  <c r="AC13" i="10"/>
  <c r="K37" i="10" s="1"/>
  <c r="AB13" i="10"/>
  <c r="J37" i="10" s="1"/>
  <c r="AA13" i="10"/>
  <c r="I37" i="10" s="1"/>
  <c r="Z13" i="10"/>
  <c r="H37" i="10" s="1"/>
  <c r="Y13" i="10"/>
  <c r="G37" i="10" s="1"/>
  <c r="X13" i="10"/>
  <c r="F37" i="10" s="1"/>
  <c r="W13" i="10"/>
  <c r="E37" i="10" s="1"/>
  <c r="V13" i="10"/>
  <c r="D37" i="10" s="1"/>
  <c r="U13" i="10"/>
  <c r="L25" i="10" s="1"/>
  <c r="T13" i="10"/>
  <c r="K25" i="10" s="1"/>
  <c r="S13" i="10"/>
  <c r="J25" i="10" s="1"/>
  <c r="R13" i="10"/>
  <c r="I25" i="10" s="1"/>
  <c r="Q13" i="10"/>
  <c r="H25" i="10" s="1"/>
  <c r="P13" i="10"/>
  <c r="G25" i="10" s="1"/>
  <c r="O13" i="10"/>
  <c r="F25" i="10" s="1"/>
  <c r="N13" i="10"/>
  <c r="E25" i="10" s="1"/>
  <c r="M13" i="10"/>
  <c r="D25" i="10" s="1"/>
  <c r="L13" i="10"/>
  <c r="K13" i="10"/>
  <c r="J13" i="10"/>
  <c r="I13" i="10"/>
  <c r="H13" i="10"/>
  <c r="G13" i="10"/>
  <c r="F13" i="10"/>
  <c r="E13" i="10"/>
  <c r="D13" i="10"/>
  <c r="BE11" i="10"/>
  <c r="L72" i="10" s="1"/>
  <c r="BD11" i="10"/>
  <c r="K72" i="10" s="1"/>
  <c r="BC11" i="10"/>
  <c r="J72" i="10" s="1"/>
  <c r="BB11" i="10"/>
  <c r="I72" i="10" s="1"/>
  <c r="BA11" i="10"/>
  <c r="H72" i="10" s="1"/>
  <c r="AZ11" i="10"/>
  <c r="G72" i="10" s="1"/>
  <c r="AY11" i="10"/>
  <c r="F72" i="10" s="1"/>
  <c r="AX11" i="10"/>
  <c r="E72" i="10" s="1"/>
  <c r="AW11" i="10"/>
  <c r="D72" i="10" s="1"/>
  <c r="AV11" i="10"/>
  <c r="L60" i="10" s="1"/>
  <c r="AU11" i="10"/>
  <c r="K60" i="10" s="1"/>
  <c r="AT11" i="10"/>
  <c r="J60" i="10" s="1"/>
  <c r="AS11" i="10"/>
  <c r="I60" i="10" s="1"/>
  <c r="AR11" i="10"/>
  <c r="H60" i="10" s="1"/>
  <c r="AQ11" i="10"/>
  <c r="G60" i="10" s="1"/>
  <c r="AP11" i="10"/>
  <c r="F60" i="10" s="1"/>
  <c r="AO11" i="10"/>
  <c r="E60" i="10" s="1"/>
  <c r="AN11" i="10"/>
  <c r="D60" i="10" s="1"/>
  <c r="AM11" i="10"/>
  <c r="L48" i="10" s="1"/>
  <c r="AL11" i="10"/>
  <c r="K48" i="10" s="1"/>
  <c r="AK11" i="10"/>
  <c r="J48" i="10" s="1"/>
  <c r="AJ11" i="10"/>
  <c r="I48" i="10" s="1"/>
  <c r="AI11" i="10"/>
  <c r="H48" i="10" s="1"/>
  <c r="AH11" i="10"/>
  <c r="G48" i="10" s="1"/>
  <c r="AG11" i="10"/>
  <c r="F48" i="10" s="1"/>
  <c r="AF11" i="10"/>
  <c r="E48" i="10" s="1"/>
  <c r="AE11" i="10"/>
  <c r="D48" i="10" s="1"/>
  <c r="AD11" i="10"/>
  <c r="L35" i="10" s="1"/>
  <c r="AC11" i="10"/>
  <c r="K35" i="10" s="1"/>
  <c r="AB11" i="10"/>
  <c r="J35" i="10" s="1"/>
  <c r="AA11" i="10"/>
  <c r="I35" i="10" s="1"/>
  <c r="Z11" i="10"/>
  <c r="H35" i="10" s="1"/>
  <c r="Y11" i="10"/>
  <c r="G35" i="10" s="1"/>
  <c r="X11" i="10"/>
  <c r="F35" i="10" s="1"/>
  <c r="W11" i="10"/>
  <c r="E35" i="10" s="1"/>
  <c r="V11" i="10"/>
  <c r="D35" i="10" s="1"/>
  <c r="U11" i="10"/>
  <c r="L23" i="10" s="1"/>
  <c r="T11" i="10"/>
  <c r="K23" i="10" s="1"/>
  <c r="S11" i="10"/>
  <c r="J23" i="10" s="1"/>
  <c r="R11" i="10"/>
  <c r="I23" i="10" s="1"/>
  <c r="Q11" i="10"/>
  <c r="H23" i="10" s="1"/>
  <c r="P11" i="10"/>
  <c r="G23" i="10" s="1"/>
  <c r="O11" i="10"/>
  <c r="F23" i="10" s="1"/>
  <c r="N11" i="10"/>
  <c r="E23" i="10" s="1"/>
  <c r="M11" i="10"/>
  <c r="D23" i="10" s="1"/>
  <c r="L11" i="10"/>
  <c r="K11" i="10"/>
  <c r="J11" i="10"/>
  <c r="I11" i="10"/>
  <c r="H11" i="10"/>
  <c r="G11" i="10"/>
  <c r="F11" i="10"/>
  <c r="E11" i="10"/>
  <c r="D11" i="10"/>
  <c r="BE10" i="10"/>
  <c r="L71" i="10" s="1"/>
  <c r="BD10" i="10"/>
  <c r="K71" i="10" s="1"/>
  <c r="BC10" i="10"/>
  <c r="J71" i="10" s="1"/>
  <c r="BB10" i="10"/>
  <c r="I71" i="10" s="1"/>
  <c r="BA10" i="10"/>
  <c r="H71" i="10" s="1"/>
  <c r="AZ10" i="10"/>
  <c r="G71" i="10" s="1"/>
  <c r="AY10" i="10"/>
  <c r="F71" i="10" s="1"/>
  <c r="AX10" i="10"/>
  <c r="E71" i="10" s="1"/>
  <c r="AW10" i="10"/>
  <c r="D71" i="10" s="1"/>
  <c r="AV10" i="10"/>
  <c r="L59" i="10" s="1"/>
  <c r="AU10" i="10"/>
  <c r="K59" i="10" s="1"/>
  <c r="AT10" i="10"/>
  <c r="J59" i="10" s="1"/>
  <c r="AS10" i="10"/>
  <c r="I59" i="10" s="1"/>
  <c r="AR10" i="10"/>
  <c r="H59" i="10" s="1"/>
  <c r="AQ10" i="10"/>
  <c r="G59" i="10" s="1"/>
  <c r="AP10" i="10"/>
  <c r="F59" i="10" s="1"/>
  <c r="AO10" i="10"/>
  <c r="E59" i="10" s="1"/>
  <c r="AN10" i="10"/>
  <c r="D59" i="10" s="1"/>
  <c r="AM10" i="10"/>
  <c r="L47" i="10" s="1"/>
  <c r="AL10" i="10"/>
  <c r="K47" i="10" s="1"/>
  <c r="AK10" i="10"/>
  <c r="J47" i="10" s="1"/>
  <c r="AJ10" i="10"/>
  <c r="I47" i="10" s="1"/>
  <c r="AI10" i="10"/>
  <c r="H47" i="10" s="1"/>
  <c r="AH10" i="10"/>
  <c r="G47" i="10" s="1"/>
  <c r="AG10" i="10"/>
  <c r="F47" i="10" s="1"/>
  <c r="AF10" i="10"/>
  <c r="E47" i="10" s="1"/>
  <c r="AE10" i="10"/>
  <c r="D47" i="10" s="1"/>
  <c r="AD10" i="10"/>
  <c r="L34" i="10" s="1"/>
  <c r="AC10" i="10"/>
  <c r="K34" i="10" s="1"/>
  <c r="AB10" i="10"/>
  <c r="J34" i="10" s="1"/>
  <c r="AA10" i="10"/>
  <c r="I34" i="10" s="1"/>
  <c r="Z10" i="10"/>
  <c r="H34" i="10" s="1"/>
  <c r="Y10" i="10"/>
  <c r="G34" i="10" s="1"/>
  <c r="X10" i="10"/>
  <c r="F34" i="10" s="1"/>
  <c r="W10" i="10"/>
  <c r="E34" i="10" s="1"/>
  <c r="V10" i="10"/>
  <c r="D34" i="10" s="1"/>
  <c r="U10" i="10"/>
  <c r="L22" i="10" s="1"/>
  <c r="T10" i="10"/>
  <c r="K22" i="10" s="1"/>
  <c r="S10" i="10"/>
  <c r="J22" i="10" s="1"/>
  <c r="R10" i="10"/>
  <c r="I22" i="10" s="1"/>
  <c r="Q10" i="10"/>
  <c r="H22" i="10" s="1"/>
  <c r="P10" i="10"/>
  <c r="G22" i="10" s="1"/>
  <c r="O10" i="10"/>
  <c r="F22" i="10" s="1"/>
  <c r="N10" i="10"/>
  <c r="E22" i="10" s="1"/>
  <c r="M10" i="10"/>
  <c r="D22" i="10" s="1"/>
  <c r="L10" i="10"/>
  <c r="K10" i="10"/>
  <c r="J10" i="10"/>
  <c r="I10" i="10"/>
  <c r="H10" i="10"/>
  <c r="G10" i="10"/>
  <c r="F10" i="10"/>
  <c r="E10" i="10"/>
  <c r="D10" i="10"/>
  <c r="BE8" i="10"/>
  <c r="L69" i="10" s="1"/>
  <c r="BD8" i="10"/>
  <c r="K69" i="10" s="1"/>
  <c r="BC8" i="10"/>
  <c r="J69" i="10" s="1"/>
  <c r="BB8" i="10"/>
  <c r="I69" i="10" s="1"/>
  <c r="BA8" i="10"/>
  <c r="H69" i="10" s="1"/>
  <c r="AZ8" i="10"/>
  <c r="G69" i="10" s="1"/>
  <c r="AY8" i="10"/>
  <c r="F69" i="10" s="1"/>
  <c r="AX8" i="10"/>
  <c r="E69" i="10" s="1"/>
  <c r="AW8" i="10"/>
  <c r="D69" i="10" s="1"/>
  <c r="AV8" i="10"/>
  <c r="L57" i="10" s="1"/>
  <c r="AU8" i="10"/>
  <c r="K57" i="10" s="1"/>
  <c r="AT8" i="10"/>
  <c r="J57" i="10" s="1"/>
  <c r="AS8" i="10"/>
  <c r="I57" i="10" s="1"/>
  <c r="AR8" i="10"/>
  <c r="H57" i="10" s="1"/>
  <c r="AQ8" i="10"/>
  <c r="G57" i="10" s="1"/>
  <c r="AP8" i="10"/>
  <c r="F57" i="10" s="1"/>
  <c r="AO8" i="10"/>
  <c r="E57" i="10" s="1"/>
  <c r="AN8" i="10"/>
  <c r="D57" i="10" s="1"/>
  <c r="AM8" i="10"/>
  <c r="L45" i="10" s="1"/>
  <c r="AL8" i="10"/>
  <c r="K45" i="10" s="1"/>
  <c r="AK8" i="10"/>
  <c r="J45" i="10" s="1"/>
  <c r="AJ8" i="10"/>
  <c r="I45" i="10" s="1"/>
  <c r="AI8" i="10"/>
  <c r="H45" i="10" s="1"/>
  <c r="AH8" i="10"/>
  <c r="G45" i="10" s="1"/>
  <c r="AG8" i="10"/>
  <c r="F45" i="10" s="1"/>
  <c r="AF8" i="10"/>
  <c r="E45" i="10" s="1"/>
  <c r="AE8" i="10"/>
  <c r="D45" i="10" s="1"/>
  <c r="AD8" i="10"/>
  <c r="L32" i="10" s="1"/>
  <c r="AC8" i="10"/>
  <c r="K32" i="10" s="1"/>
  <c r="AB8" i="10"/>
  <c r="J32" i="10" s="1"/>
  <c r="AA8" i="10"/>
  <c r="I32" i="10" s="1"/>
  <c r="Z8" i="10"/>
  <c r="H32" i="10" s="1"/>
  <c r="Y8" i="10"/>
  <c r="G32" i="10" s="1"/>
  <c r="X8" i="10"/>
  <c r="F32" i="10" s="1"/>
  <c r="W8" i="10"/>
  <c r="E32" i="10" s="1"/>
  <c r="V8" i="10"/>
  <c r="D32" i="10" s="1"/>
  <c r="U8" i="10"/>
  <c r="L20" i="10" s="1"/>
  <c r="T8" i="10"/>
  <c r="K20" i="10" s="1"/>
  <c r="S8" i="10"/>
  <c r="J20" i="10" s="1"/>
  <c r="R8" i="10"/>
  <c r="I20" i="10" s="1"/>
  <c r="Q8" i="10"/>
  <c r="H20" i="10" s="1"/>
  <c r="P8" i="10"/>
  <c r="G20" i="10" s="1"/>
  <c r="O8" i="10"/>
  <c r="F20" i="10" s="1"/>
  <c r="N8" i="10"/>
  <c r="E20" i="10" s="1"/>
  <c r="M8" i="10"/>
  <c r="D20" i="10" s="1"/>
  <c r="L8" i="10"/>
  <c r="K8" i="10"/>
  <c r="J8" i="10"/>
  <c r="I8" i="10"/>
  <c r="H8" i="10"/>
  <c r="G8" i="10"/>
  <c r="F8" i="10"/>
  <c r="E8" i="10"/>
  <c r="D8" i="10"/>
  <c r="BE7" i="10"/>
  <c r="L68" i="10" s="1"/>
  <c r="BD7" i="10"/>
  <c r="K68" i="10" s="1"/>
  <c r="BC7" i="10"/>
  <c r="J68" i="10" s="1"/>
  <c r="BB7" i="10"/>
  <c r="I68" i="10" s="1"/>
  <c r="BA7" i="10"/>
  <c r="H68" i="10" s="1"/>
  <c r="AZ7" i="10"/>
  <c r="G68" i="10" s="1"/>
  <c r="AY7" i="10"/>
  <c r="F68" i="10" s="1"/>
  <c r="AX7" i="10"/>
  <c r="E68" i="10" s="1"/>
  <c r="AW7" i="10"/>
  <c r="D68" i="10" s="1"/>
  <c r="AV7" i="10"/>
  <c r="L56" i="10" s="1"/>
  <c r="AU7" i="10"/>
  <c r="K56" i="10" s="1"/>
  <c r="AT7" i="10"/>
  <c r="J56" i="10" s="1"/>
  <c r="AS7" i="10"/>
  <c r="I56" i="10" s="1"/>
  <c r="AR7" i="10"/>
  <c r="H56" i="10" s="1"/>
  <c r="AQ7" i="10"/>
  <c r="G56" i="10" s="1"/>
  <c r="AP7" i="10"/>
  <c r="F56" i="10" s="1"/>
  <c r="AO7" i="10"/>
  <c r="E56" i="10" s="1"/>
  <c r="AN7" i="10"/>
  <c r="D56" i="10" s="1"/>
  <c r="AM7" i="10"/>
  <c r="L44" i="10" s="1"/>
  <c r="AL7" i="10"/>
  <c r="K44" i="10" s="1"/>
  <c r="AK7" i="10"/>
  <c r="J44" i="10" s="1"/>
  <c r="AJ7" i="10"/>
  <c r="I44" i="10" s="1"/>
  <c r="AI7" i="10"/>
  <c r="H44" i="10" s="1"/>
  <c r="AH7" i="10"/>
  <c r="G44" i="10" s="1"/>
  <c r="AG7" i="10"/>
  <c r="F44" i="10" s="1"/>
  <c r="AF7" i="10"/>
  <c r="E44" i="10" s="1"/>
  <c r="AE7" i="10"/>
  <c r="D44" i="10" s="1"/>
  <c r="AD7" i="10"/>
  <c r="L31" i="10" s="1"/>
  <c r="AC7" i="10"/>
  <c r="K31" i="10" s="1"/>
  <c r="AB7" i="10"/>
  <c r="J31" i="10" s="1"/>
  <c r="AA7" i="10"/>
  <c r="I31" i="10" s="1"/>
  <c r="Z7" i="10"/>
  <c r="H31" i="10" s="1"/>
  <c r="Y7" i="10"/>
  <c r="G31" i="10" s="1"/>
  <c r="X7" i="10"/>
  <c r="F31" i="10" s="1"/>
  <c r="W7" i="10"/>
  <c r="E31" i="10" s="1"/>
  <c r="V7" i="10"/>
  <c r="D31" i="10" s="1"/>
  <c r="U7" i="10"/>
  <c r="L19" i="10" s="1"/>
  <c r="T7" i="10"/>
  <c r="K19" i="10" s="1"/>
  <c r="S7" i="10"/>
  <c r="J19" i="10" s="1"/>
  <c r="R7" i="10"/>
  <c r="I19" i="10" s="1"/>
  <c r="Q7" i="10"/>
  <c r="H19" i="10" s="1"/>
  <c r="P7" i="10"/>
  <c r="G19" i="10" s="1"/>
  <c r="O7" i="10"/>
  <c r="F19" i="10" s="1"/>
  <c r="N7" i="10"/>
  <c r="E19" i="10" s="1"/>
  <c r="M7" i="10"/>
  <c r="D19" i="10" s="1"/>
  <c r="L7" i="10"/>
  <c r="K7" i="10"/>
  <c r="J7" i="10"/>
  <c r="I7" i="10"/>
  <c r="H7" i="10"/>
  <c r="G7" i="10"/>
  <c r="F7" i="10"/>
  <c r="E7" i="10"/>
  <c r="D7" i="10"/>
  <c r="BE6" i="10"/>
  <c r="L67" i="10" s="1"/>
  <c r="BD6" i="10"/>
  <c r="K67" i="10" s="1"/>
  <c r="BC6" i="10"/>
  <c r="J67" i="10" s="1"/>
  <c r="BB6" i="10"/>
  <c r="I67" i="10" s="1"/>
  <c r="BA6" i="10"/>
  <c r="H67" i="10" s="1"/>
  <c r="AZ6" i="10"/>
  <c r="G67" i="10" s="1"/>
  <c r="AY6" i="10"/>
  <c r="F67" i="10" s="1"/>
  <c r="AX6" i="10"/>
  <c r="E67" i="10" s="1"/>
  <c r="AW6" i="10"/>
  <c r="D67" i="10" s="1"/>
  <c r="AV6" i="10"/>
  <c r="L55" i="10" s="1"/>
  <c r="AU6" i="10"/>
  <c r="K55" i="10" s="1"/>
  <c r="AT6" i="10"/>
  <c r="J55" i="10" s="1"/>
  <c r="AS6" i="10"/>
  <c r="I55" i="10" s="1"/>
  <c r="AR6" i="10"/>
  <c r="H55" i="10" s="1"/>
  <c r="AQ6" i="10"/>
  <c r="G55" i="10" s="1"/>
  <c r="AP6" i="10"/>
  <c r="F55" i="10" s="1"/>
  <c r="AO6" i="10"/>
  <c r="E55" i="10" s="1"/>
  <c r="AN6" i="10"/>
  <c r="D55" i="10" s="1"/>
  <c r="AM6" i="10"/>
  <c r="L43" i="10" s="1"/>
  <c r="AL6" i="10"/>
  <c r="K43" i="10" s="1"/>
  <c r="AK6" i="10"/>
  <c r="J43" i="10" s="1"/>
  <c r="AJ6" i="10"/>
  <c r="I43" i="10" s="1"/>
  <c r="AI6" i="10"/>
  <c r="H43" i="10" s="1"/>
  <c r="AH6" i="10"/>
  <c r="G43" i="10" s="1"/>
  <c r="AG6" i="10"/>
  <c r="F43" i="10" s="1"/>
  <c r="AF6" i="10"/>
  <c r="E43" i="10" s="1"/>
  <c r="AE6" i="10"/>
  <c r="D43" i="10" s="1"/>
  <c r="AD6" i="10"/>
  <c r="L30" i="10" s="1"/>
  <c r="AC6" i="10"/>
  <c r="K30" i="10" s="1"/>
  <c r="AB6" i="10"/>
  <c r="J30" i="10" s="1"/>
  <c r="AA6" i="10"/>
  <c r="I30" i="10" s="1"/>
  <c r="Z6" i="10"/>
  <c r="H30" i="10" s="1"/>
  <c r="Y6" i="10"/>
  <c r="G30" i="10" s="1"/>
  <c r="X6" i="10"/>
  <c r="F30" i="10" s="1"/>
  <c r="W6" i="10"/>
  <c r="E30" i="10" s="1"/>
  <c r="V6" i="10"/>
  <c r="D30" i="10" s="1"/>
  <c r="U6" i="10"/>
  <c r="L18" i="10" s="1"/>
  <c r="T6" i="10"/>
  <c r="K18" i="10" s="1"/>
  <c r="S6" i="10"/>
  <c r="J18" i="10" s="1"/>
  <c r="R6" i="10"/>
  <c r="I18" i="10" s="1"/>
  <c r="Q6" i="10"/>
  <c r="H18" i="10" s="1"/>
  <c r="P6" i="10"/>
  <c r="G18" i="10" s="1"/>
  <c r="O6" i="10"/>
  <c r="F18" i="10" s="1"/>
  <c r="N6" i="10"/>
  <c r="E18" i="10" s="1"/>
  <c r="M6" i="10"/>
  <c r="D18" i="10" s="1"/>
  <c r="L6" i="10"/>
  <c r="K6" i="10"/>
  <c r="J6" i="10"/>
  <c r="I6" i="10"/>
  <c r="H6" i="10"/>
  <c r="G6" i="10"/>
  <c r="F6" i="10"/>
  <c r="E6" i="10"/>
  <c r="D6" i="10"/>
  <c r="AL5" i="10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9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M8" i="8"/>
  <c r="BE8" i="2" s="1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7" i="8"/>
  <c r="BE7" i="2" s="1"/>
  <c r="AL7" i="8"/>
  <c r="BD7" i="2" s="1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M5" i="8"/>
  <c r="BE5" i="2" s="1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4" i="8"/>
  <c r="BE4" i="2" s="1"/>
  <c r="AL4" i="8"/>
  <c r="BD4" i="2" s="1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M3" i="8"/>
  <c r="BE3" i="2" s="1"/>
  <c r="AL3" i="8"/>
  <c r="BD3" i="2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I2" i="8"/>
  <c r="AM10" i="8"/>
  <c r="AL10" i="8"/>
  <c r="AK10" i="8"/>
  <c r="AJ10" i="8"/>
  <c r="AI10" i="8"/>
  <c r="AH10" i="8"/>
  <c r="AG10" i="8"/>
  <c r="AF10" i="8"/>
  <c r="AE10" i="8"/>
  <c r="BC10" i="2"/>
  <c r="BB10" i="2"/>
  <c r="BA10" i="2"/>
  <c r="AZ10" i="2"/>
  <c r="AK10" i="9"/>
  <c r="AJ10" i="9"/>
  <c r="AI10" i="9"/>
  <c r="AH10" i="9"/>
  <c r="AG10" i="9"/>
  <c r="AF10" i="9"/>
  <c r="AE10" i="9"/>
  <c r="BE13" i="10"/>
  <c r="L74" i="10" s="1"/>
  <c r="BD13" i="10"/>
  <c r="K74" i="10" s="1"/>
  <c r="BC13" i="10"/>
  <c r="J74" i="10" s="1"/>
  <c r="BB13" i="10"/>
  <c r="I74" i="10" s="1"/>
  <c r="BA13" i="10"/>
  <c r="H74" i="10" s="1"/>
  <c r="Y21" i="1"/>
  <c r="X21" i="1"/>
  <c r="W21" i="1"/>
  <c r="V21" i="1"/>
  <c r="Z21" i="1" s="1"/>
  <c r="U21" i="1"/>
  <c r="T21" i="1"/>
  <c r="K12" i="10"/>
  <c r="L12" i="10"/>
  <c r="J12" i="10"/>
  <c r="I12" i="10"/>
  <c r="H12" i="10"/>
  <c r="G12" i="10"/>
  <c r="F12" i="10"/>
  <c r="E12" i="10"/>
  <c r="L9" i="10"/>
  <c r="K9" i="10"/>
  <c r="J9" i="10"/>
  <c r="I9" i="10"/>
  <c r="H9" i="10"/>
  <c r="G9" i="10"/>
  <c r="F9" i="10"/>
  <c r="E9" i="10"/>
  <c r="AL2" i="9"/>
  <c r="AM2" i="9"/>
  <c r="AL6" i="9"/>
  <c r="AM6" i="9"/>
  <c r="AL9" i="9"/>
  <c r="AM9" i="9"/>
  <c r="AK9" i="9"/>
  <c r="AI9" i="9"/>
  <c r="AH9" i="9"/>
  <c r="AG9" i="9"/>
  <c r="AF9" i="9"/>
  <c r="AE9" i="9"/>
  <c r="AD9" i="9"/>
  <c r="AK2" i="9"/>
  <c r="AK6" i="9" s="1"/>
  <c r="AI2" i="9"/>
  <c r="AI6" i="9" s="1"/>
  <c r="AH2" i="9"/>
  <c r="AH6" i="9" s="1"/>
  <c r="AG2" i="9"/>
  <c r="AG6" i="9" s="1"/>
  <c r="AF2" i="9"/>
  <c r="AF6" i="9" s="1"/>
  <c r="AE2" i="9"/>
  <c r="AE6" i="9" s="1"/>
  <c r="AD2" i="9"/>
  <c r="AD6" i="9" s="1"/>
  <c r="AK2" i="8"/>
  <c r="AK6" i="8" s="1"/>
  <c r="AI2" i="8"/>
  <c r="AI6" i="8" s="1"/>
  <c r="AH2" i="8"/>
  <c r="AH6" i="8" s="1"/>
  <c r="AG2" i="8"/>
  <c r="AG6" i="8" s="1"/>
  <c r="AF2" i="8"/>
  <c r="AF6" i="8" s="1"/>
  <c r="AE2" i="8"/>
  <c r="AE6" i="8" s="1"/>
  <c r="AD2" i="8"/>
  <c r="AD6" i="8" s="1"/>
  <c r="K2" i="9"/>
  <c r="L2" i="9"/>
  <c r="M2" i="9"/>
  <c r="N2" i="9"/>
  <c r="O2" i="9"/>
  <c r="P2" i="9"/>
  <c r="Q2" i="9"/>
  <c r="S2" i="9"/>
  <c r="T2" i="9"/>
  <c r="U2" i="9"/>
  <c r="V2" i="9"/>
  <c r="V6" i="9" s="1"/>
  <c r="W2" i="9"/>
  <c r="W6" i="9" s="1"/>
  <c r="X2" i="9"/>
  <c r="X6" i="9" s="1"/>
  <c r="Y2" i="9"/>
  <c r="Y6" i="9" s="1"/>
  <c r="Z2" i="9"/>
  <c r="Z6" i="9" s="1"/>
  <c r="AB2" i="9"/>
  <c r="AC2" i="9"/>
  <c r="B6" i="9"/>
  <c r="C6" i="9"/>
  <c r="D6" i="9"/>
  <c r="E6" i="9"/>
  <c r="F6" i="9"/>
  <c r="G6" i="9"/>
  <c r="H6" i="9"/>
  <c r="J6" i="9"/>
  <c r="K6" i="9"/>
  <c r="L6" i="9"/>
  <c r="M6" i="9"/>
  <c r="N6" i="9"/>
  <c r="O6" i="9"/>
  <c r="P6" i="9"/>
  <c r="Q6" i="9"/>
  <c r="S6" i="9"/>
  <c r="T6" i="9"/>
  <c r="U6" i="9"/>
  <c r="AB6" i="9"/>
  <c r="AC6" i="9"/>
  <c r="B9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S9" i="9"/>
  <c r="T9" i="9"/>
  <c r="U9" i="9"/>
  <c r="AB9" i="9"/>
  <c r="AC9" i="9"/>
  <c r="BD5" i="10"/>
  <c r="BC5" i="10"/>
  <c r="BB5" i="10"/>
  <c r="BA5" i="10"/>
  <c r="AZ5" i="10"/>
  <c r="AY5" i="10"/>
  <c r="F66" i="10" s="1"/>
  <c r="AX5" i="10"/>
  <c r="E66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2" i="10" s="1"/>
  <c r="AF5" i="10"/>
  <c r="E42" i="10" s="1"/>
  <c r="AE5" i="10"/>
  <c r="AD5" i="10"/>
  <c r="L29" i="10" s="1"/>
  <c r="AC5" i="10"/>
  <c r="AB5" i="10"/>
  <c r="J29" i="10" s="1"/>
  <c r="AA5" i="10"/>
  <c r="I29" i="10" s="1"/>
  <c r="Z5" i="10"/>
  <c r="H29" i="10" s="1"/>
  <c r="Y5" i="10"/>
  <c r="G29" i="10" s="1"/>
  <c r="X5" i="10"/>
  <c r="F29" i="10" s="1"/>
  <c r="W5" i="10"/>
  <c r="E29" i="10" s="1"/>
  <c r="V5" i="10"/>
  <c r="U5" i="10"/>
  <c r="L17" i="10" s="1"/>
  <c r="T5" i="10"/>
  <c r="S5" i="10"/>
  <c r="J17" i="10" s="1"/>
  <c r="R5" i="10"/>
  <c r="I17" i="10" s="1"/>
  <c r="Q5" i="10"/>
  <c r="H17" i="10" s="1"/>
  <c r="P5" i="10"/>
  <c r="G17" i="10" s="1"/>
  <c r="O5" i="10"/>
  <c r="F17" i="10" s="1"/>
  <c r="N5" i="10"/>
  <c r="E17" i="10" s="1"/>
  <c r="M5" i="10"/>
  <c r="AK6" i="2"/>
  <c r="AI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S9" i="2"/>
  <c r="Q9" i="2"/>
  <c r="P9" i="2"/>
  <c r="O9" i="2"/>
  <c r="N9" i="2"/>
  <c r="L9" i="2"/>
  <c r="S6" i="2"/>
  <c r="Q6" i="2"/>
  <c r="P6" i="2"/>
  <c r="O6" i="2"/>
  <c r="N6" i="2"/>
  <c r="L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AK9" i="8"/>
  <c r="AB9" i="8"/>
  <c r="AB6" i="8"/>
  <c r="AB2" i="8"/>
  <c r="S2" i="8"/>
  <c r="S6" i="8"/>
  <c r="S9" i="8"/>
  <c r="J9" i="8"/>
  <c r="J6" i="8"/>
  <c r="BD8" i="2"/>
  <c r="AI9" i="8"/>
  <c r="AH9" i="8"/>
  <c r="AG9" i="8"/>
  <c r="Z2" i="8"/>
  <c r="Z9" i="8" s="1"/>
  <c r="Y2" i="8"/>
  <c r="Y9" i="8" s="1"/>
  <c r="X2" i="8"/>
  <c r="X9" i="8" s="1"/>
  <c r="W2" i="8"/>
  <c r="W6" i="8" s="1"/>
  <c r="V6" i="8"/>
  <c r="U2" i="8"/>
  <c r="U6" i="8" s="1"/>
  <c r="K2" i="8"/>
  <c r="K9" i="8" s="1"/>
  <c r="O12" i="10" l="1"/>
  <c r="F24" i="10" s="1"/>
  <c r="AE12" i="10"/>
  <c r="AE9" i="10"/>
  <c r="AF9" i="10"/>
  <c r="E46" i="10" s="1"/>
  <c r="AP12" i="10"/>
  <c r="F61" i="10" s="1"/>
  <c r="F54" i="10"/>
  <c r="AO12" i="10"/>
  <c r="E61" i="10" s="1"/>
  <c r="E54" i="10"/>
  <c r="O9" i="10"/>
  <c r="F21" i="10" s="1"/>
  <c r="N12" i="10"/>
  <c r="E24" i="10" s="1"/>
  <c r="AR12" i="10"/>
  <c r="H61" i="10" s="1"/>
  <c r="H54" i="10"/>
  <c r="AG9" i="10"/>
  <c r="F46" i="10" s="1"/>
  <c r="AF12" i="10"/>
  <c r="E49" i="10" s="1"/>
  <c r="AL12" i="10"/>
  <c r="K49" i="10" s="1"/>
  <c r="K42" i="10"/>
  <c r="AS12" i="10"/>
  <c r="I61" i="10" s="1"/>
  <c r="I54" i="10"/>
  <c r="AW9" i="10"/>
  <c r="AG12" i="10"/>
  <c r="F49" i="10" s="1"/>
  <c r="AT12" i="10"/>
  <c r="J61" i="10" s="1"/>
  <c r="J54" i="10"/>
  <c r="AX9" i="10"/>
  <c r="E70" i="10" s="1"/>
  <c r="AW12" i="10"/>
  <c r="AV12" i="10"/>
  <c r="L61" i="10" s="1"/>
  <c r="L54" i="10"/>
  <c r="AY9" i="10"/>
  <c r="F70" i="10" s="1"/>
  <c r="AX12" i="10"/>
  <c r="E73" i="10" s="1"/>
  <c r="AY12" i="10"/>
  <c r="F73" i="10" s="1"/>
  <c r="AZ12" i="10"/>
  <c r="G73" i="10" s="1"/>
  <c r="G66" i="10"/>
  <c r="AQ12" i="10"/>
  <c r="G61" i="10" s="1"/>
  <c r="G54" i="10"/>
  <c r="AI12" i="10"/>
  <c r="H49" i="10" s="1"/>
  <c r="H42" i="10"/>
  <c r="BA12" i="10"/>
  <c r="H73" i="10" s="1"/>
  <c r="H66" i="10"/>
  <c r="AJ12" i="10"/>
  <c r="I49" i="10" s="1"/>
  <c r="I42" i="10"/>
  <c r="BB12" i="10"/>
  <c r="I73" i="10" s="1"/>
  <c r="I66" i="10"/>
  <c r="AK12" i="10"/>
  <c r="J49" i="10" s="1"/>
  <c r="J42" i="10"/>
  <c r="BC12" i="10"/>
  <c r="J73" i="10" s="1"/>
  <c r="J66" i="10"/>
  <c r="AH12" i="10"/>
  <c r="G49" i="10" s="1"/>
  <c r="G42" i="10"/>
  <c r="AM12" i="10"/>
  <c r="L49" i="10" s="1"/>
  <c r="L42" i="10"/>
  <c r="BD9" i="10"/>
  <c r="K70" i="10" s="1"/>
  <c r="K66" i="10"/>
  <c r="M9" i="10"/>
  <c r="AN12" i="10"/>
  <c r="N9" i="10"/>
  <c r="E21" i="10" s="1"/>
  <c r="M12" i="10"/>
  <c r="P9" i="10"/>
  <c r="G21" i="10" s="1"/>
  <c r="AH9" i="10"/>
  <c r="G46" i="10" s="1"/>
  <c r="AZ9" i="10"/>
  <c r="G70" i="10" s="1"/>
  <c r="P12" i="10"/>
  <c r="G24" i="10" s="1"/>
  <c r="Q9" i="10"/>
  <c r="H21" i="10" s="1"/>
  <c r="AI9" i="10"/>
  <c r="H46" i="10" s="1"/>
  <c r="BA9" i="10"/>
  <c r="H70" i="10" s="1"/>
  <c r="Q12" i="10"/>
  <c r="H24" i="10" s="1"/>
  <c r="R9" i="10"/>
  <c r="I21" i="10" s="1"/>
  <c r="AJ9" i="10"/>
  <c r="I46" i="10" s="1"/>
  <c r="BB9" i="10"/>
  <c r="I70" i="10" s="1"/>
  <c r="R12" i="10"/>
  <c r="I24" i="10" s="1"/>
  <c r="S9" i="10"/>
  <c r="J21" i="10" s="1"/>
  <c r="AK9" i="10"/>
  <c r="J46" i="10" s="1"/>
  <c r="BC9" i="10"/>
  <c r="J70" i="10" s="1"/>
  <c r="S12" i="10"/>
  <c r="J24" i="10" s="1"/>
  <c r="AC9" i="10"/>
  <c r="K33" i="10" s="1"/>
  <c r="K29" i="10"/>
  <c r="U9" i="10"/>
  <c r="L21" i="10" s="1"/>
  <c r="AM9" i="10"/>
  <c r="L46" i="10" s="1"/>
  <c r="U12" i="10"/>
  <c r="L24" i="10" s="1"/>
  <c r="V9" i="10"/>
  <c r="AN9" i="10"/>
  <c r="V12" i="10"/>
  <c r="D36" i="10" s="1"/>
  <c r="W9" i="10"/>
  <c r="E33" i="10" s="1"/>
  <c r="AO9" i="10"/>
  <c r="E58" i="10" s="1"/>
  <c r="W12" i="10"/>
  <c r="E36" i="10" s="1"/>
  <c r="X9" i="10"/>
  <c r="F33" i="10" s="1"/>
  <c r="AP9" i="10"/>
  <c r="F58" i="10" s="1"/>
  <c r="X12" i="10"/>
  <c r="F36" i="10" s="1"/>
  <c r="Y9" i="10"/>
  <c r="G33" i="10" s="1"/>
  <c r="AQ9" i="10"/>
  <c r="G58" i="10" s="1"/>
  <c r="Y12" i="10"/>
  <c r="G36" i="10" s="1"/>
  <c r="Z9" i="10"/>
  <c r="H33" i="10" s="1"/>
  <c r="AR9" i="10"/>
  <c r="H58" i="10" s="1"/>
  <c r="Z12" i="10"/>
  <c r="H36" i="10" s="1"/>
  <c r="AA9" i="10"/>
  <c r="I33" i="10" s="1"/>
  <c r="AS9" i="10"/>
  <c r="I58" i="10" s="1"/>
  <c r="AA12" i="10"/>
  <c r="I36" i="10" s="1"/>
  <c r="T9" i="10"/>
  <c r="K21" i="10" s="1"/>
  <c r="K17" i="10"/>
  <c r="AB9" i="10"/>
  <c r="J33" i="10" s="1"/>
  <c r="AT9" i="10"/>
  <c r="J58" i="10" s="1"/>
  <c r="AB12" i="10"/>
  <c r="J36" i="10" s="1"/>
  <c r="AD9" i="10"/>
  <c r="L33" i="10" s="1"/>
  <c r="AV9" i="10"/>
  <c r="L58" i="10" s="1"/>
  <c r="AD12" i="10"/>
  <c r="L36" i="10" s="1"/>
  <c r="BD5" i="2"/>
  <c r="Z19" i="1"/>
  <c r="AU5" i="10"/>
  <c r="AJ2" i="2"/>
  <c r="AA9" i="2"/>
  <c r="AA6" i="2"/>
  <c r="AC12" i="10"/>
  <c r="K36" i="10" s="1"/>
  <c r="AU9" i="10"/>
  <c r="K58" i="10" s="1"/>
  <c r="AL9" i="10"/>
  <c r="K46" i="10" s="1"/>
  <c r="T12" i="10"/>
  <c r="K24" i="10" s="1"/>
  <c r="BD12" i="10"/>
  <c r="K73" i="10" s="1"/>
  <c r="BD10" i="2"/>
  <c r="BE10" i="2"/>
  <c r="AM8" i="9"/>
  <c r="AL8" i="9"/>
  <c r="AM7" i="9"/>
  <c r="AL7" i="9"/>
  <c r="AM10" i="9"/>
  <c r="AL10" i="9"/>
  <c r="AM5" i="9"/>
  <c r="AL5" i="9"/>
  <c r="AM4" i="9"/>
  <c r="AL4" i="9"/>
  <c r="AM3" i="9"/>
  <c r="AL3" i="9"/>
  <c r="AJ2" i="9"/>
  <c r="Y9" i="9"/>
  <c r="W9" i="9"/>
  <c r="AA6" i="9"/>
  <c r="AA9" i="9"/>
  <c r="R2" i="9"/>
  <c r="Z9" i="9"/>
  <c r="I9" i="9"/>
  <c r="I6" i="9"/>
  <c r="X9" i="9"/>
  <c r="V9" i="9"/>
  <c r="BE5" i="10"/>
  <c r="L66" i="10" s="1"/>
  <c r="AE9" i="2"/>
  <c r="AF9" i="2"/>
  <c r="AG9" i="2"/>
  <c r="AH9" i="2"/>
  <c r="AI9" i="2"/>
  <c r="AD9" i="2"/>
  <c r="AJ9" i="2"/>
  <c r="AK9" i="2"/>
  <c r="Z20" i="1"/>
  <c r="Z18" i="1"/>
  <c r="X6" i="8"/>
  <c r="Y6" i="8"/>
  <c r="Z6" i="8"/>
  <c r="AE9" i="8"/>
  <c r="AF9" i="8"/>
  <c r="AD9" i="8"/>
  <c r="W9" i="8"/>
  <c r="U9" i="8"/>
  <c r="V9" i="8"/>
  <c r="S20" i="1"/>
  <c r="AU12" i="10" l="1"/>
  <c r="K61" i="10" s="1"/>
  <c r="K54" i="10"/>
  <c r="BE12" i="10"/>
  <c r="L73" i="10" s="1"/>
  <c r="BE9" i="10"/>
  <c r="L70" i="10" s="1"/>
  <c r="AJ6" i="9"/>
  <c r="AJ9" i="9"/>
  <c r="R6" i="9"/>
  <c r="R9" i="9"/>
  <c r="J20" i="1"/>
  <c r="H20" i="1"/>
  <c r="Z7" i="1"/>
  <c r="Q9" i="1"/>
  <c r="AJ2" i="8"/>
  <c r="AJ6" i="8" s="1"/>
  <c r="Q17" i="1"/>
  <c r="H15" i="1"/>
  <c r="H6" i="1"/>
  <c r="H5" i="1"/>
  <c r="H8" i="1" l="1"/>
  <c r="H19" i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Z2" i="2"/>
  <c r="R2" i="2"/>
  <c r="Q2" i="2"/>
  <c r="R9" i="2" l="1"/>
  <c r="R6" i="2"/>
  <c r="AJ6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9" i="2"/>
  <c r="AS6" i="2"/>
  <c r="M6" i="2"/>
  <c r="M9" i="2"/>
  <c r="AE6" i="2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<sst xmlns="http://schemas.openxmlformats.org/spreadsheetml/2006/main" count="273" uniqueCount="67">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</sst>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08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78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17.899000000000001</c:v>
                  </c:pt>
                  <c:pt idx="1">
                    <c:v>17.893000000000001</c:v>
                  </c:pt>
                  <c:pt idx="2">
                    <c:v>17.954999999999998</c:v>
                  </c:pt>
                  <c:pt idx="3">
                    <c:v>18.259999999999998</c:v>
                  </c:pt>
                  <c:pt idx="4">
                    <c:v>17.899000000000001</c:v>
                  </c:pt>
                  <c:pt idx="5">
                    <c:v>24.089000000000006</c:v>
                  </c:pt>
                  <c:pt idx="6">
                    <c:v>19.430000000000007</c:v>
                  </c:pt>
                  <c:pt idx="7">
                    <c:v>18.579999999999998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71.423000000000002</c:v>
                </c:pt>
                <c:pt idx="1">
                  <c:v>71.816000000000003</c:v>
                </c:pt>
                <c:pt idx="2">
                  <c:v>72.772999999999996</c:v>
                </c:pt>
                <c:pt idx="3">
                  <c:v>58.216000000000001</c:v>
                </c:pt>
                <c:pt idx="4">
                  <c:v>71.423000000000002</c:v>
                </c:pt>
                <c:pt idx="5">
                  <c:v>64.706000000000003</c:v>
                </c:pt>
                <c:pt idx="6">
                  <c:v>60.84</c:v>
                </c:pt>
                <c:pt idx="7">
                  <c:v>56.542000000000002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51.937999999999988</c:v>
                  </c:pt>
                  <c:pt idx="1">
                    <c:v>51.935999999999979</c:v>
                  </c:pt>
                  <c:pt idx="2">
                    <c:v>51.982999999999976</c:v>
                  </c:pt>
                  <c:pt idx="3">
                    <c:v>52.219000000000023</c:v>
                  </c:pt>
                  <c:pt idx="4">
                    <c:v>51.937999999999988</c:v>
                  </c:pt>
                  <c:pt idx="5">
                    <c:v>57.25</c:v>
                  </c:pt>
                  <c:pt idx="6">
                    <c:v>53.152000000000015</c:v>
                  </c:pt>
                  <c:pt idx="7">
                    <c:v>52.471000000000032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291.964</c:v>
                </c:pt>
                <c:pt idx="1">
                  <c:v>291.59199999999998</c:v>
                </c:pt>
                <c:pt idx="2">
                  <c:v>291.41399999999999</c:v>
                </c:pt>
                <c:pt idx="3">
                  <c:v>277.86200000000002</c:v>
                </c:pt>
                <c:pt idx="4">
                  <c:v>291.964</c:v>
                </c:pt>
                <c:pt idx="5">
                  <c:v>218.447</c:v>
                </c:pt>
                <c:pt idx="6">
                  <c:v>287.41500000000002</c:v>
                </c:pt>
                <c:pt idx="7">
                  <c:v>283.05900000000003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0.69700000000000006</c:v>
                  </c:pt>
                  <c:pt idx="1">
                    <c:v>0.69599999999999973</c:v>
                  </c:pt>
                  <c:pt idx="2">
                    <c:v>0.7110000000000003</c:v>
                  </c:pt>
                  <c:pt idx="3">
                    <c:v>0.79100000000000037</c:v>
                  </c:pt>
                  <c:pt idx="4">
                    <c:v>0.69700000000000006</c:v>
                  </c:pt>
                  <c:pt idx="5">
                    <c:v>1.8009999999999999</c:v>
                  </c:pt>
                  <c:pt idx="6">
                    <c:v>0.97999999999999865</c:v>
                  </c:pt>
                  <c:pt idx="7">
                    <c:v>0.87600000000000033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6.0590000000000002</c:v>
                </c:pt>
                <c:pt idx="1">
                  <c:v>6.3259999999999996</c:v>
                </c:pt>
                <c:pt idx="2">
                  <c:v>5.9809999999999999</c:v>
                </c:pt>
                <c:pt idx="3">
                  <c:v>7.0460000000000003</c:v>
                </c:pt>
                <c:pt idx="4">
                  <c:v>6.0590000000000002</c:v>
                </c:pt>
                <c:pt idx="5">
                  <c:v>2.9609999999999999</c:v>
                </c:pt>
                <c:pt idx="6">
                  <c:v>9.7449999999999992</c:v>
                </c:pt>
                <c:pt idx="7">
                  <c:v>7.0380000000000003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2.9449999999999932</c:v>
                  </c:pt>
                  <c:pt idx="1">
                    <c:v>3.1069999999999993</c:v>
                  </c:pt>
                  <c:pt idx="2">
                    <c:v>2.6940000000000026</c:v>
                  </c:pt>
                  <c:pt idx="3">
                    <c:v>2.7659999999999911</c:v>
                  </c:pt>
                  <c:pt idx="4">
                    <c:v>2.9449999999999932</c:v>
                  </c:pt>
                  <c:pt idx="5">
                    <c:v>2.7630000000000052</c:v>
                  </c:pt>
                  <c:pt idx="6">
                    <c:v>3.2010000000000076</c:v>
                  </c:pt>
                  <c:pt idx="7">
                    <c:v>3.597999999999999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83.245999999999995</c:v>
                </c:pt>
                <c:pt idx="1">
                  <c:v>83.394000000000005</c:v>
                </c:pt>
                <c:pt idx="2">
                  <c:v>84.593000000000004</c:v>
                </c:pt>
                <c:pt idx="3">
                  <c:v>84.938999999999993</c:v>
                </c:pt>
                <c:pt idx="4">
                  <c:v>83.245999999999995</c:v>
                </c:pt>
                <c:pt idx="5">
                  <c:v>84.834000000000003</c:v>
                </c:pt>
                <c:pt idx="6">
                  <c:v>83.539000000000001</c:v>
                </c:pt>
                <c:pt idx="7">
                  <c:v>85.710999999999999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2.632000000000005</c:v>
                  </c:pt>
                  <c:pt idx="1">
                    <c:v>2.695999999999998</c:v>
                  </c:pt>
                  <c:pt idx="2">
                    <c:v>2.9710000000000036</c:v>
                  </c:pt>
                  <c:pt idx="3">
                    <c:v>2.9299999999999926</c:v>
                  </c:pt>
                  <c:pt idx="4">
                    <c:v>3.0659999999999883</c:v>
                  </c:pt>
                  <c:pt idx="5">
                    <c:v>3.0589999999999975</c:v>
                  </c:pt>
                  <c:pt idx="6">
                    <c:v>3.9030000000000058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2.9299999999999926</c:v>
                  </c:pt>
                  <c:pt idx="1">
                    <c:v>2.632000000000005</c:v>
                  </c:pt>
                  <c:pt idx="2">
                    <c:v>2.695999999999998</c:v>
                  </c:pt>
                  <c:pt idx="3">
                    <c:v>2.9710000000000036</c:v>
                  </c:pt>
                  <c:pt idx="4">
                    <c:v>2.9299999999999926</c:v>
                  </c:pt>
                  <c:pt idx="5">
                    <c:v>3.0659999999999883</c:v>
                  </c:pt>
                  <c:pt idx="6">
                    <c:v>3.0589999999999975</c:v>
                  </c:pt>
                  <c:pt idx="7">
                    <c:v>3.9030000000000058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89.320999999999998</c:v>
                </c:pt>
                <c:pt idx="1">
                  <c:v>89.712000000000003</c:v>
                </c:pt>
                <c:pt idx="2">
                  <c:v>90.623000000000005</c:v>
                </c:pt>
                <c:pt idx="3">
                  <c:v>92.337000000000003</c:v>
                </c:pt>
                <c:pt idx="4">
                  <c:v>89.320999999999998</c:v>
                </c:pt>
                <c:pt idx="5">
                  <c:v>87.843999999999994</c:v>
                </c:pt>
                <c:pt idx="6">
                  <c:v>92.61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9.7590000000000039</c:v>
                  </c:pt>
                  <c:pt idx="1">
                    <c:v>9.7579999999999956</c:v>
                  </c:pt>
                  <c:pt idx="2">
                    <c:v>9.7790000000000035</c:v>
                  </c:pt>
                  <c:pt idx="3">
                    <c:v>9.8880000000000017</c:v>
                  </c:pt>
                  <c:pt idx="4">
                    <c:v>9.7590000000000039</c:v>
                  </c:pt>
                  <c:pt idx="5">
                    <c:v>12.040999999999999</c:v>
                  </c:pt>
                  <c:pt idx="6">
                    <c:v>10.304000000000002</c:v>
                  </c:pt>
                  <c:pt idx="7">
                    <c:v>10.001000000000001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32.935000000000002</c:v>
                </c:pt>
                <c:pt idx="1">
                  <c:v>34.720999999999997</c:v>
                </c:pt>
                <c:pt idx="2">
                  <c:v>33.444000000000003</c:v>
                </c:pt>
                <c:pt idx="3">
                  <c:v>40.014000000000003</c:v>
                </c:pt>
                <c:pt idx="4">
                  <c:v>32.935000000000002</c:v>
                </c:pt>
                <c:pt idx="5">
                  <c:v>19.646999999999998</c:v>
                </c:pt>
                <c:pt idx="6">
                  <c:v>50.030999999999999</c:v>
                </c:pt>
                <c:pt idx="7">
                  <c:v>35.033000000000001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2.7630000000000052</c:v>
                  </c:pt>
                  <c:pt idx="1">
                    <c:v>3.0659999999999883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24.089000000000006</c:v>
                  </c:pt>
                  <c:pt idx="1">
                    <c:v>57.25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64.706000000000003</c:v>
                </c:pt>
                <c:pt idx="1">
                  <c:v>218.447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84.834000000000003</c:v>
                </c:pt>
                <c:pt idx="1">
                  <c:v>87.843999999999994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3.2010000000000076</c:v>
                  </c:pt>
                  <c:pt idx="1">
                    <c:v>3.0589999999999975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19.430000000000007</c:v>
                  </c:pt>
                  <c:pt idx="1">
                    <c:v>53.152000000000015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60.84</c:v>
                </c:pt>
                <c:pt idx="1">
                  <c:v>287.41500000000002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83.539000000000001</c:v>
                </c:pt>
                <c:pt idx="1">
                  <c:v>92.61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3.597999999999999</c:v>
                  </c:pt>
                  <c:pt idx="1">
                    <c:v>3.9030000000000058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18.579999999999998</c:v>
                  </c:pt>
                  <c:pt idx="1">
                    <c:v>52.471000000000032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56.542000000000002</c:v>
                </c:pt>
                <c:pt idx="1">
                  <c:v>283.05900000000003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85.710999999999999</c:v>
                </c:pt>
                <c:pt idx="1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17.899000000000001</c:v>
                  </c:pt>
                  <c:pt idx="1">
                    <c:v>51.937999999999988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2.9449999999999932</c:v>
                  </c:pt>
                  <c:pt idx="1">
                    <c:v>2.9299999999999926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71.423000000000002</c:v>
                </c:pt>
                <c:pt idx="1">
                  <c:v>291.964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83.245999999999995</c:v>
                </c:pt>
                <c:pt idx="1">
                  <c:v>89.320999999999998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17.893000000000001</c:v>
                  </c:pt>
                  <c:pt idx="1">
                    <c:v>51.935999999999979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3.1069999999999993</c:v>
                  </c:pt>
                  <c:pt idx="1">
                    <c:v>2.632000000000005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71.816000000000003</c:v>
                </c:pt>
                <c:pt idx="1">
                  <c:v>291.59199999999998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83.394000000000005</c:v>
                </c:pt>
                <c:pt idx="1">
                  <c:v>89.712000000000003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17.954999999999998</c:v>
                  </c:pt>
                  <c:pt idx="1">
                    <c:v>51.982999999999976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2.6940000000000026</c:v>
                  </c:pt>
                  <c:pt idx="1">
                    <c:v>2.695999999999998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72.772999999999996</c:v>
                </c:pt>
                <c:pt idx="1">
                  <c:v>291.41399999999999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84.593000000000004</c:v>
                </c:pt>
                <c:pt idx="1">
                  <c:v>90.623000000000005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18.259999999999998</c:v>
                  </c:pt>
                  <c:pt idx="1">
                    <c:v>52.219000000000023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2.7659999999999911</c:v>
                  </c:pt>
                  <c:pt idx="1">
                    <c:v>2.9710000000000036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58.216000000000001</c:v>
                </c:pt>
                <c:pt idx="1">
                  <c:v>277.86200000000002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84.938999999999993</c:v>
                </c:pt>
                <c:pt idx="1">
                  <c:v>92.337000000000003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9202995415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83.245999999999995</v>
          </cell>
          <cell r="C2">
            <v>1.5029999999999999</v>
          </cell>
          <cell r="D2">
            <v>80.301000000000002</v>
          </cell>
          <cell r="E2">
            <v>86.191000000000003</v>
          </cell>
          <cell r="F2">
            <v>55.402000000000001</v>
          </cell>
          <cell r="G2">
            <v>10</v>
          </cell>
          <cell r="H2">
            <v>8.8700000000000003E-14</v>
          </cell>
          <cell r="I2">
            <v>5.5399999999999996E-13</v>
          </cell>
          <cell r="J2" t="str">
            <v>p&lt;0.0001</v>
          </cell>
        </row>
        <row r="3">
          <cell r="A3" t="str">
            <v>modeMWH</v>
          </cell>
          <cell r="B3">
            <v>83.394000000000005</v>
          </cell>
          <cell r="C3">
            <v>1.585</v>
          </cell>
          <cell r="D3">
            <v>80.287000000000006</v>
          </cell>
          <cell r="E3">
            <v>86.501000000000005</v>
          </cell>
          <cell r="F3">
            <v>52.606999999999999</v>
          </cell>
          <cell r="G3">
            <v>10</v>
          </cell>
          <cell r="H3">
            <v>1.49E-13</v>
          </cell>
          <cell r="I3">
            <v>9.0899999999999996E-13</v>
          </cell>
          <cell r="J3" t="str">
            <v>p&lt;0.0001</v>
          </cell>
        </row>
        <row r="4">
          <cell r="A4" t="str">
            <v>modeMYN</v>
          </cell>
          <cell r="B4">
            <v>84.593000000000004</v>
          </cell>
          <cell r="C4">
            <v>1.375</v>
          </cell>
          <cell r="D4">
            <v>81.899000000000001</v>
          </cell>
          <cell r="E4">
            <v>87.287999999999997</v>
          </cell>
          <cell r="F4">
            <v>61.536000000000001</v>
          </cell>
          <cell r="G4">
            <v>9.9700000000000006</v>
          </cell>
          <cell r="H4">
            <v>3.3300000000000001E-14</v>
          </cell>
          <cell r="I4">
            <v>2.97E-13</v>
          </cell>
          <cell r="J4" t="str">
            <v>p&lt;0.0001</v>
          </cell>
        </row>
        <row r="5">
          <cell r="A5" t="str">
            <v>modeMDQ</v>
          </cell>
          <cell r="B5">
            <v>84.938999999999993</v>
          </cell>
          <cell r="C5">
            <v>1.411</v>
          </cell>
          <cell r="D5">
            <v>82.173000000000002</v>
          </cell>
          <cell r="E5">
            <v>87.704999999999998</v>
          </cell>
          <cell r="F5">
            <v>60.197000000000003</v>
          </cell>
          <cell r="G5">
            <v>9.92</v>
          </cell>
          <cell r="H5">
            <v>4.7999999999999997E-14</v>
          </cell>
          <cell r="I5">
            <v>3.7500000000000002E-13</v>
          </cell>
          <cell r="J5" t="str">
            <v>p&lt;0.0001</v>
          </cell>
        </row>
        <row r="6">
          <cell r="B6">
            <v>83.245999999999995</v>
          </cell>
          <cell r="C6">
            <v>1.5029999999999999</v>
          </cell>
          <cell r="D6">
            <v>80.301000000000002</v>
          </cell>
          <cell r="E6">
            <v>86.191000000000003</v>
          </cell>
          <cell r="F6">
            <v>55.402000000000001</v>
          </cell>
          <cell r="G6">
            <v>10</v>
          </cell>
          <cell r="H6">
            <v>8.8700000000000003E-14</v>
          </cell>
          <cell r="I6">
            <v>5.5399999999999996E-13</v>
          </cell>
          <cell r="J6" t="str">
            <v>p&lt;0.0001</v>
          </cell>
        </row>
        <row r="7">
          <cell r="B7">
            <v>84.834000000000003</v>
          </cell>
          <cell r="C7">
            <v>1.41</v>
          </cell>
          <cell r="D7">
            <v>82.070999999999998</v>
          </cell>
          <cell r="E7">
            <v>87.597999999999999</v>
          </cell>
          <cell r="F7">
            <v>60.167000000000002</v>
          </cell>
          <cell r="G7">
            <v>0</v>
          </cell>
          <cell r="H7">
            <v>1</v>
          </cell>
          <cell r="I7">
            <v>1</v>
          </cell>
        </row>
        <row r="8">
          <cell r="B8">
            <v>83.539000000000001</v>
          </cell>
          <cell r="C8">
            <v>1.633</v>
          </cell>
          <cell r="D8">
            <v>80.337999999999994</v>
          </cell>
          <cell r="E8">
            <v>86.74</v>
          </cell>
          <cell r="F8">
            <v>51.15</v>
          </cell>
          <cell r="G8">
            <v>10.08</v>
          </cell>
          <cell r="H8">
            <v>1.6300000000000001E-13</v>
          </cell>
          <cell r="I8">
            <v>9.48E-13</v>
          </cell>
          <cell r="J8" t="str">
            <v>p&lt;0.0001</v>
          </cell>
        </row>
        <row r="9">
          <cell r="B9">
            <v>85.710999999999999</v>
          </cell>
          <cell r="C9">
            <v>1.8360000000000001</v>
          </cell>
          <cell r="D9">
            <v>82.113</v>
          </cell>
          <cell r="E9">
            <v>89.31</v>
          </cell>
          <cell r="F9">
            <v>46.682000000000002</v>
          </cell>
          <cell r="G9">
            <v>9.82</v>
          </cell>
          <cell r="H9">
            <v>7.3100000000000002E-13</v>
          </cell>
          <cell r="I9">
            <v>4.0600000000000001E-12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0.84172260407700195</v>
          </cell>
        </row>
        <row r="3">
          <cell r="B3">
            <v>0.11422688459456599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32.935000000000002</v>
          </cell>
          <cell r="C2">
            <v>4.9800000000000004</v>
          </cell>
          <cell r="D2">
            <v>23.175999999999998</v>
          </cell>
          <cell r="E2">
            <v>42.695</v>
          </cell>
          <cell r="F2">
            <v>6.6139999999999999</v>
          </cell>
          <cell r="G2">
            <v>2.98</v>
          </cell>
          <cell r="H2">
            <v>7.1999999999999998E-3</v>
          </cell>
          <cell r="I2">
            <v>1.03E-2</v>
          </cell>
          <cell r="J2" t="str">
            <v>p&lt;0.05</v>
          </cell>
        </row>
        <row r="3">
          <cell r="A3" t="str">
            <v>modeMWH</v>
          </cell>
          <cell r="B3">
            <v>34.720999999999997</v>
          </cell>
          <cell r="C3">
            <v>4.9790000000000001</v>
          </cell>
          <cell r="D3">
            <v>24.963000000000001</v>
          </cell>
          <cell r="E3">
            <v>44.478999999999999</v>
          </cell>
          <cell r="F3">
            <v>6.9740000000000002</v>
          </cell>
          <cell r="G3">
            <v>2.97</v>
          </cell>
          <cell r="H3">
            <v>6.1999999999999998E-3</v>
          </cell>
          <cell r="I3">
            <v>9.1999999999999998E-3</v>
          </cell>
          <cell r="J3" t="str">
            <v>p&lt;0.01</v>
          </cell>
        </row>
        <row r="4">
          <cell r="A4" t="str">
            <v>modeMYN</v>
          </cell>
          <cell r="B4">
            <v>33.444000000000003</v>
          </cell>
          <cell r="C4">
            <v>4.9889999999999999</v>
          </cell>
          <cell r="D4">
            <v>23.664999999999999</v>
          </cell>
          <cell r="E4">
            <v>43.222999999999999</v>
          </cell>
          <cell r="F4">
            <v>6.7030000000000003</v>
          </cell>
          <cell r="G4">
            <v>3</v>
          </cell>
          <cell r="H4">
            <v>6.7999999999999996E-3</v>
          </cell>
          <cell r="I4">
            <v>9.9000000000000008E-3</v>
          </cell>
          <cell r="J4" t="str">
            <v>p&lt;0.01</v>
          </cell>
        </row>
        <row r="5">
          <cell r="A5" t="str">
            <v>modeMDQ</v>
          </cell>
          <cell r="B5">
            <v>40.014000000000003</v>
          </cell>
          <cell r="C5">
            <v>5.0449999999999999</v>
          </cell>
          <cell r="D5">
            <v>30.126000000000001</v>
          </cell>
          <cell r="E5">
            <v>49.902999999999999</v>
          </cell>
          <cell r="F5">
            <v>7.931</v>
          </cell>
          <cell r="G5">
            <v>3.14</v>
          </cell>
          <cell r="H5">
            <v>3.5999999999999999E-3</v>
          </cell>
          <cell r="I5">
            <v>5.5999999999999999E-3</v>
          </cell>
          <cell r="J5" t="str">
            <v>p&lt;0.01</v>
          </cell>
        </row>
        <row r="6">
          <cell r="B6">
            <v>32.935000000000002</v>
          </cell>
          <cell r="C6">
            <v>4.9800000000000004</v>
          </cell>
          <cell r="D6">
            <v>23.175999999999998</v>
          </cell>
          <cell r="E6">
            <v>42.695</v>
          </cell>
          <cell r="F6">
            <v>6.6139999999999999</v>
          </cell>
          <cell r="G6">
            <v>2.98</v>
          </cell>
          <cell r="H6">
            <v>7.1999999999999998E-3</v>
          </cell>
          <cell r="I6">
            <v>1.03E-2</v>
          </cell>
          <cell r="J6" t="str">
            <v>p&lt;0.05</v>
          </cell>
        </row>
        <row r="7">
          <cell r="B7">
            <v>19.646999999999998</v>
          </cell>
          <cell r="C7">
            <v>6.1440000000000001</v>
          </cell>
          <cell r="D7">
            <v>7.6059999999999999</v>
          </cell>
          <cell r="E7">
            <v>31.689</v>
          </cell>
          <cell r="F7">
            <v>3.198</v>
          </cell>
          <cell r="G7">
            <v>6.89</v>
          </cell>
          <cell r="H7">
            <v>1.54E-2</v>
          </cell>
          <cell r="I7">
            <v>2.1000000000000001E-2</v>
          </cell>
          <cell r="J7" t="str">
            <v>p&lt;0.05</v>
          </cell>
        </row>
        <row r="8">
          <cell r="B8">
            <v>50.030999999999999</v>
          </cell>
          <cell r="C8">
            <v>5.2569999999999997</v>
          </cell>
          <cell r="D8">
            <v>39.726999999999997</v>
          </cell>
          <cell r="E8">
            <v>60.334000000000003</v>
          </cell>
          <cell r="F8">
            <v>9.5169999999999995</v>
          </cell>
          <cell r="G8">
            <v>3.7</v>
          </cell>
          <cell r="H8">
            <v>9.8799999999999995E-4</v>
          </cell>
          <cell r="I8">
            <v>1.9E-3</v>
          </cell>
          <cell r="J8" t="str">
            <v>p&lt;0.01</v>
          </cell>
        </row>
        <row r="9">
          <cell r="B9">
            <v>35.033000000000001</v>
          </cell>
          <cell r="C9">
            <v>5.1029999999999998</v>
          </cell>
          <cell r="D9">
            <v>25.032</v>
          </cell>
          <cell r="E9">
            <v>45.033999999999999</v>
          </cell>
          <cell r="F9">
            <v>6.8650000000000002</v>
          </cell>
          <cell r="G9">
            <v>3.28</v>
          </cell>
          <cell r="H9">
            <v>4.7000000000000002E-3</v>
          </cell>
          <cell r="I9">
            <v>7.1000000000000004E-3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J1" t="str">
            <v>p.adj (BH)</v>
          </cell>
        </row>
        <row r="2">
          <cell r="C2">
            <v>0.14799999999999999</v>
          </cell>
          <cell r="D2">
            <v>0.307</v>
          </cell>
          <cell r="E2">
            <v>-0.45400000000000001</v>
          </cell>
          <cell r="F2">
            <v>0.751</v>
          </cell>
          <cell r="G2">
            <v>0.48199999999999998</v>
          </cell>
          <cell r="H2">
            <v>10.07</v>
          </cell>
          <cell r="I2">
            <v>0.64029999999999998</v>
          </cell>
          <cell r="J2">
            <v>0.71579999999999999</v>
          </cell>
        </row>
        <row r="3">
          <cell r="C3">
            <v>1.347</v>
          </cell>
          <cell r="D3">
            <v>0.191</v>
          </cell>
          <cell r="E3">
            <v>0.97199999999999998</v>
          </cell>
          <cell r="F3">
            <v>1.722</v>
          </cell>
          <cell r="G3">
            <v>7.0449999999999999</v>
          </cell>
          <cell r="H3">
            <v>10.89</v>
          </cell>
          <cell r="I3">
            <v>2.2500000000000001E-5</v>
          </cell>
          <cell r="J3">
            <v>5.3600000000000002E-5</v>
          </cell>
          <cell r="K3" t="str">
            <v>p&lt;0.0001</v>
          </cell>
        </row>
        <row r="4">
          <cell r="C4">
            <v>1.6930000000000001</v>
          </cell>
          <cell r="D4">
            <v>0.38800000000000001</v>
          </cell>
          <cell r="E4">
            <v>0.93200000000000005</v>
          </cell>
          <cell r="F4">
            <v>2.4540000000000002</v>
          </cell>
          <cell r="G4">
            <v>4.3609999999999998</v>
          </cell>
          <cell r="H4">
            <v>10.45</v>
          </cell>
          <cell r="I4">
            <v>1.2999999999999999E-3</v>
          </cell>
          <cell r="J4">
            <v>2.3E-3</v>
          </cell>
          <cell r="K4" t="str">
            <v>p&lt;0.01</v>
          </cell>
        </row>
        <row r="5">
          <cell r="C5">
            <v>1.1990000000000001</v>
          </cell>
          <cell r="D5">
            <v>0.35599999999999998</v>
          </cell>
          <cell r="E5">
            <v>0.501</v>
          </cell>
          <cell r="F5">
            <v>1.897</v>
          </cell>
          <cell r="G5">
            <v>3.3660000000000001</v>
          </cell>
          <cell r="H5">
            <v>9.34</v>
          </cell>
          <cell r="I5">
            <v>7.9000000000000008E-3</v>
          </cell>
          <cell r="J5">
            <v>1.1299999999999999E-2</v>
          </cell>
          <cell r="K5" t="str">
            <v>p&lt;0.05</v>
          </cell>
        </row>
        <row r="6">
          <cell r="C6">
            <v>1.5449999999999999</v>
          </cell>
          <cell r="D6">
            <v>0.62</v>
          </cell>
          <cell r="E6">
            <v>0.32900000000000001</v>
          </cell>
          <cell r="F6">
            <v>2.7610000000000001</v>
          </cell>
          <cell r="G6">
            <v>2.4900000000000002</v>
          </cell>
          <cell r="H6">
            <v>10</v>
          </cell>
          <cell r="I6">
            <v>3.2000000000000001E-2</v>
          </cell>
          <cell r="J6">
            <v>4.2999999999999997E-2</v>
          </cell>
          <cell r="K6" t="str">
            <v>p&lt;0.05</v>
          </cell>
        </row>
        <row r="7">
          <cell r="C7">
            <v>0.34599999999999997</v>
          </cell>
          <cell r="D7">
            <v>0.38100000000000001</v>
          </cell>
          <cell r="E7">
            <v>-0.40200000000000002</v>
          </cell>
          <cell r="F7">
            <v>1.093</v>
          </cell>
          <cell r="G7">
            <v>0.90600000000000003</v>
          </cell>
          <cell r="H7">
            <v>9.4600000000000009</v>
          </cell>
          <cell r="I7">
            <v>0.38729999999999998</v>
          </cell>
          <cell r="J7">
            <v>0.46110000000000001</v>
          </cell>
        </row>
        <row r="8">
          <cell r="C8">
            <v>1.97</v>
          </cell>
          <cell r="D8">
            <v>1.151</v>
          </cell>
          <cell r="E8">
            <v>-0.28599999999999998</v>
          </cell>
          <cell r="F8">
            <v>4.226</v>
          </cell>
          <cell r="G8">
            <v>1.7110000000000001</v>
          </cell>
          <cell r="H8">
            <v>1.69</v>
          </cell>
          <cell r="I8">
            <v>0.25130000000000002</v>
          </cell>
          <cell r="J8">
            <v>0.31259999999999999</v>
          </cell>
        </row>
        <row r="9">
          <cell r="C9">
            <v>0.29299999999999998</v>
          </cell>
          <cell r="D9">
            <v>0.31</v>
          </cell>
          <cell r="E9">
            <v>-0.316</v>
          </cell>
          <cell r="F9">
            <v>0.90100000000000002</v>
          </cell>
          <cell r="G9">
            <v>0.94299999999999995</v>
          </cell>
          <cell r="H9">
            <v>17.190000000000001</v>
          </cell>
          <cell r="I9">
            <v>0.35859999999999997</v>
          </cell>
          <cell r="J9">
            <v>0.43099999999999999</v>
          </cell>
        </row>
        <row r="10">
          <cell r="C10">
            <v>2.4649999999999999</v>
          </cell>
          <cell r="D10">
            <v>0.497</v>
          </cell>
          <cell r="E10">
            <v>1.49</v>
          </cell>
          <cell r="F10">
            <v>3.44</v>
          </cell>
          <cell r="G10">
            <v>4.9560000000000004</v>
          </cell>
          <cell r="H10">
            <v>7.76</v>
          </cell>
          <cell r="I10">
            <v>1.1999999999999999E-3</v>
          </cell>
          <cell r="J10">
            <v>2.2000000000000001E-3</v>
          </cell>
          <cell r="K10" t="str">
            <v>p&lt;0.01</v>
          </cell>
        </row>
        <row r="11">
          <cell r="C11">
            <v>-1.2949999999999999</v>
          </cell>
          <cell r="D11">
            <v>0.68600000000000005</v>
          </cell>
          <cell r="E11">
            <v>-2.641</v>
          </cell>
          <cell r="F11">
            <v>0.05</v>
          </cell>
          <cell r="G11">
            <v>-1.887</v>
          </cell>
          <cell r="H11">
            <v>0</v>
          </cell>
          <cell r="I11">
            <v>1</v>
          </cell>
          <cell r="J11">
            <v>1</v>
          </cell>
        </row>
        <row r="12">
          <cell r="C12">
            <v>0.877</v>
          </cell>
          <cell r="D12">
            <v>0.78300000000000003</v>
          </cell>
          <cell r="E12">
            <v>-0.65700000000000003</v>
          </cell>
          <cell r="F12">
            <v>2.411</v>
          </cell>
          <cell r="G12">
            <v>1.1200000000000001</v>
          </cell>
          <cell r="H12">
            <v>0</v>
          </cell>
          <cell r="I12">
            <v>1</v>
          </cell>
          <cell r="J12">
            <v>1</v>
          </cell>
        </row>
        <row r="13">
          <cell r="C13">
            <v>2.1720000000000002</v>
          </cell>
          <cell r="D13">
            <v>0.55500000000000005</v>
          </cell>
          <cell r="E13">
            <v>1.0840000000000001</v>
          </cell>
          <cell r="F13">
            <v>3.26</v>
          </cell>
          <cell r="G13">
            <v>3.9129999999999998</v>
          </cell>
          <cell r="H13">
            <v>11.67</v>
          </cell>
          <cell r="I13">
            <v>2.2000000000000001E-3</v>
          </cell>
          <cell r="J13">
            <v>3.5000000000000001E-3</v>
          </cell>
          <cell r="K13" t="str">
            <v>p&lt;0.01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0.36399999999999999</v>
          </cell>
          <cell r="E2">
            <v>-0.32300000000000001</v>
          </cell>
          <cell r="F2">
            <v>1.1040000000000001</v>
          </cell>
          <cell r="G2">
            <v>1.073</v>
          </cell>
          <cell r="H2">
            <v>10.18</v>
          </cell>
          <cell r="I2">
            <v>0.30819999999999997</v>
          </cell>
          <cell r="J2">
            <v>0.37590000000000001</v>
          </cell>
        </row>
        <row r="3">
          <cell r="C3">
            <v>1.302</v>
          </cell>
          <cell r="D3">
            <v>0.28799999999999998</v>
          </cell>
          <cell r="E3">
            <v>0.73699999999999999</v>
          </cell>
          <cell r="F3">
            <v>1.8660000000000001</v>
          </cell>
          <cell r="G3">
            <v>4.5209999999999999</v>
          </cell>
          <cell r="H3">
            <v>9.8800000000000008</v>
          </cell>
          <cell r="I3">
            <v>1.1000000000000001E-3</v>
          </cell>
          <cell r="J3">
            <v>2.0999999999999999E-3</v>
          </cell>
          <cell r="K3" t="str">
            <v>p&lt;0.01</v>
          </cell>
        </row>
        <row r="4">
          <cell r="C4">
            <v>3.016</v>
          </cell>
          <cell r="D4">
            <v>0.57599999999999996</v>
          </cell>
          <cell r="E4">
            <v>1.887</v>
          </cell>
          <cell r="F4">
            <v>4.1440000000000001</v>
          </cell>
          <cell r="G4">
            <v>5.2389999999999999</v>
          </cell>
          <cell r="H4">
            <v>8.41</v>
          </cell>
          <cell r="I4">
            <v>6.6699999999999995E-4</v>
          </cell>
          <cell r="J4">
            <v>1.2999999999999999E-3</v>
          </cell>
          <cell r="K4" t="str">
            <v>p&lt;0.01</v>
          </cell>
        </row>
        <row r="5">
          <cell r="C5">
            <v>0.91100000000000003</v>
          </cell>
          <cell r="D5">
            <v>0.45900000000000002</v>
          </cell>
          <cell r="E5">
            <v>1.2E-2</v>
          </cell>
          <cell r="F5">
            <v>1.8109999999999999</v>
          </cell>
          <cell r="G5">
            <v>1.9850000000000001</v>
          </cell>
          <cell r="H5">
            <v>9.64</v>
          </cell>
          <cell r="I5">
            <v>7.6300000000000007E-2</v>
          </cell>
          <cell r="J5">
            <v>9.9900000000000003E-2</v>
          </cell>
          <cell r="K5" t="str">
            <v>(p&lt;0.1)</v>
          </cell>
        </row>
        <row r="6">
          <cell r="C6">
            <v>2.625</v>
          </cell>
          <cell r="D6">
            <v>0.81</v>
          </cell>
          <cell r="E6">
            <v>1.0369999999999999</v>
          </cell>
          <cell r="F6">
            <v>4.2140000000000004</v>
          </cell>
          <cell r="G6">
            <v>3.2389999999999999</v>
          </cell>
          <cell r="H6">
            <v>8.64</v>
          </cell>
          <cell r="I6">
            <v>1.0699999999999999E-2</v>
          </cell>
          <cell r="J6">
            <v>1.4999999999999999E-2</v>
          </cell>
          <cell r="K6" t="str">
            <v>p&lt;0.05</v>
          </cell>
        </row>
        <row r="7">
          <cell r="C7">
            <v>1.714</v>
          </cell>
          <cell r="D7">
            <v>0.52800000000000002</v>
          </cell>
          <cell r="E7">
            <v>0.67900000000000005</v>
          </cell>
          <cell r="F7">
            <v>2.7490000000000001</v>
          </cell>
          <cell r="G7">
            <v>3.246</v>
          </cell>
          <cell r="H7">
            <v>7.37</v>
          </cell>
          <cell r="I7">
            <v>1.32E-2</v>
          </cell>
          <cell r="J7">
            <v>1.8100000000000002E-2</v>
          </cell>
          <cell r="K7" t="str">
            <v>p&lt;0.05</v>
          </cell>
        </row>
        <row r="8">
          <cell r="C8">
            <v>-1.3859999999999999</v>
          </cell>
          <cell r="D8">
            <v>1.59</v>
          </cell>
          <cell r="E8">
            <v>-4.5019999999999998</v>
          </cell>
          <cell r="F8">
            <v>1.7290000000000001</v>
          </cell>
          <cell r="G8">
            <v>-0.872</v>
          </cell>
          <cell r="H8">
            <v>0</v>
          </cell>
          <cell r="I8">
            <v>1</v>
          </cell>
          <cell r="J8">
            <v>1</v>
          </cell>
        </row>
        <row r="9">
          <cell r="C9">
            <v>3.2879999999999998</v>
          </cell>
          <cell r="D9">
            <v>0.38700000000000001</v>
          </cell>
          <cell r="E9">
            <v>2.5299999999999998</v>
          </cell>
          <cell r="F9">
            <v>4.0469999999999997</v>
          </cell>
          <cell r="G9">
            <v>8.4990000000000006</v>
          </cell>
          <cell r="H9">
            <v>15.66</v>
          </cell>
          <cell r="I9">
            <v>2.9400000000000001E-7</v>
          </cell>
          <cell r="J9">
            <v>8.5499999999999997E-7</v>
          </cell>
          <cell r="K9" t="str">
            <v>p&lt;0.0001</v>
          </cell>
        </row>
        <row r="10">
          <cell r="C10">
            <v>3.6779999999999999</v>
          </cell>
          <cell r="D10">
            <v>0.80200000000000005</v>
          </cell>
          <cell r="E10">
            <v>2.1070000000000002</v>
          </cell>
          <cell r="F10">
            <v>5.25</v>
          </cell>
          <cell r="G10">
            <v>4.5869999999999997</v>
          </cell>
          <cell r="H10">
            <v>6.95</v>
          </cell>
          <cell r="I10">
            <v>2.5999999999999999E-3</v>
          </cell>
          <cell r="J10">
            <v>4.1000000000000003E-3</v>
          </cell>
          <cell r="K10" t="str">
            <v>p&lt;0.01</v>
          </cell>
        </row>
        <row r="11">
          <cell r="C11">
            <v>4.7649999999999997</v>
          </cell>
          <cell r="D11">
            <v>0.92200000000000004</v>
          </cell>
          <cell r="E11">
            <v>2.9590000000000001</v>
          </cell>
          <cell r="F11">
            <v>6.5720000000000001</v>
          </cell>
          <cell r="G11">
            <v>5.1710000000000003</v>
          </cell>
          <cell r="H11">
            <v>58.19</v>
          </cell>
          <cell r="I11">
            <v>3.0000000000000001E-6</v>
          </cell>
          <cell r="J11">
            <v>8.0600000000000008E-6</v>
          </cell>
          <cell r="K11" t="str">
            <v>p&lt;0.0001</v>
          </cell>
        </row>
        <row r="12">
          <cell r="C12">
            <v>5.1550000000000002</v>
          </cell>
          <cell r="D12">
            <v>1.0780000000000001</v>
          </cell>
          <cell r="E12">
            <v>3.0430000000000001</v>
          </cell>
          <cell r="F12">
            <v>7.2679999999999998</v>
          </cell>
          <cell r="G12">
            <v>4.7830000000000004</v>
          </cell>
          <cell r="H12">
            <v>19.010000000000002</v>
          </cell>
          <cell r="I12">
            <v>1.2899999999999999E-4</v>
          </cell>
          <cell r="J12">
            <v>2.8299999999999999E-4</v>
          </cell>
          <cell r="K12" t="str">
            <v>p&lt;0.001</v>
          </cell>
        </row>
        <row r="13">
          <cell r="C13">
            <v>0.39</v>
          </cell>
          <cell r="D13">
            <v>0.73399999999999999</v>
          </cell>
          <cell r="E13">
            <v>-1.0489999999999999</v>
          </cell>
          <cell r="F13">
            <v>1.829</v>
          </cell>
          <cell r="G13">
            <v>0.53100000000000003</v>
          </cell>
          <cell r="H13">
            <v>6.91</v>
          </cell>
          <cell r="I13">
            <v>0.6119</v>
          </cell>
          <cell r="J13">
            <v>0.69530000000000003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0.26700000000000002</v>
          </cell>
          <cell r="D2">
            <v>0.151</v>
          </cell>
          <cell r="E2">
            <v>-2.9000000000000001E-2</v>
          </cell>
          <cell r="F2">
            <v>0.56299999999999994</v>
          </cell>
          <cell r="G2">
            <v>1.77</v>
          </cell>
          <cell r="H2">
            <v>610.05999999999995</v>
          </cell>
          <cell r="I2">
            <v>7.7200000000000005E-2</v>
          </cell>
          <cell r="J2">
            <v>0.10050000000000001</v>
          </cell>
        </row>
        <row r="3">
          <cell r="C3">
            <v>-7.8E-2</v>
          </cell>
          <cell r="D3">
            <v>0.16700000000000001</v>
          </cell>
          <cell r="E3">
            <v>-0.40600000000000003</v>
          </cell>
          <cell r="F3">
            <v>0.25</v>
          </cell>
          <cell r="G3">
            <v>-0.46600000000000003</v>
          </cell>
          <cell r="H3">
            <v>610.84</v>
          </cell>
          <cell r="I3">
            <v>0.64139999999999997</v>
          </cell>
          <cell r="J3">
            <v>0.71579999999999999</v>
          </cell>
        </row>
        <row r="4">
          <cell r="C4">
            <v>0.98799999999999999</v>
          </cell>
          <cell r="D4">
            <v>0.24199999999999999</v>
          </cell>
          <cell r="E4">
            <v>0.51300000000000001</v>
          </cell>
          <cell r="F4">
            <v>1.462</v>
          </cell>
          <cell r="G4">
            <v>4.08</v>
          </cell>
          <cell r="H4">
            <v>612.97</v>
          </cell>
          <cell r="I4">
            <v>5.1100000000000002E-5</v>
          </cell>
          <cell r="J4">
            <v>1.17E-4</v>
          </cell>
          <cell r="K4" t="str">
            <v>p&lt;0.001</v>
          </cell>
        </row>
        <row r="5">
          <cell r="C5">
            <v>-0.34499999999999997</v>
          </cell>
          <cell r="D5">
            <v>0.16800000000000001</v>
          </cell>
          <cell r="E5">
            <v>-0.67400000000000004</v>
          </cell>
          <cell r="F5">
            <v>-1.6E-2</v>
          </cell>
          <cell r="G5">
            <v>-2.0579999999999998</v>
          </cell>
          <cell r="H5">
            <v>611.12</v>
          </cell>
          <cell r="I5">
            <v>0.04</v>
          </cell>
          <cell r="J5">
            <v>5.3199999999999997E-2</v>
          </cell>
          <cell r="K5" t="str">
            <v>(p&lt;0.1)</v>
          </cell>
        </row>
        <row r="6">
          <cell r="C6">
            <v>0.72</v>
          </cell>
          <cell r="D6">
            <v>0.24199999999999999</v>
          </cell>
          <cell r="E6">
            <v>0.245</v>
          </cell>
          <cell r="F6">
            <v>1.1950000000000001</v>
          </cell>
          <cell r="G6">
            <v>2.9710000000000001</v>
          </cell>
          <cell r="H6">
            <v>613.11</v>
          </cell>
          <cell r="I6">
            <v>3.0999999999999999E-3</v>
          </cell>
          <cell r="J6">
            <v>4.7999999999999996E-3</v>
          </cell>
          <cell r="K6" t="str">
            <v>p&lt;0.01</v>
          </cell>
        </row>
        <row r="7">
          <cell r="C7">
            <v>1.0660000000000001</v>
          </cell>
          <cell r="D7">
            <v>0.249</v>
          </cell>
          <cell r="E7">
            <v>0.57699999999999996</v>
          </cell>
          <cell r="F7">
            <v>1.554</v>
          </cell>
          <cell r="G7">
            <v>4.2779999999999996</v>
          </cell>
          <cell r="H7">
            <v>612.26</v>
          </cell>
          <cell r="I7">
            <v>2.1800000000000001E-5</v>
          </cell>
          <cell r="J7">
            <v>5.24E-5</v>
          </cell>
          <cell r="K7" t="str">
            <v>p&lt;0.0001</v>
          </cell>
        </row>
        <row r="8">
          <cell r="C8">
            <v>-3.097</v>
          </cell>
          <cell r="D8">
            <v>0.84499999999999997</v>
          </cell>
          <cell r="E8">
            <v>-4.7530000000000001</v>
          </cell>
          <cell r="F8">
            <v>-1.4410000000000001</v>
          </cell>
          <cell r="G8">
            <v>-3.6659999999999999</v>
          </cell>
          <cell r="H8">
            <v>612.4</v>
          </cell>
          <cell r="I8">
            <v>2.6800000000000001E-4</v>
          </cell>
          <cell r="J8">
            <v>5.6800000000000004E-4</v>
          </cell>
          <cell r="K8" t="str">
            <v>p&lt;0.001</v>
          </cell>
        </row>
        <row r="9">
          <cell r="C9">
            <v>3.6859999999999999</v>
          </cell>
          <cell r="D9">
            <v>0.35299999999999998</v>
          </cell>
          <cell r="E9">
            <v>2.9940000000000002</v>
          </cell>
          <cell r="F9">
            <v>4.3789999999999996</v>
          </cell>
          <cell r="G9">
            <v>10.432</v>
          </cell>
          <cell r="H9">
            <v>612.6</v>
          </cell>
          <cell r="I9">
            <v>1.4500000000000001E-23</v>
          </cell>
          <cell r="J9">
            <v>1.21E-21</v>
          </cell>
          <cell r="K9" t="str">
            <v>p&lt;0.0001</v>
          </cell>
        </row>
        <row r="10">
          <cell r="C10">
            <v>0.97899999999999998</v>
          </cell>
          <cell r="D10">
            <v>0.27200000000000002</v>
          </cell>
          <cell r="E10">
            <v>0.44500000000000001</v>
          </cell>
          <cell r="F10">
            <v>1.5129999999999999</v>
          </cell>
          <cell r="G10">
            <v>3.5950000000000002</v>
          </cell>
          <cell r="H10">
            <v>614.21</v>
          </cell>
          <cell r="I10">
            <v>3.5100000000000002E-4</v>
          </cell>
          <cell r="J10">
            <v>7.3300000000000004E-4</v>
          </cell>
          <cell r="K10" t="str">
            <v>p&lt;0.001</v>
          </cell>
        </row>
        <row r="11">
          <cell r="C11">
            <v>6.7839999999999998</v>
          </cell>
          <cell r="D11">
            <v>0.86899999999999999</v>
          </cell>
          <cell r="E11">
            <v>5.08</v>
          </cell>
          <cell r="F11">
            <v>8.4870000000000001</v>
          </cell>
          <cell r="G11">
            <v>7.8040000000000003</v>
          </cell>
          <cell r="H11">
            <v>612.67999999999995</v>
          </cell>
          <cell r="I11">
            <v>2.6E-14</v>
          </cell>
          <cell r="J11">
            <v>2.4999999999999999E-13</v>
          </cell>
          <cell r="K11" t="str">
            <v>p&lt;0.0001</v>
          </cell>
        </row>
        <row r="12">
          <cell r="C12">
            <v>4.077</v>
          </cell>
          <cell r="D12">
            <v>0.82899999999999996</v>
          </cell>
          <cell r="E12">
            <v>2.4510000000000001</v>
          </cell>
          <cell r="F12">
            <v>5.702</v>
          </cell>
          <cell r="G12">
            <v>4.9160000000000004</v>
          </cell>
          <cell r="H12">
            <v>612.36</v>
          </cell>
          <cell r="I12">
            <v>1.1400000000000001E-6</v>
          </cell>
          <cell r="J12">
            <v>3.1700000000000001E-6</v>
          </cell>
          <cell r="K12" t="str">
            <v>p&lt;0.0001</v>
          </cell>
        </row>
        <row r="13">
          <cell r="C13">
            <v>-2.7069999999999999</v>
          </cell>
          <cell r="D13">
            <v>0.32100000000000001</v>
          </cell>
          <cell r="E13">
            <v>-3.3359999999999999</v>
          </cell>
          <cell r="F13">
            <v>-2.0779999999999998</v>
          </cell>
          <cell r="G13">
            <v>-8.4350000000000005</v>
          </cell>
          <cell r="H13">
            <v>612.34</v>
          </cell>
          <cell r="I13">
            <v>2.3800000000000002E-16</v>
          </cell>
          <cell r="J13">
            <v>4.1000000000000004E-15</v>
          </cell>
          <cell r="K13" t="str">
            <v>p&lt;0.0001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0.39400000000000002</v>
          </cell>
          <cell r="D2">
            <v>1.982</v>
          </cell>
          <cell r="E2">
            <v>-3.4910000000000001</v>
          </cell>
          <cell r="F2">
            <v>4.2779999999999996</v>
          </cell>
          <cell r="G2">
            <v>0.19900000000000001</v>
          </cell>
          <cell r="H2">
            <v>611.02</v>
          </cell>
          <cell r="I2">
            <v>0.8427</v>
          </cell>
          <cell r="J2">
            <v>0.91600000000000004</v>
          </cell>
        </row>
        <row r="3">
          <cell r="C3">
            <v>1.351</v>
          </cell>
          <cell r="D3">
            <v>2.105</v>
          </cell>
          <cell r="E3">
            <v>-2.7749999999999999</v>
          </cell>
          <cell r="F3">
            <v>5.476</v>
          </cell>
          <cell r="G3">
            <v>0.64200000000000002</v>
          </cell>
          <cell r="H3">
            <v>611.20000000000005</v>
          </cell>
          <cell r="I3">
            <v>0.52129999999999999</v>
          </cell>
          <cell r="J3">
            <v>0.60060000000000002</v>
          </cell>
        </row>
        <row r="4">
          <cell r="C4">
            <v>-13.207000000000001</v>
          </cell>
          <cell r="D4">
            <v>2.677</v>
          </cell>
          <cell r="E4">
            <v>-18.454000000000001</v>
          </cell>
          <cell r="F4">
            <v>-7.96</v>
          </cell>
          <cell r="G4">
            <v>-4.9329999999999998</v>
          </cell>
          <cell r="H4">
            <v>611.97</v>
          </cell>
          <cell r="I4">
            <v>1.04E-6</v>
          </cell>
          <cell r="J4">
            <v>2.92E-6</v>
          </cell>
          <cell r="K4" t="str">
            <v>p&lt;0.0001</v>
          </cell>
        </row>
        <row r="5">
          <cell r="C5">
            <v>0.95699999999999996</v>
          </cell>
          <cell r="D5">
            <v>2.101</v>
          </cell>
          <cell r="E5">
            <v>-3.16</v>
          </cell>
          <cell r="F5">
            <v>5.0739999999999998</v>
          </cell>
          <cell r="G5">
            <v>0.45600000000000002</v>
          </cell>
          <cell r="H5">
            <v>611.33000000000004</v>
          </cell>
          <cell r="I5">
            <v>0.64890000000000003</v>
          </cell>
          <cell r="J5">
            <v>0.72099999999999997</v>
          </cell>
        </row>
        <row r="6">
          <cell r="C6">
            <v>-13.6</v>
          </cell>
          <cell r="D6">
            <v>2.6749999999999998</v>
          </cell>
          <cell r="E6">
            <v>-18.844000000000001</v>
          </cell>
          <cell r="F6">
            <v>-8.3569999999999993</v>
          </cell>
          <cell r="G6">
            <v>-5.0839999999999996</v>
          </cell>
          <cell r="H6">
            <v>612.13</v>
          </cell>
          <cell r="I6">
            <v>4.9299999999999998E-7</v>
          </cell>
          <cell r="J6">
            <v>1.42E-6</v>
          </cell>
          <cell r="K6" t="str">
            <v>p&lt;0.0001</v>
          </cell>
        </row>
        <row r="7">
          <cell r="C7">
            <v>-14.557</v>
          </cell>
          <cell r="D7">
            <v>2.2829999999999999</v>
          </cell>
          <cell r="E7">
            <v>-19.032</v>
          </cell>
          <cell r="F7">
            <v>-10.083</v>
          </cell>
          <cell r="G7">
            <v>-6.3769999999999998</v>
          </cell>
          <cell r="H7">
            <v>611.64</v>
          </cell>
          <cell r="I7">
            <v>3.5700000000000001E-10</v>
          </cell>
          <cell r="J7">
            <v>1.5400000000000001E-9</v>
          </cell>
          <cell r="K7" t="str">
            <v>p&lt;0.0001</v>
          </cell>
        </row>
        <row r="8">
          <cell r="C8">
            <v>-6.7160000000000002</v>
          </cell>
          <cell r="D8">
            <v>8.1690000000000005</v>
          </cell>
          <cell r="E8">
            <v>-22.727</v>
          </cell>
          <cell r="F8">
            <v>9.2940000000000005</v>
          </cell>
          <cell r="G8">
            <v>-0.82199999999999995</v>
          </cell>
          <cell r="H8">
            <v>613.72</v>
          </cell>
          <cell r="I8">
            <v>0.4113</v>
          </cell>
          <cell r="J8">
            <v>0.48730000000000001</v>
          </cell>
        </row>
        <row r="9">
          <cell r="C9">
            <v>-10.583</v>
          </cell>
          <cell r="D9">
            <v>3.88</v>
          </cell>
          <cell r="E9">
            <v>-18.187000000000001</v>
          </cell>
          <cell r="F9">
            <v>-2.9790000000000001</v>
          </cell>
          <cell r="G9">
            <v>-2.7280000000000002</v>
          </cell>
          <cell r="H9">
            <v>612.29999999999995</v>
          </cell>
          <cell r="I9">
            <v>6.6E-3</v>
          </cell>
          <cell r="J9">
            <v>9.7999999999999997E-3</v>
          </cell>
          <cell r="K9" t="str">
            <v>p&lt;0.01</v>
          </cell>
        </row>
        <row r="10">
          <cell r="C10">
            <v>-14.881</v>
          </cell>
          <cell r="D10">
            <v>2.5680000000000001</v>
          </cell>
          <cell r="E10">
            <v>-19.914000000000001</v>
          </cell>
          <cell r="F10">
            <v>-9.8480000000000008</v>
          </cell>
          <cell r="G10">
            <v>-5.7949999999999999</v>
          </cell>
          <cell r="H10">
            <v>614.47</v>
          </cell>
          <cell r="I10">
            <v>1.09E-8</v>
          </cell>
          <cell r="J10">
            <v>3.7800000000000001E-8</v>
          </cell>
          <cell r="K10" t="str">
            <v>p&lt;0.0001</v>
          </cell>
        </row>
        <row r="11">
          <cell r="C11">
            <v>-3.8660000000000001</v>
          </cell>
          <cell r="D11">
            <v>8.7729999999999997</v>
          </cell>
          <cell r="E11">
            <v>-21.062000000000001</v>
          </cell>
          <cell r="F11">
            <v>13.33</v>
          </cell>
          <cell r="G11">
            <v>-0.441</v>
          </cell>
          <cell r="H11">
            <v>613.13</v>
          </cell>
          <cell r="I11">
            <v>0.65959999999999996</v>
          </cell>
          <cell r="J11">
            <v>0.72960000000000003</v>
          </cell>
        </row>
        <row r="12">
          <cell r="C12">
            <v>-8.1639999999999997</v>
          </cell>
          <cell r="D12">
            <v>8.093</v>
          </cell>
          <cell r="E12">
            <v>-24.026</v>
          </cell>
          <cell r="F12">
            <v>7.6970000000000001</v>
          </cell>
          <cell r="G12">
            <v>-1.0089999999999999</v>
          </cell>
          <cell r="H12">
            <v>613.91999999999996</v>
          </cell>
          <cell r="I12">
            <v>0.31340000000000001</v>
          </cell>
          <cell r="J12">
            <v>0.37969999999999998</v>
          </cell>
        </row>
        <row r="13">
          <cell r="C13">
            <v>-4.298</v>
          </cell>
          <cell r="D13">
            <v>3.8159999999999998</v>
          </cell>
          <cell r="E13">
            <v>-11.778</v>
          </cell>
          <cell r="F13">
            <v>3.181</v>
          </cell>
          <cell r="G13">
            <v>-1.1259999999999999</v>
          </cell>
          <cell r="H13">
            <v>613.9</v>
          </cell>
          <cell r="I13">
            <v>0.26050000000000001</v>
          </cell>
          <cell r="J13">
            <v>0.32240000000000002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-0.373</v>
          </cell>
          <cell r="D2">
            <v>2.9540000000000002</v>
          </cell>
          <cell r="E2">
            <v>-6.1619999999999999</v>
          </cell>
          <cell r="F2">
            <v>5.4169999999999998</v>
          </cell>
          <cell r="G2">
            <v>-0.126</v>
          </cell>
          <cell r="H2">
            <v>612</v>
          </cell>
          <cell r="I2">
            <v>0.89970000000000006</v>
          </cell>
          <cell r="J2">
            <v>0.96379999999999999</v>
          </cell>
        </row>
        <row r="3">
          <cell r="C3">
            <v>-0.55100000000000005</v>
          </cell>
          <cell r="D3">
            <v>3.1389999999999998</v>
          </cell>
          <cell r="E3">
            <v>-6.702</v>
          </cell>
          <cell r="F3">
            <v>5.601</v>
          </cell>
          <cell r="G3">
            <v>-0.17499999999999999</v>
          </cell>
          <cell r="H3">
            <v>612.23</v>
          </cell>
          <cell r="I3">
            <v>0.86080000000000001</v>
          </cell>
          <cell r="J3">
            <v>0.92759999999999998</v>
          </cell>
        </row>
        <row r="4">
          <cell r="C4">
            <v>-14.102</v>
          </cell>
          <cell r="D4">
            <v>3.9940000000000002</v>
          </cell>
          <cell r="E4">
            <v>-21.931000000000001</v>
          </cell>
          <cell r="F4">
            <v>-6.2729999999999997</v>
          </cell>
          <cell r="G4">
            <v>-3.53</v>
          </cell>
          <cell r="H4">
            <v>612.95000000000005</v>
          </cell>
          <cell r="I4">
            <v>4.46E-4</v>
          </cell>
          <cell r="J4">
            <v>9.0700000000000004E-4</v>
          </cell>
          <cell r="K4" t="str">
            <v>p&lt;0.001</v>
          </cell>
        </row>
        <row r="5">
          <cell r="C5">
            <v>-0.17799999999999999</v>
          </cell>
          <cell r="D5">
            <v>3.1360000000000001</v>
          </cell>
          <cell r="E5">
            <v>-6.3239999999999998</v>
          </cell>
          <cell r="F5">
            <v>5.968</v>
          </cell>
          <cell r="G5">
            <v>-5.7000000000000002E-2</v>
          </cell>
          <cell r="H5">
            <v>612.32000000000005</v>
          </cell>
          <cell r="I5">
            <v>0.95469999999999999</v>
          </cell>
          <cell r="J5">
            <v>1</v>
          </cell>
        </row>
        <row r="6">
          <cell r="C6">
            <v>-13.728999999999999</v>
          </cell>
          <cell r="D6">
            <v>3.9940000000000002</v>
          </cell>
          <cell r="E6">
            <v>-21.556999999999999</v>
          </cell>
          <cell r="F6">
            <v>-5.9020000000000001</v>
          </cell>
          <cell r="G6">
            <v>-3.4380000000000002</v>
          </cell>
          <cell r="H6">
            <v>613.07000000000005</v>
          </cell>
          <cell r="I6">
            <v>6.2600000000000004E-4</v>
          </cell>
          <cell r="J6">
            <v>1.1999999999999999E-3</v>
          </cell>
          <cell r="K6" t="str">
            <v>p&lt;0.01</v>
          </cell>
        </row>
        <row r="7">
          <cell r="C7">
            <v>-13.551</v>
          </cell>
          <cell r="D7">
            <v>3.4079999999999999</v>
          </cell>
          <cell r="E7">
            <v>-20.231000000000002</v>
          </cell>
          <cell r="F7">
            <v>-6.8719999999999999</v>
          </cell>
          <cell r="G7">
            <v>-3.976</v>
          </cell>
          <cell r="H7">
            <v>612.5</v>
          </cell>
          <cell r="I7">
            <v>7.8300000000000006E-5</v>
          </cell>
          <cell r="J7">
            <v>1.75E-4</v>
          </cell>
          <cell r="K7" t="str">
            <v>p&lt;0.001</v>
          </cell>
        </row>
        <row r="8">
          <cell r="C8">
            <v>-73.516999999999996</v>
          </cell>
          <cell r="D8">
            <v>12.202</v>
          </cell>
          <cell r="E8">
            <v>-97.433000000000007</v>
          </cell>
          <cell r="F8">
            <v>-49.601999999999997</v>
          </cell>
          <cell r="G8">
            <v>-6.0250000000000004</v>
          </cell>
          <cell r="H8">
            <v>613.54999999999995</v>
          </cell>
          <cell r="I8">
            <v>2.9199999999999998E-9</v>
          </cell>
          <cell r="J8">
            <v>1.0999999999999999E-8</v>
          </cell>
          <cell r="K8" t="str">
            <v>p&lt;0.0001</v>
          </cell>
        </row>
        <row r="9">
          <cell r="C9">
            <v>-4.5490000000000004</v>
          </cell>
          <cell r="D9">
            <v>5.7919999999999998</v>
          </cell>
          <cell r="E9">
            <v>-15.901999999999999</v>
          </cell>
          <cell r="F9">
            <v>6.8029999999999999</v>
          </cell>
          <cell r="G9">
            <v>-0.78500000000000003</v>
          </cell>
          <cell r="H9">
            <v>613.09</v>
          </cell>
          <cell r="I9">
            <v>0.4325</v>
          </cell>
          <cell r="J9">
            <v>0.50760000000000005</v>
          </cell>
        </row>
        <row r="10">
          <cell r="C10">
            <v>-8.9060000000000006</v>
          </cell>
          <cell r="D10">
            <v>3.8370000000000002</v>
          </cell>
          <cell r="E10">
            <v>-16.425000000000001</v>
          </cell>
          <cell r="F10">
            <v>-1.3859999999999999</v>
          </cell>
          <cell r="G10">
            <v>-2.3210000000000002</v>
          </cell>
          <cell r="H10">
            <v>613.98</v>
          </cell>
          <cell r="I10">
            <v>2.06E-2</v>
          </cell>
          <cell r="J10">
            <v>2.8000000000000001E-2</v>
          </cell>
          <cell r="K10" t="str">
            <v>p&lt;0.05</v>
          </cell>
        </row>
        <row r="11">
          <cell r="C11">
            <v>68.968000000000004</v>
          </cell>
          <cell r="D11">
            <v>13.101000000000001</v>
          </cell>
          <cell r="E11">
            <v>43.290999999999997</v>
          </cell>
          <cell r="F11">
            <v>94.644999999999996</v>
          </cell>
          <cell r="G11">
            <v>5.2640000000000002</v>
          </cell>
          <cell r="H11">
            <v>613.47</v>
          </cell>
          <cell r="I11">
            <v>1.9500000000000001E-7</v>
          </cell>
          <cell r="J11">
            <v>5.7400000000000003E-7</v>
          </cell>
          <cell r="K11" t="str">
            <v>p&lt;0.0001</v>
          </cell>
        </row>
        <row r="12">
          <cell r="C12">
            <v>64.611999999999995</v>
          </cell>
          <cell r="D12">
            <v>12.098000000000001</v>
          </cell>
          <cell r="E12">
            <v>40.899000000000001</v>
          </cell>
          <cell r="F12">
            <v>88.323999999999998</v>
          </cell>
          <cell r="G12">
            <v>5.3410000000000002</v>
          </cell>
          <cell r="H12">
            <v>613.20000000000005</v>
          </cell>
          <cell r="I12">
            <v>1.31E-7</v>
          </cell>
          <cell r="J12">
            <v>3.9000000000000002E-7</v>
          </cell>
          <cell r="K12" t="str">
            <v>p&lt;0.0001</v>
          </cell>
        </row>
        <row r="13">
          <cell r="C13">
            <v>-4.3559999999999999</v>
          </cell>
          <cell r="D13">
            <v>5.7039999999999997</v>
          </cell>
          <cell r="E13">
            <v>-15.536</v>
          </cell>
          <cell r="F13">
            <v>6.8230000000000004</v>
          </cell>
          <cell r="G13">
            <v>-0.76400000000000001</v>
          </cell>
          <cell r="H13">
            <v>613.19000000000005</v>
          </cell>
          <cell r="I13">
            <v>0.44529999999999997</v>
          </cell>
          <cell r="J13">
            <v>0.5202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1.7849999999999999</v>
          </cell>
          <cell r="D2">
            <v>0.87</v>
          </cell>
          <cell r="E2">
            <v>8.1000000000000003E-2</v>
          </cell>
          <cell r="F2">
            <v>3.49</v>
          </cell>
          <cell r="G2">
            <v>2.0529999999999999</v>
          </cell>
          <cell r="H2">
            <v>607.03</v>
          </cell>
          <cell r="I2">
            <v>4.0500000000000001E-2</v>
          </cell>
          <cell r="J2">
            <v>5.3600000000000002E-2</v>
          </cell>
          <cell r="K2" t="str">
            <v>(p&lt;0.1)</v>
          </cell>
        </row>
        <row r="3">
          <cell r="C3">
            <v>0.50900000000000001</v>
          </cell>
          <cell r="D3">
            <v>0.92100000000000004</v>
          </cell>
          <cell r="E3">
            <v>-1.296</v>
          </cell>
          <cell r="F3">
            <v>2.3130000000000002</v>
          </cell>
          <cell r="G3">
            <v>0.55300000000000005</v>
          </cell>
          <cell r="H3">
            <v>607.66999999999996</v>
          </cell>
          <cell r="I3">
            <v>0.58079999999999998</v>
          </cell>
          <cell r="J3">
            <v>0.66610000000000003</v>
          </cell>
        </row>
        <row r="4">
          <cell r="C4">
            <v>7.0789999999999997</v>
          </cell>
          <cell r="D4">
            <v>1.175</v>
          </cell>
          <cell r="E4">
            <v>4.7750000000000004</v>
          </cell>
          <cell r="F4">
            <v>9.3819999999999997</v>
          </cell>
          <cell r="G4">
            <v>6.0229999999999997</v>
          </cell>
          <cell r="H4">
            <v>609.5</v>
          </cell>
          <cell r="I4">
            <v>2.9600000000000001E-9</v>
          </cell>
          <cell r="J4">
            <v>1.0999999999999999E-8</v>
          </cell>
          <cell r="K4" t="str">
            <v>p&lt;0.0001</v>
          </cell>
        </row>
        <row r="5">
          <cell r="C5">
            <v>-1.2769999999999999</v>
          </cell>
          <cell r="D5">
            <v>0.91900000000000004</v>
          </cell>
          <cell r="E5">
            <v>-3.0779999999999998</v>
          </cell>
          <cell r="F5">
            <v>0.52400000000000002</v>
          </cell>
          <cell r="G5">
            <v>-1.389</v>
          </cell>
          <cell r="H5">
            <v>607.83000000000004</v>
          </cell>
          <cell r="I5">
            <v>0.16520000000000001</v>
          </cell>
          <cell r="J5">
            <v>0.20960000000000001</v>
          </cell>
        </row>
        <row r="6">
          <cell r="C6">
            <v>5.2930000000000001</v>
          </cell>
          <cell r="D6">
            <v>1.1739999999999999</v>
          </cell>
          <cell r="E6">
            <v>2.992</v>
          </cell>
          <cell r="F6">
            <v>7.5949999999999998</v>
          </cell>
          <cell r="G6">
            <v>4.5069999999999997</v>
          </cell>
          <cell r="H6">
            <v>609.74</v>
          </cell>
          <cell r="I6">
            <v>7.8699999999999992E-6</v>
          </cell>
          <cell r="J6">
            <v>2.0299999999999999E-5</v>
          </cell>
          <cell r="K6" t="str">
            <v>p&lt;0.0001</v>
          </cell>
        </row>
        <row r="7">
          <cell r="C7">
            <v>6.57</v>
          </cell>
          <cell r="D7">
            <v>1.0009999999999999</v>
          </cell>
          <cell r="E7">
            <v>4.6079999999999997</v>
          </cell>
          <cell r="F7">
            <v>8.532</v>
          </cell>
          <cell r="G7">
            <v>6.5620000000000003</v>
          </cell>
          <cell r="H7">
            <v>608.38</v>
          </cell>
          <cell r="I7">
            <v>1.1399999999999999E-10</v>
          </cell>
          <cell r="J7">
            <v>5.2800000000000004E-10</v>
          </cell>
          <cell r="K7" t="str">
            <v>p&lt;0.0001</v>
          </cell>
        </row>
        <row r="8">
          <cell r="C8">
            <v>-13.288</v>
          </cell>
          <cell r="D8">
            <v>3.5720000000000001</v>
          </cell>
          <cell r="E8">
            <v>-20.29</v>
          </cell>
          <cell r="F8">
            <v>-6.2869999999999999</v>
          </cell>
          <cell r="G8">
            <v>-3.72</v>
          </cell>
          <cell r="H8">
            <v>611.16</v>
          </cell>
          <cell r="I8">
            <v>2.1800000000000001E-4</v>
          </cell>
          <cell r="J8">
            <v>4.6999999999999999E-4</v>
          </cell>
          <cell r="K8" t="str">
            <v>p&lt;0.001</v>
          </cell>
        </row>
        <row r="9">
          <cell r="C9">
            <v>17.094999999999999</v>
          </cell>
          <cell r="D9">
            <v>1.698</v>
          </cell>
          <cell r="E9">
            <v>13.766999999999999</v>
          </cell>
          <cell r="F9">
            <v>20.422999999999998</v>
          </cell>
          <cell r="G9">
            <v>10.068</v>
          </cell>
          <cell r="H9">
            <v>609.98</v>
          </cell>
          <cell r="I9">
            <v>3.6599999999999998E-22</v>
          </cell>
          <cell r="J9">
            <v>1.5199999999999999E-20</v>
          </cell>
          <cell r="K9" t="str">
            <v>p&lt;0.0001</v>
          </cell>
        </row>
        <row r="10">
          <cell r="C10">
            <v>2.097</v>
          </cell>
          <cell r="D10">
            <v>1.125</v>
          </cell>
          <cell r="E10">
            <v>-0.108</v>
          </cell>
          <cell r="F10">
            <v>4.3029999999999999</v>
          </cell>
          <cell r="G10">
            <v>1.8640000000000001</v>
          </cell>
          <cell r="H10">
            <v>611.98</v>
          </cell>
          <cell r="I10">
            <v>6.2799999999999995E-2</v>
          </cell>
          <cell r="J10">
            <v>8.2600000000000007E-2</v>
          </cell>
          <cell r="K10" t="str">
            <v>(p&lt;0.1)</v>
          </cell>
        </row>
        <row r="11">
          <cell r="C11">
            <v>30.382999999999999</v>
          </cell>
          <cell r="D11">
            <v>3.8359999999999999</v>
          </cell>
          <cell r="E11">
            <v>22.864000000000001</v>
          </cell>
          <cell r="F11">
            <v>37.902999999999999</v>
          </cell>
          <cell r="G11">
            <v>7.92</v>
          </cell>
          <cell r="H11">
            <v>610.98</v>
          </cell>
          <cell r="I11">
            <v>1.13E-14</v>
          </cell>
          <cell r="J11">
            <v>1.3500000000000001E-13</v>
          </cell>
          <cell r="K11" t="str">
            <v>p&lt;0.0001</v>
          </cell>
        </row>
        <row r="12">
          <cell r="C12">
            <v>15.385999999999999</v>
          </cell>
          <cell r="D12">
            <v>3.5409999999999999</v>
          </cell>
          <cell r="E12">
            <v>8.4459999999999997</v>
          </cell>
          <cell r="F12">
            <v>22.326000000000001</v>
          </cell>
          <cell r="G12">
            <v>4.3449999999999998</v>
          </cell>
          <cell r="H12">
            <v>610.25</v>
          </cell>
          <cell r="I12">
            <v>1.63E-5</v>
          </cell>
          <cell r="J12">
            <v>4.0000000000000003E-5</v>
          </cell>
          <cell r="K12" t="str">
            <v>p&lt;0.0001</v>
          </cell>
        </row>
        <row r="13">
          <cell r="C13">
            <v>-14.997999999999999</v>
          </cell>
          <cell r="D13">
            <v>1.669</v>
          </cell>
          <cell r="E13">
            <v>-18.268000000000001</v>
          </cell>
          <cell r="F13">
            <v>-11.727</v>
          </cell>
          <cell r="G13">
            <v>-8.9870000000000001</v>
          </cell>
          <cell r="H13">
            <v>610.23</v>
          </cell>
          <cell r="I13">
            <v>3.1600000000000001E-18</v>
          </cell>
          <cell r="J13">
            <v>9.8799999999999998E-17</v>
          </cell>
          <cell r="K13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0.963580594759613</v>
          </cell>
        </row>
        <row r="3">
          <cell r="B3">
            <v>7.7364655662846102E-2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89.320999999999998</v>
          </cell>
          <cell r="C2">
            <v>1.4950000000000001</v>
          </cell>
          <cell r="D2">
            <v>86.391000000000005</v>
          </cell>
          <cell r="E2">
            <v>92.251999999999995</v>
          </cell>
          <cell r="F2">
            <v>59.734000000000002</v>
          </cell>
          <cell r="G2">
            <v>10.01</v>
          </cell>
          <cell r="H2">
            <v>4.15E-14</v>
          </cell>
          <cell r="I2">
            <v>3.4599999999999999E-13</v>
          </cell>
          <cell r="J2" t="str">
            <v>p&lt;0.0001</v>
          </cell>
        </row>
        <row r="3">
          <cell r="A3" t="str">
            <v>modeMWH</v>
          </cell>
          <cell r="B3">
            <v>89.712000000000003</v>
          </cell>
          <cell r="C3">
            <v>1.343</v>
          </cell>
          <cell r="D3">
            <v>87.08</v>
          </cell>
          <cell r="E3">
            <v>92.343000000000004</v>
          </cell>
          <cell r="F3">
            <v>66.822999999999993</v>
          </cell>
          <cell r="G3">
            <v>10</v>
          </cell>
          <cell r="H3">
            <v>1.36E-14</v>
          </cell>
          <cell r="I3">
            <v>1.55E-13</v>
          </cell>
          <cell r="J3" t="str">
            <v>p&lt;0.0001</v>
          </cell>
        </row>
        <row r="4">
          <cell r="A4" t="str">
            <v>modeMYN</v>
          </cell>
          <cell r="B4">
            <v>90.623000000000005</v>
          </cell>
          <cell r="C4">
            <v>1.375</v>
          </cell>
          <cell r="D4">
            <v>87.927000000000007</v>
          </cell>
          <cell r="E4">
            <v>93.319000000000003</v>
          </cell>
          <cell r="F4">
            <v>65.887</v>
          </cell>
          <cell r="G4">
            <v>9.98</v>
          </cell>
          <cell r="H4">
            <v>1.6700000000000001E-14</v>
          </cell>
          <cell r="I4">
            <v>1.7399999999999999E-13</v>
          </cell>
          <cell r="J4" t="str">
            <v>p&lt;0.0001</v>
          </cell>
        </row>
        <row r="5">
          <cell r="A5" t="str">
            <v>modeMDQ</v>
          </cell>
          <cell r="B5">
            <v>92.337000000000003</v>
          </cell>
          <cell r="C5">
            <v>1.516</v>
          </cell>
          <cell r="D5">
            <v>89.366</v>
          </cell>
          <cell r="E5">
            <v>95.307000000000002</v>
          </cell>
          <cell r="F5">
            <v>60.926000000000002</v>
          </cell>
          <cell r="G5">
            <v>9.73</v>
          </cell>
          <cell r="H5">
            <v>6.7799999999999999E-14</v>
          </cell>
          <cell r="I5">
            <v>4.4600000000000002E-13</v>
          </cell>
          <cell r="J5" t="str">
            <v>p&lt;0.0001</v>
          </cell>
        </row>
        <row r="6">
          <cell r="B6">
            <v>89.320999999999998</v>
          </cell>
          <cell r="C6">
            <v>1.4950000000000001</v>
          </cell>
          <cell r="D6">
            <v>86.391000000000005</v>
          </cell>
          <cell r="E6">
            <v>92.251999999999995</v>
          </cell>
          <cell r="F6">
            <v>59.734000000000002</v>
          </cell>
          <cell r="G6">
            <v>10.01</v>
          </cell>
          <cell r="H6">
            <v>4.15E-14</v>
          </cell>
          <cell r="I6">
            <v>3.4599999999999999E-13</v>
          </cell>
          <cell r="J6" t="str">
            <v>p&lt;0.0001</v>
          </cell>
        </row>
        <row r="7">
          <cell r="B7">
            <v>87.843999999999994</v>
          </cell>
          <cell r="C7">
            <v>1.5649999999999999</v>
          </cell>
          <cell r="D7">
            <v>84.778000000000006</v>
          </cell>
          <cell r="E7">
            <v>90.911000000000001</v>
          </cell>
          <cell r="F7">
            <v>56.143999999999998</v>
          </cell>
          <cell r="G7">
            <v>19.22</v>
          </cell>
          <cell r="H7">
            <v>8.7999999999999998E-23</v>
          </cell>
          <cell r="I7">
            <v>4.4000000000000001E-21</v>
          </cell>
          <cell r="J7" t="str">
            <v>p&lt;0.0001</v>
          </cell>
        </row>
        <row r="8">
          <cell r="B8">
            <v>92.61</v>
          </cell>
          <cell r="C8">
            <v>1.5609999999999999</v>
          </cell>
          <cell r="D8">
            <v>89.551000000000002</v>
          </cell>
          <cell r="E8">
            <v>95.668999999999997</v>
          </cell>
          <cell r="F8">
            <v>59.335999999999999</v>
          </cell>
          <cell r="G8">
            <v>10.27</v>
          </cell>
          <cell r="H8">
            <v>2.3200000000000001E-14</v>
          </cell>
          <cell r="I8">
            <v>2.3200000000000002E-13</v>
          </cell>
          <cell r="J8" t="str">
            <v>p&lt;0.0001</v>
          </cell>
        </row>
        <row r="9">
          <cell r="B9">
            <v>93</v>
          </cell>
          <cell r="C9">
            <v>1.9910000000000001</v>
          </cell>
          <cell r="D9">
            <v>89.096999999999994</v>
          </cell>
          <cell r="E9">
            <v>96.903000000000006</v>
          </cell>
          <cell r="F9">
            <v>46.701999999999998</v>
          </cell>
          <cell r="G9">
            <v>9.61</v>
          </cell>
          <cell r="H9">
            <v>1.1700000000000001E-12</v>
          </cell>
          <cell r="I9">
            <v>6.3600000000000004E-12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0.941127033564787</v>
          </cell>
        </row>
        <row r="3">
          <cell r="B3">
            <v>0.18252779357841101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6.0590000000000002</v>
          </cell>
          <cell r="C2">
            <v>0.35499999999999998</v>
          </cell>
          <cell r="D2">
            <v>5.3620000000000001</v>
          </cell>
          <cell r="E2">
            <v>6.7549999999999999</v>
          </cell>
          <cell r="F2">
            <v>17.056000000000001</v>
          </cell>
          <cell r="G2">
            <v>11.54</v>
          </cell>
          <cell r="H2">
            <v>1.5300000000000001E-9</v>
          </cell>
          <cell r="I2">
            <v>6.0699999999999999E-9</v>
          </cell>
          <cell r="J2" t="str">
            <v>p&lt;0.0001</v>
          </cell>
        </row>
        <row r="3">
          <cell r="A3" t="str">
            <v>modeMWH</v>
          </cell>
          <cell r="B3">
            <v>6.3259999999999996</v>
          </cell>
          <cell r="C3">
            <v>0.35499999999999998</v>
          </cell>
          <cell r="D3">
            <v>5.63</v>
          </cell>
          <cell r="E3">
            <v>7.0220000000000002</v>
          </cell>
          <cell r="F3">
            <v>17.818999999999999</v>
          </cell>
          <cell r="G3">
            <v>11.51</v>
          </cell>
          <cell r="H3">
            <v>9.6900000000000007E-10</v>
          </cell>
          <cell r="I3">
            <v>4.0400000000000001E-9</v>
          </cell>
          <cell r="J3" t="str">
            <v>p&lt;0.0001</v>
          </cell>
        </row>
        <row r="4">
          <cell r="A4" t="str">
            <v>modeMYN</v>
          </cell>
          <cell r="B4">
            <v>5.9809999999999999</v>
          </cell>
          <cell r="C4">
            <v>0.36299999999999999</v>
          </cell>
          <cell r="D4">
            <v>5.27</v>
          </cell>
          <cell r="E4">
            <v>6.6920000000000002</v>
          </cell>
          <cell r="F4">
            <v>16.484999999999999</v>
          </cell>
          <cell r="G4">
            <v>12.55</v>
          </cell>
          <cell r="H4">
            <v>7.0700000000000004E-10</v>
          </cell>
          <cell r="I4">
            <v>3E-9</v>
          </cell>
          <cell r="J4" t="str">
            <v>p&lt;0.0001</v>
          </cell>
        </row>
        <row r="5">
          <cell r="A5" t="str">
            <v>modeMDQ</v>
          </cell>
          <cell r="B5">
            <v>7.0460000000000003</v>
          </cell>
          <cell r="C5">
            <v>0.40400000000000003</v>
          </cell>
          <cell r="D5">
            <v>6.2549999999999999</v>
          </cell>
          <cell r="E5">
            <v>7.8380000000000001</v>
          </cell>
          <cell r="F5">
            <v>17.451000000000001</v>
          </cell>
          <cell r="G5">
            <v>19.16</v>
          </cell>
          <cell r="H5">
            <v>3.2E-13</v>
          </cell>
          <cell r="I5">
            <v>1.8199999999999999E-12</v>
          </cell>
          <cell r="J5" t="str">
            <v>p&lt;0.0001</v>
          </cell>
        </row>
        <row r="6">
          <cell r="B6">
            <v>6.0590000000000002</v>
          </cell>
          <cell r="C6">
            <v>0.35499999999999998</v>
          </cell>
          <cell r="D6">
            <v>5.3620000000000001</v>
          </cell>
          <cell r="E6">
            <v>6.7549999999999999</v>
          </cell>
          <cell r="F6">
            <v>17.056000000000001</v>
          </cell>
          <cell r="G6">
            <v>11.54</v>
          </cell>
          <cell r="H6">
            <v>1.5300000000000001E-9</v>
          </cell>
          <cell r="I6">
            <v>6.0699999999999999E-9</v>
          </cell>
          <cell r="J6" t="str">
            <v>p&lt;0.0001</v>
          </cell>
        </row>
        <row r="7">
          <cell r="B7">
            <v>2.9609999999999999</v>
          </cell>
          <cell r="C7">
            <v>0.91900000000000004</v>
          </cell>
          <cell r="D7">
            <v>1.1599999999999999</v>
          </cell>
          <cell r="E7">
            <v>4.7629999999999999</v>
          </cell>
          <cell r="F7">
            <v>3.2210000000000001</v>
          </cell>
          <cell r="G7">
            <v>313.32</v>
          </cell>
          <cell r="H7">
            <v>1.4E-3</v>
          </cell>
          <cell r="I7">
            <v>2.3E-3</v>
          </cell>
          <cell r="J7" t="str">
            <v>p&lt;0.01</v>
          </cell>
        </row>
        <row r="8">
          <cell r="B8">
            <v>9.7449999999999992</v>
          </cell>
          <cell r="C8">
            <v>0.5</v>
          </cell>
          <cell r="D8">
            <v>8.7650000000000006</v>
          </cell>
          <cell r="E8">
            <v>10.725</v>
          </cell>
          <cell r="F8">
            <v>19.488</v>
          </cell>
          <cell r="G8">
            <v>44.2</v>
          </cell>
          <cell r="H8">
            <v>2.5000000000000001E-23</v>
          </cell>
          <cell r="I8">
            <v>1.56E-21</v>
          </cell>
          <cell r="J8" t="str">
            <v>p&lt;0.0001</v>
          </cell>
        </row>
        <row r="9">
          <cell r="B9">
            <v>7.0380000000000003</v>
          </cell>
          <cell r="C9">
            <v>0.44700000000000001</v>
          </cell>
          <cell r="D9">
            <v>6.1619999999999999</v>
          </cell>
          <cell r="E9">
            <v>7.9139999999999997</v>
          </cell>
          <cell r="F9">
            <v>15.747999999999999</v>
          </cell>
          <cell r="G9">
            <v>28.57</v>
          </cell>
          <cell r="H9">
            <v>1.2800000000000001E-15</v>
          </cell>
          <cell r="I9">
            <v>1.6799999999999998E-14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0.70158142490362896</v>
          </cell>
        </row>
        <row r="3">
          <cell r="B3">
            <v>0.16441360628863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71.423000000000002</v>
          </cell>
          <cell r="C2">
            <v>9.1319999999999997</v>
          </cell>
          <cell r="D2">
            <v>53.524000000000001</v>
          </cell>
          <cell r="E2">
            <v>89.322000000000003</v>
          </cell>
          <cell r="F2">
            <v>7.8209999999999997</v>
          </cell>
          <cell r="G2">
            <v>10.76</v>
          </cell>
          <cell r="H2">
            <v>9.2699999999999993E-6</v>
          </cell>
          <cell r="I2">
            <v>2.3200000000000001E-5</v>
          </cell>
          <cell r="J2" t="str">
            <v>p&lt;0.0001</v>
          </cell>
        </row>
        <row r="3">
          <cell r="A3" t="str">
            <v>modeMWH</v>
          </cell>
          <cell r="B3">
            <v>71.816000000000003</v>
          </cell>
          <cell r="C3">
            <v>9.1289999999999996</v>
          </cell>
          <cell r="D3">
            <v>53.923000000000002</v>
          </cell>
          <cell r="E3">
            <v>89.71</v>
          </cell>
          <cell r="F3">
            <v>7.8659999999999997</v>
          </cell>
          <cell r="G3">
            <v>10.74</v>
          </cell>
          <cell r="H3">
            <v>8.85E-6</v>
          </cell>
          <cell r="I3">
            <v>2.26E-5</v>
          </cell>
          <cell r="J3" t="str">
            <v>p&lt;0.0001</v>
          </cell>
        </row>
        <row r="4">
          <cell r="A4" t="str">
            <v>modeMYN</v>
          </cell>
          <cell r="B4">
            <v>72.772999999999996</v>
          </cell>
          <cell r="C4">
            <v>9.1609999999999996</v>
          </cell>
          <cell r="D4">
            <v>54.817999999999998</v>
          </cell>
          <cell r="E4">
            <v>90.727999999999994</v>
          </cell>
          <cell r="F4">
            <v>7.944</v>
          </cell>
          <cell r="G4">
            <v>10.89</v>
          </cell>
          <cell r="H4">
            <v>7.4200000000000001E-6</v>
          </cell>
          <cell r="I4">
            <v>1.9300000000000002E-5</v>
          </cell>
          <cell r="J4" t="str">
            <v>p&lt;0.0001</v>
          </cell>
        </row>
        <row r="5">
          <cell r="A5" t="str">
            <v>modeMDQ</v>
          </cell>
          <cell r="B5">
            <v>58.216000000000001</v>
          </cell>
          <cell r="C5">
            <v>9.3160000000000007</v>
          </cell>
          <cell r="D5">
            <v>39.956000000000003</v>
          </cell>
          <cell r="E5">
            <v>76.475999999999999</v>
          </cell>
          <cell r="F5">
            <v>6.2489999999999997</v>
          </cell>
          <cell r="G5">
            <v>11.65</v>
          </cell>
          <cell r="H5">
            <v>4.8600000000000002E-5</v>
          </cell>
          <cell r="I5">
            <v>1.13E-4</v>
          </cell>
          <cell r="J5" t="str">
            <v>p&lt;0.001</v>
          </cell>
        </row>
        <row r="6">
          <cell r="B6">
            <v>71.423000000000002</v>
          </cell>
          <cell r="C6">
            <v>9.1319999999999997</v>
          </cell>
          <cell r="D6">
            <v>53.524000000000001</v>
          </cell>
          <cell r="E6">
            <v>89.322000000000003</v>
          </cell>
          <cell r="F6">
            <v>7.8209999999999997</v>
          </cell>
          <cell r="G6">
            <v>10.76</v>
          </cell>
          <cell r="H6">
            <v>9.2699999999999993E-6</v>
          </cell>
          <cell r="I6">
            <v>2.3200000000000001E-5</v>
          </cell>
          <cell r="J6" t="str">
            <v>p&lt;0.0001</v>
          </cell>
        </row>
        <row r="7">
          <cell r="B7">
            <v>64.706000000000003</v>
          </cell>
          <cell r="C7">
            <v>12.291</v>
          </cell>
          <cell r="D7">
            <v>40.616999999999997</v>
          </cell>
          <cell r="E7">
            <v>88.795000000000002</v>
          </cell>
          <cell r="F7">
            <v>5.2649999999999997</v>
          </cell>
          <cell r="G7">
            <v>34.81</v>
          </cell>
          <cell r="H7">
            <v>7.3100000000000003E-6</v>
          </cell>
          <cell r="I7">
            <v>1.9199999999999999E-5</v>
          </cell>
          <cell r="J7" t="str">
            <v>p&lt;0.0001</v>
          </cell>
        </row>
        <row r="8">
          <cell r="B8">
            <v>60.84</v>
          </cell>
          <cell r="C8">
            <v>9.9139999999999997</v>
          </cell>
          <cell r="D8">
            <v>41.41</v>
          </cell>
          <cell r="E8">
            <v>80.271000000000001</v>
          </cell>
          <cell r="F8">
            <v>6.1369999999999996</v>
          </cell>
          <cell r="G8">
            <v>14.93</v>
          </cell>
          <cell r="H8">
            <v>1.9400000000000001E-5</v>
          </cell>
          <cell r="I8">
            <v>4.71E-5</v>
          </cell>
          <cell r="J8" t="str">
            <v>p&lt;0.0001</v>
          </cell>
        </row>
        <row r="9">
          <cell r="B9">
            <v>56.542000000000002</v>
          </cell>
          <cell r="C9">
            <v>9.48</v>
          </cell>
          <cell r="D9">
            <v>37.962000000000003</v>
          </cell>
          <cell r="E9">
            <v>75.122</v>
          </cell>
          <cell r="F9">
            <v>5.9640000000000004</v>
          </cell>
          <cell r="G9">
            <v>12.49</v>
          </cell>
          <cell r="H9">
            <v>5.5699999999999999E-5</v>
          </cell>
          <cell r="I9">
            <v>1.27E-4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0.76096721773815101</v>
          </cell>
        </row>
        <row r="3">
          <cell r="B3">
            <v>8.72894875399952E-2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291.964</v>
          </cell>
          <cell r="C2">
            <v>26.5</v>
          </cell>
          <cell r="D2">
            <v>240.02600000000001</v>
          </cell>
          <cell r="E2">
            <v>343.90300000000002</v>
          </cell>
          <cell r="F2">
            <v>11.018000000000001</v>
          </cell>
          <cell r="G2">
            <v>3.11</v>
          </cell>
          <cell r="H2">
            <v>1.4E-3</v>
          </cell>
          <cell r="I2">
            <v>2.3E-3</v>
          </cell>
          <cell r="J2" t="str">
            <v>p&lt;0.01</v>
          </cell>
        </row>
        <row r="3">
          <cell r="A3" t="str">
            <v>modeMWH</v>
          </cell>
          <cell r="B3">
            <v>291.59199999999998</v>
          </cell>
          <cell r="C3">
            <v>26.498000000000001</v>
          </cell>
          <cell r="D3">
            <v>239.65600000000001</v>
          </cell>
          <cell r="E3">
            <v>343.52699999999999</v>
          </cell>
          <cell r="F3">
            <v>11.004</v>
          </cell>
          <cell r="G3">
            <v>3.1</v>
          </cell>
          <cell r="H3">
            <v>1.4E-3</v>
          </cell>
          <cell r="I3">
            <v>2.3E-3</v>
          </cell>
          <cell r="J3" t="str">
            <v>p&lt;0.01</v>
          </cell>
        </row>
        <row r="4">
          <cell r="A4" t="str">
            <v>modeMYN</v>
          </cell>
          <cell r="B4">
            <v>291.41399999999999</v>
          </cell>
          <cell r="C4">
            <v>26.521999999999998</v>
          </cell>
          <cell r="D4">
            <v>239.43100000000001</v>
          </cell>
          <cell r="E4">
            <v>343.39699999999999</v>
          </cell>
          <cell r="F4">
            <v>10.987</v>
          </cell>
          <cell r="G4">
            <v>3.12</v>
          </cell>
          <cell r="H4">
            <v>1.4E-3</v>
          </cell>
          <cell r="I4">
            <v>2.3E-3</v>
          </cell>
          <cell r="J4" t="str">
            <v>p&lt;0.01</v>
          </cell>
        </row>
        <row r="5">
          <cell r="A5" t="str">
            <v>modeMDQ</v>
          </cell>
          <cell r="B5">
            <v>277.86200000000002</v>
          </cell>
          <cell r="C5">
            <v>26.643000000000001</v>
          </cell>
          <cell r="D5">
            <v>225.643</v>
          </cell>
          <cell r="E5">
            <v>330.08100000000002</v>
          </cell>
          <cell r="F5">
            <v>10.429</v>
          </cell>
          <cell r="G5">
            <v>3.17</v>
          </cell>
          <cell r="H5">
            <v>1.5E-3</v>
          </cell>
          <cell r="I5">
            <v>2.5000000000000001E-3</v>
          </cell>
          <cell r="J5" t="str">
            <v>p&lt;0.01</v>
          </cell>
        </row>
        <row r="6">
          <cell r="A6" t="str">
            <v>acc_phonL*H</v>
          </cell>
          <cell r="B6">
            <v>291.964</v>
          </cell>
          <cell r="C6">
            <v>26.5</v>
          </cell>
          <cell r="D6">
            <v>240.02600000000001</v>
          </cell>
          <cell r="E6">
            <v>343.90300000000002</v>
          </cell>
          <cell r="F6">
            <v>11.018000000000001</v>
          </cell>
          <cell r="G6">
            <v>3.11</v>
          </cell>
          <cell r="H6">
            <v>1.4E-3</v>
          </cell>
          <cell r="I6">
            <v>2.3E-3</v>
          </cell>
          <cell r="J6" t="str">
            <v>p&lt;0.01</v>
          </cell>
        </row>
        <row r="7">
          <cell r="A7" t="str">
            <v>acc_phon^[L*]H</v>
          </cell>
          <cell r="B7">
            <v>218.447</v>
          </cell>
          <cell r="C7">
            <v>29.21</v>
          </cell>
          <cell r="D7">
            <v>161.197</v>
          </cell>
          <cell r="E7">
            <v>275.697</v>
          </cell>
          <cell r="F7">
            <v>7.4790000000000001</v>
          </cell>
          <cell r="G7">
            <v>4.58</v>
          </cell>
          <cell r="H7">
            <v>9.810000000000001E-4</v>
          </cell>
          <cell r="I7">
            <v>1.9E-3</v>
          </cell>
          <cell r="J7" t="str">
            <v>p&lt;0.01</v>
          </cell>
        </row>
        <row r="8">
          <cell r="A8" t="str">
            <v>acc_phonL*^[H]</v>
          </cell>
          <cell r="B8">
            <v>287.41500000000002</v>
          </cell>
          <cell r="C8">
            <v>27.119</v>
          </cell>
          <cell r="D8">
            <v>234.26300000000001</v>
          </cell>
          <cell r="E8">
            <v>340.56700000000001</v>
          </cell>
          <cell r="F8">
            <v>10.598000000000001</v>
          </cell>
          <cell r="G8">
            <v>3.41</v>
          </cell>
          <cell r="H8">
            <v>1E-3</v>
          </cell>
          <cell r="I8">
            <v>1.9E-3</v>
          </cell>
          <cell r="J8" t="str">
            <v>p&lt;0.01</v>
          </cell>
        </row>
        <row r="9">
          <cell r="A9" t="str">
            <v>acc_phon^[L*H]</v>
          </cell>
          <cell r="B9">
            <v>283.05900000000003</v>
          </cell>
          <cell r="C9">
            <v>26.771000000000001</v>
          </cell>
          <cell r="D9">
            <v>230.58799999999999</v>
          </cell>
          <cell r="E9">
            <v>335.529</v>
          </cell>
          <cell r="F9">
            <v>10.573</v>
          </cell>
          <cell r="G9">
            <v>3.23</v>
          </cell>
          <cell r="H9">
            <v>1.2999999999999999E-3</v>
          </cell>
          <cell r="I9">
            <v>2.3E-3</v>
          </cell>
          <cell r="J9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177" dataDxfId="175" headerRowBorderDxfId="176" tableBorderDxfId="174" totalsRowBorderDxfId="173">
  <autoFilter ref="J2:Q10" xr:uid="{D3980010-2201-43EF-9941-5D34E4A5CF0F}"/>
  <tableColumns count="8">
    <tableColumn id="1" xr3:uid="{48EA7560-AFDA-4976-872C-A62413C27C30}" name="Predictors" dataDxfId="172"/>
    <tableColumn id="2" xr3:uid="{B74BAF5A-A8B1-41AC-AA5C-9C7F4D3C00F5}" name="Estimates" dataDxfId="171"/>
    <tableColumn id="3" xr3:uid="{692BDF21-5E37-4774-A232-65FEAC4EF62A}" name="std.error" dataDxfId="170"/>
    <tableColumn id="6" xr3:uid="{25F0D2CD-4553-4F0F-A005-7B069A4DF146}" name="2.5% CI" dataDxfId="169"/>
    <tableColumn id="5" xr3:uid="{5C65DEBD-594B-4030-A893-0F5416AC8463}" name="97.5% CI" dataDxfId="168"/>
    <tableColumn id="7" xr3:uid="{1C749EC2-7DA5-4835-AAB4-29FE5E444F42}" name="p. val." dataDxfId="167"/>
    <tableColumn id="4" xr3:uid="{0603EEF6-D289-414E-9A6C-56120260E64A}" name="p. val. adj." dataDxfId="166"/>
    <tableColumn id="8" xr3:uid="{C1996589-8716-4257-9BC3-42E65902C402}" name="|CI-delta|" dataDxfId="1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164" dataDxfId="162" headerRowBorderDxfId="163" tableBorderDxfId="161" totalsRowBorderDxfId="160">
  <autoFilter ref="J13:Q21" xr:uid="{DE40A492-BBA9-4876-8724-BC64B3994271}"/>
  <tableColumns count="8">
    <tableColumn id="1" xr3:uid="{E34199D2-D5CB-45DC-96B2-AAECCF32344B}" name="Predictors" dataDxfId="159"/>
    <tableColumn id="2" xr3:uid="{BF536D58-8825-421A-A286-3483AB4A0DBA}" name="Estimates" dataDxfId="158"/>
    <tableColumn id="3" xr3:uid="{2B81C313-1E48-4C7B-A992-DEE392DF89F2}" name="std.error" dataDxfId="157"/>
    <tableColumn id="6" xr3:uid="{51E253F3-5545-4607-87E2-3713F0C79ED0}" name="2.5% CI" dataDxfId="156"/>
    <tableColumn id="5" xr3:uid="{39D9684C-88E4-42B1-822E-8BF560658BA3}" name="97.5% CI" dataDxfId="155"/>
    <tableColumn id="7" xr3:uid="{5CF7E86F-7A72-45EB-8BFA-3C614A5C05E4}" name="p. val." dataDxfId="154"/>
    <tableColumn id="4" xr3:uid="{2C1E6FA3-F11F-4631-B0BB-23F7331F52BE}" name="p. val. adj." dataDxfId="153"/>
    <tableColumn id="8" xr3:uid="{91174BE1-7871-4821-9200-FC6E6061BBAE}" name="|CI-delta|" dataDxfId="1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151" dataDxfId="149" headerRowBorderDxfId="150" tableBorderDxfId="148" totalsRowBorderDxfId="147">
  <autoFilter ref="S2:Z10" xr:uid="{6BDDC793-1E7A-4B5C-BD08-84F047AC5B6B}"/>
  <tableColumns count="8">
    <tableColumn id="1" xr3:uid="{82A813F0-7850-4939-B6AE-4F49D1DC217D}" name="Predictors" dataDxfId="146"/>
    <tableColumn id="2" xr3:uid="{352EAC9D-A02A-4CE8-AF89-3ED3FCB5A979}" name="Estimates" dataDxfId="145"/>
    <tableColumn id="3" xr3:uid="{75C28E4F-C80D-4ABC-8F6A-8DBD2F364D4A}" name="std.error" dataDxfId="144"/>
    <tableColumn id="6" xr3:uid="{5E6CA2DC-274F-42F5-A8A5-390EFB24C110}" name="2.5% CI" dataDxfId="143"/>
    <tableColumn id="5" xr3:uid="{EAC0DAFE-B91D-4C42-BDC9-4EF8ECE68B5F}" name="97.5% CI" dataDxfId="142"/>
    <tableColumn id="7" xr3:uid="{CE2FF777-20E0-4791-8E86-42CF06A807DA}" name="p. val." dataDxfId="141"/>
    <tableColumn id="4" xr3:uid="{2A298E49-C813-4E10-81DD-DFDD19936088}" name="p. val. adj." dataDxfId="140"/>
    <tableColumn id="8" xr3:uid="{43307C70-1753-4EDD-A9F4-88C5315A288A}" name="|CI-delta|" dataDxfId="1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138" dataDxfId="136" headerRowBorderDxfId="137" tableBorderDxfId="135" totalsRowBorderDxfId="134">
  <autoFilter ref="A2:H10" xr:uid="{31E79EDA-219D-4CFA-8AA6-6A991A81B772}"/>
  <tableColumns count="8">
    <tableColumn id="1" xr3:uid="{25702B6E-B402-46EF-BB07-89FAEF761F4F}" name="Predictors" dataDxfId="133"/>
    <tableColumn id="2" xr3:uid="{55B41C0A-72EC-4198-AA0E-BDC398F9A9B6}" name="Estimates" dataDxfId="132"/>
    <tableColumn id="3" xr3:uid="{855FA9D6-FEA4-4049-9614-3F82ACEBC173}" name="std.error" dataDxfId="131"/>
    <tableColumn id="6" xr3:uid="{6F9FB966-53EF-492A-8818-43E47D6A804A}" name="2.5% CI" dataDxfId="130"/>
    <tableColumn id="5" xr3:uid="{79B4821D-DF78-4C65-827E-002BD888F3B1}" name="97.5% CI" dataDxfId="129"/>
    <tableColumn id="7" xr3:uid="{DF172C73-86B3-4FBF-A011-9108431BAED4}" name="p. val." dataDxfId="128"/>
    <tableColumn id="4" xr3:uid="{F9DC3D7D-5D08-472E-90A6-84DEB2535DEF}" name="p. val. adj." dataDxfId="127"/>
    <tableColumn id="8" xr3:uid="{E2CC2F45-52B6-411C-8857-874E710E7E9B}" name="|CI-delta|" dataDxfId="1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125" dataDxfId="123" headerRowBorderDxfId="124" tableBorderDxfId="122" totalsRowBorderDxfId="121">
  <autoFilter ref="A13:H21" xr:uid="{873E651E-364D-4C9A-AC67-F669F1DC98F7}"/>
  <tableColumns count="8">
    <tableColumn id="1" xr3:uid="{13F39383-83C5-45EF-A3DC-AB048CB47D6B}" name="Predictors" dataDxfId="120"/>
    <tableColumn id="2" xr3:uid="{FC01EC59-6FE5-4984-BD8C-56885D9A31B8}" name="Estimates" dataDxfId="119"/>
    <tableColumn id="3" xr3:uid="{497C06E4-D3C0-44F8-972B-B4ED07164CFB}" name="std.error" dataDxfId="118"/>
    <tableColumn id="6" xr3:uid="{123C5CEC-9EE4-42F1-8816-CAF425B9D6D8}" name="2.5% CI" dataDxfId="117"/>
    <tableColumn id="5" xr3:uid="{92067161-C954-46A0-8425-5016FA39924E}" name="97.5% CI" dataDxfId="116"/>
    <tableColumn id="7" xr3:uid="{D21CE710-DBC3-426C-B448-4B137AF6E93C}" name="p. val." dataDxfId="115"/>
    <tableColumn id="4" xr3:uid="{BAA21037-258C-486A-8624-D86C33B3EAD6}" name="p. val. adj." dataDxfId="114"/>
    <tableColumn id="8" xr3:uid="{017AD943-F50D-4872-8482-F88D6E168424}" name="|CI-delta|" dataDxfId="1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12" dataDxfId="110" headerRowBorderDxfId="111" tableBorderDxfId="109" totalsRowBorderDxfId="108">
  <autoFilter ref="S13:Z21" xr:uid="{16906F7D-6662-46E4-84F3-9AAF62C61242}"/>
  <tableColumns count="8">
    <tableColumn id="1" xr3:uid="{89F96BA7-E1A0-43BA-9990-4183F8DC6997}" name="Predictors" dataDxfId="107"/>
    <tableColumn id="2" xr3:uid="{7CE57966-36A6-4A00-A33D-285D0817534A}" name="Estimates" dataDxfId="106"/>
    <tableColumn id="3" xr3:uid="{712F2884-D80C-48C5-9B09-F04127F4ADDE}" name="std.error" dataDxfId="105"/>
    <tableColumn id="6" xr3:uid="{FF4061DC-ECCB-4575-BFAB-736ED74106BB}" name="2.5% CI" dataDxfId="104"/>
    <tableColumn id="5" xr3:uid="{86574847-CC7E-41F3-9B86-76D99ED48F82}" name="97.5% CI" dataDxfId="103"/>
    <tableColumn id="7" xr3:uid="{04158CC7-A1BD-4789-8783-0A5E5594F3DE}" name="p. val." dataDxfId="102"/>
    <tableColumn id="4" xr3:uid="{FBA3233F-C3C7-4DA7-A8C9-62499D701BA6}" name="p. val. adj." dataDxfId="101"/>
    <tableColumn id="8" xr3:uid="{BDAF6820-92C5-4CC2-BE97-6CFF45D70993}" name="|CI-delta|" dataDxfId="10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Normal="100" zoomScaleSheetLayoutView="47" workbookViewId="0">
      <selection activeCell="J3" sqref="J3"/>
    </sheetView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94" t="s">
        <v>20</v>
      </c>
      <c r="C1" s="195"/>
      <c r="D1" s="195"/>
      <c r="E1" s="195"/>
      <c r="F1" s="195"/>
      <c r="G1" s="195"/>
      <c r="H1" s="195"/>
      <c r="I1" s="195"/>
      <c r="J1" s="196"/>
      <c r="K1" s="197" t="s">
        <v>21</v>
      </c>
      <c r="L1" s="195"/>
      <c r="M1" s="195"/>
      <c r="N1" s="195"/>
      <c r="O1" s="195"/>
      <c r="P1" s="195"/>
      <c r="Q1" s="195"/>
      <c r="R1" s="195"/>
      <c r="S1" s="198"/>
      <c r="T1" s="199" t="s">
        <v>22</v>
      </c>
      <c r="U1" s="200"/>
      <c r="V1" s="200"/>
      <c r="W1" s="200"/>
      <c r="X1" s="200"/>
      <c r="Y1" s="200"/>
      <c r="Z1" s="200"/>
      <c r="AA1" s="200"/>
      <c r="AB1" s="200"/>
      <c r="AC1" s="201" t="s">
        <v>23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83.245999999999995</v>
      </c>
      <c r="C3" s="17">
        <f>[1]Mode_PA_l_f0_b0!C2</f>
        <v>1.5029999999999999</v>
      </c>
      <c r="D3" s="17">
        <f>[1]Mode_PA_l_f0_b0!D2</f>
        <v>80.301000000000002</v>
      </c>
      <c r="E3" s="17">
        <f>[1]Mode_PA_l_f0_b0!E2</f>
        <v>86.191000000000003</v>
      </c>
      <c r="F3" s="17">
        <f>[1]Mode_PA_l_f0_b0!F2</f>
        <v>55.402000000000001</v>
      </c>
      <c r="G3" s="17">
        <f>[1]Mode_PA_l_f0_b0!G2</f>
        <v>10</v>
      </c>
      <c r="H3" s="115">
        <f>[1]Mode_PA_l_f0_b0!H2</f>
        <v>8.8700000000000003E-14</v>
      </c>
      <c r="I3" s="115">
        <f>[1]Mode_PA_l_f0_b0!I2</f>
        <v>5.5399999999999996E-13</v>
      </c>
      <c r="J3" s="100" t="str">
        <f>[1]Mode_PA_l_f0_b0!J2</f>
        <v>p&lt;0.0001</v>
      </c>
      <c r="K3" s="54">
        <f>[1]Mode_PA_l_f0_b0!B3</f>
        <v>83.394000000000005</v>
      </c>
      <c r="L3" s="17">
        <f>[1]Mode_PA_l_f0_b0!C3</f>
        <v>1.585</v>
      </c>
      <c r="M3" s="17">
        <f>[1]Mode_PA_l_f0_b0!D3</f>
        <v>80.287000000000006</v>
      </c>
      <c r="N3" s="17">
        <f>[1]Mode_PA_l_f0_b0!E3</f>
        <v>86.501000000000005</v>
      </c>
      <c r="O3" s="17">
        <f>[1]Mode_PA_l_f0_b0!F3</f>
        <v>52.606999999999999</v>
      </c>
      <c r="P3" s="17">
        <f>[1]Mode_PA_l_f0_b0!G3</f>
        <v>10</v>
      </c>
      <c r="Q3" s="115">
        <f>[1]Mode_PA_l_f0_b0!H3</f>
        <v>1.49E-13</v>
      </c>
      <c r="R3" s="115">
        <f>[1]Mode_PA_l_f0_b0!I3</f>
        <v>9.0899999999999996E-13</v>
      </c>
      <c r="S3" s="95" t="str">
        <f>[1]Mode_PA_l_f0_b0!J3</f>
        <v>p&lt;0.0001</v>
      </c>
      <c r="T3" s="63">
        <f>[1]Mode_PA_l_f0_b0!B4</f>
        <v>84.593000000000004</v>
      </c>
      <c r="U3" s="17">
        <f>[1]Mode_PA_l_f0_b0!C4</f>
        <v>1.375</v>
      </c>
      <c r="V3" s="17">
        <f>[1]Mode_PA_l_f0_b0!D4</f>
        <v>81.899000000000001</v>
      </c>
      <c r="W3" s="17">
        <f>[1]Mode_PA_l_f0_b0!E4</f>
        <v>87.287999999999997</v>
      </c>
      <c r="X3" s="17">
        <f>[1]Mode_PA_l_f0_b0!F4</f>
        <v>61.536000000000001</v>
      </c>
      <c r="Y3" s="17">
        <f>[1]Mode_PA_l_f0_b0!G4</f>
        <v>9.9700000000000006</v>
      </c>
      <c r="Z3" s="119">
        <f>[1]Mode_PA_l_f0_b0!H4</f>
        <v>3.3300000000000001E-14</v>
      </c>
      <c r="AA3" s="119">
        <f>[1]Mode_PA_l_f0_b0!I4</f>
        <v>2.97E-13</v>
      </c>
      <c r="AB3" s="95" t="str">
        <f>[1]Mode_PA_l_f0_b0!J4</f>
        <v>p&lt;0.0001</v>
      </c>
      <c r="AC3" s="70">
        <f>[1]Mode_PA_l_f0_b0!B5</f>
        <v>84.938999999999993</v>
      </c>
      <c r="AD3" s="17">
        <f>[1]Mode_PA_l_f0_b0!C5</f>
        <v>1.411</v>
      </c>
      <c r="AE3" s="17">
        <f>[1]Mode_PA_l_f0_b0!D5</f>
        <v>82.173000000000002</v>
      </c>
      <c r="AF3" s="17">
        <f>[1]Mode_PA_l_f0_b0!E5</f>
        <v>87.704999999999998</v>
      </c>
      <c r="AG3" s="17">
        <f>[1]Mode_PA_l_f0_b0!F5</f>
        <v>60.197000000000003</v>
      </c>
      <c r="AH3" s="17">
        <f>[1]Mode_PA_l_f0_b0!G5</f>
        <v>9.92</v>
      </c>
      <c r="AI3" s="119">
        <f>[1]Mode_PA_l_f0_b0!H5</f>
        <v>4.7999999999999997E-14</v>
      </c>
      <c r="AJ3" s="119">
        <f>[1]Mode_PA_l_f0_b0!I5</f>
        <v>3.7500000000000002E-13</v>
      </c>
      <c r="AK3" s="95" t="str">
        <f>[1]Mode_PA_l_f0_b0!J5</f>
        <v>p&lt;0.0001</v>
      </c>
      <c r="AL3" s="70">
        <f>[2]Mode_PA_l_f0_r2!B3</f>
        <v>7.7364655662846102E-2</v>
      </c>
      <c r="AM3" s="17">
        <f>[2]Mode_PA_l_f0_r2!B2</f>
        <v>0.963580594759613</v>
      </c>
    </row>
    <row r="4" spans="1:39" s="1" customFormat="1" ht="33.6" customHeight="1" thickBot="1" x14ac:dyDescent="0.35">
      <c r="A4" s="20" t="s">
        <v>27</v>
      </c>
      <c r="B4" s="43">
        <f>[3]Mode_PA_h_f0_b0!B2</f>
        <v>89.320999999999998</v>
      </c>
      <c r="C4" s="19">
        <f>[3]Mode_PA_h_f0_b0!C2</f>
        <v>1.4950000000000001</v>
      </c>
      <c r="D4" s="19">
        <f>[3]Mode_PA_h_f0_b0!D2</f>
        <v>86.391000000000005</v>
      </c>
      <c r="E4" s="19">
        <f>[3]Mode_PA_h_f0_b0!E2</f>
        <v>92.251999999999995</v>
      </c>
      <c r="F4" s="19">
        <f>[3]Mode_PA_h_f0_b0!F2</f>
        <v>59.734000000000002</v>
      </c>
      <c r="G4" s="19">
        <f>[3]Mode_PA_h_f0_b0!G2</f>
        <v>10.01</v>
      </c>
      <c r="H4" s="116">
        <f>[3]Mode_PA_h_f0_b0!H2</f>
        <v>4.15E-14</v>
      </c>
      <c r="I4" s="116">
        <f>[3]Mode_PA_h_f0_b0!I2</f>
        <v>3.4599999999999999E-13</v>
      </c>
      <c r="J4" s="101" t="str">
        <f>[3]Mode_PA_h_f0_b0!J2</f>
        <v>p&lt;0.0001</v>
      </c>
      <c r="K4" s="55">
        <f>[3]Mode_PA_h_f0_b0!B3</f>
        <v>89.712000000000003</v>
      </c>
      <c r="L4" s="19">
        <f>[3]Mode_PA_h_f0_b0!C3</f>
        <v>1.343</v>
      </c>
      <c r="M4" s="19">
        <f>[3]Mode_PA_h_f0_b0!D3</f>
        <v>87.08</v>
      </c>
      <c r="N4" s="19">
        <f>[3]Mode_PA_h_f0_b0!E3</f>
        <v>92.343000000000004</v>
      </c>
      <c r="O4" s="19">
        <f>[3]Mode_PA_h_f0_b0!F3</f>
        <v>66.822999999999993</v>
      </c>
      <c r="P4" s="19">
        <f>[3]Mode_PA_h_f0_b0!G3</f>
        <v>10</v>
      </c>
      <c r="Q4" s="116">
        <f>[3]Mode_PA_h_f0_b0!H3</f>
        <v>1.36E-14</v>
      </c>
      <c r="R4" s="116">
        <f>[3]Mode_PA_h_f0_b0!I3</f>
        <v>1.55E-13</v>
      </c>
      <c r="S4" s="96" t="str">
        <f>[3]Mode_PA_h_f0_b0!J3</f>
        <v>p&lt;0.0001</v>
      </c>
      <c r="T4" s="64">
        <f>[3]Mode_PA_h_f0_b0!B4</f>
        <v>90.623000000000005</v>
      </c>
      <c r="U4" s="19">
        <f>[3]Mode_PA_h_f0_b0!C4</f>
        <v>1.375</v>
      </c>
      <c r="V4" s="19">
        <f>[3]Mode_PA_h_f0_b0!D4</f>
        <v>87.927000000000007</v>
      </c>
      <c r="W4" s="19">
        <f>[3]Mode_PA_h_f0_b0!E4</f>
        <v>93.319000000000003</v>
      </c>
      <c r="X4" s="19">
        <f>[3]Mode_PA_h_f0_b0!F4</f>
        <v>65.887</v>
      </c>
      <c r="Y4" s="19">
        <f>[3]Mode_PA_h_f0_b0!G4</f>
        <v>9.98</v>
      </c>
      <c r="Z4" s="120">
        <f>[3]Mode_PA_h_f0_b0!H4</f>
        <v>1.6700000000000001E-14</v>
      </c>
      <c r="AA4" s="120">
        <f>[3]Mode_PA_h_f0_b0!I4</f>
        <v>1.7399999999999999E-13</v>
      </c>
      <c r="AB4" s="96" t="str">
        <f>[3]Mode_PA_h_f0_b0!J4</f>
        <v>p&lt;0.0001</v>
      </c>
      <c r="AC4" s="71">
        <f>[3]Mode_PA_h_f0_b0!B5</f>
        <v>92.337000000000003</v>
      </c>
      <c r="AD4" s="19">
        <f>[3]Mode_PA_h_f0_b0!C5</f>
        <v>1.516</v>
      </c>
      <c r="AE4" s="19">
        <f>[3]Mode_PA_h_f0_b0!D5</f>
        <v>89.366</v>
      </c>
      <c r="AF4" s="19">
        <f>[3]Mode_PA_h_f0_b0!E5</f>
        <v>95.307000000000002</v>
      </c>
      <c r="AG4" s="19">
        <f>[3]Mode_PA_h_f0_b0!F5</f>
        <v>60.926000000000002</v>
      </c>
      <c r="AH4" s="19">
        <f>[3]Mode_PA_h_f0_b0!G5</f>
        <v>9.73</v>
      </c>
      <c r="AI4" s="120">
        <f>[3]Mode_PA_h_f0_b0!H5</f>
        <v>6.7799999999999999E-14</v>
      </c>
      <c r="AJ4" s="120">
        <f>[3]Mode_PA_h_f0_b0!I5</f>
        <v>4.4600000000000002E-13</v>
      </c>
      <c r="AK4" s="96" t="str">
        <f>[3]Mode_PA_h_f0_b0!J5</f>
        <v>p&lt;0.0001</v>
      </c>
      <c r="AL4" s="71">
        <f>[4]Mode_PA_h_f0_r2!B3</f>
        <v>0.18252779357841101</v>
      </c>
      <c r="AM4" s="19">
        <f>[4]Mode_PA_h_f0_r2!B2</f>
        <v>0.941127033564787</v>
      </c>
    </row>
    <row r="5" spans="1:39" s="1" customFormat="1" ht="33.6" customHeight="1" thickBot="1" x14ac:dyDescent="0.35">
      <c r="A5" s="21" t="s">
        <v>5</v>
      </c>
      <c r="B5" s="44">
        <f>[5]Mode_PA_f0_exc_b0!B2</f>
        <v>6.0590000000000002</v>
      </c>
      <c r="C5" s="21">
        <f>[5]Mode_PA_f0_exc_b0!C2</f>
        <v>0.35499999999999998</v>
      </c>
      <c r="D5" s="22">
        <f>[5]Mode_PA_f0_exc_b0!D2</f>
        <v>5.3620000000000001</v>
      </c>
      <c r="E5" s="22">
        <f>[5]Mode_PA_f0_exc_b0!E2</f>
        <v>6.7549999999999999</v>
      </c>
      <c r="F5" s="22">
        <f>[5]Mode_PA_f0_exc_b0!F2</f>
        <v>17.056000000000001</v>
      </c>
      <c r="G5" s="22">
        <f>[5]Mode_PA_f0_exc_b0!G2</f>
        <v>11.54</v>
      </c>
      <c r="H5" s="117">
        <f>[5]Mode_PA_f0_exc_b0!H2</f>
        <v>1.5300000000000001E-9</v>
      </c>
      <c r="I5" s="117">
        <f>[5]Mode_PA_f0_exc_b0!I2</f>
        <v>6.0699999999999999E-9</v>
      </c>
      <c r="J5" s="102" t="str">
        <f>[5]Mode_PA_f0_exc_b0!J2</f>
        <v>p&lt;0.0001</v>
      </c>
      <c r="K5" s="56">
        <f>[5]Mode_PA_f0_exc_b0!B3</f>
        <v>6.3259999999999996</v>
      </c>
      <c r="L5" s="22">
        <f>[5]Mode_PA_f0_exc_b0!C3</f>
        <v>0.35499999999999998</v>
      </c>
      <c r="M5" s="22">
        <f>[5]Mode_PA_f0_exc_b0!D3</f>
        <v>5.63</v>
      </c>
      <c r="N5" s="22">
        <f>[5]Mode_PA_f0_exc_b0!E3</f>
        <v>7.0220000000000002</v>
      </c>
      <c r="O5" s="22">
        <f>[5]Mode_PA_f0_exc_b0!F3</f>
        <v>17.818999999999999</v>
      </c>
      <c r="P5" s="22">
        <f>[5]Mode_PA_f0_exc_b0!G3</f>
        <v>11.51</v>
      </c>
      <c r="Q5" s="117">
        <f>[5]Mode_PA_f0_exc_b0!H3</f>
        <v>9.6900000000000007E-10</v>
      </c>
      <c r="R5" s="117">
        <f>[5]Mode_PA_f0_exc_b0!I3</f>
        <v>4.0400000000000001E-9</v>
      </c>
      <c r="S5" s="97" t="str">
        <f>[5]Mode_PA_f0_exc_b0!J3</f>
        <v>p&lt;0.0001</v>
      </c>
      <c r="T5" s="65">
        <f>[5]Mode_PA_f0_exc_b0!B4</f>
        <v>5.9809999999999999</v>
      </c>
      <c r="U5" s="22">
        <f>[5]Mode_PA_f0_exc_b0!C4</f>
        <v>0.36299999999999999</v>
      </c>
      <c r="V5" s="22">
        <f>[5]Mode_PA_f0_exc_b0!D4</f>
        <v>5.27</v>
      </c>
      <c r="W5" s="22">
        <f>[5]Mode_PA_f0_exc_b0!E4</f>
        <v>6.6920000000000002</v>
      </c>
      <c r="X5" s="22">
        <f>[5]Mode_PA_f0_exc_b0!F4</f>
        <v>16.484999999999999</v>
      </c>
      <c r="Y5" s="22">
        <f>[5]Mode_PA_f0_exc_b0!G4</f>
        <v>12.55</v>
      </c>
      <c r="Z5" s="121">
        <f>[5]Mode_PA_f0_exc_b0!H4</f>
        <v>7.0700000000000004E-10</v>
      </c>
      <c r="AA5" s="121">
        <f>[5]Mode_PA_f0_exc_b0!I4</f>
        <v>3E-9</v>
      </c>
      <c r="AB5" s="97" t="str">
        <f>[5]Mode_PA_f0_exc_b0!J4</f>
        <v>p&lt;0.0001</v>
      </c>
      <c r="AC5" s="72">
        <f>[5]Mode_PA_f0_exc_b0!B5</f>
        <v>7.0460000000000003</v>
      </c>
      <c r="AD5" s="22">
        <f>[5]Mode_PA_f0_exc_b0!C5</f>
        <v>0.40400000000000003</v>
      </c>
      <c r="AE5" s="22">
        <f>[5]Mode_PA_f0_exc_b0!D5</f>
        <v>6.2549999999999999</v>
      </c>
      <c r="AF5" s="22">
        <f>[5]Mode_PA_f0_exc_b0!E5</f>
        <v>7.8380000000000001</v>
      </c>
      <c r="AG5" s="22">
        <f>[5]Mode_PA_f0_exc_b0!F5</f>
        <v>17.451000000000001</v>
      </c>
      <c r="AH5" s="22">
        <f>[5]Mode_PA_f0_exc_b0!G5</f>
        <v>19.16</v>
      </c>
      <c r="AI5" s="121">
        <f>[5]Mode_PA_f0_exc_b0!H5</f>
        <v>3.2E-13</v>
      </c>
      <c r="AJ5" s="121">
        <f>[5]Mode_PA_f0_exc_b0!I5</f>
        <v>1.8199999999999999E-12</v>
      </c>
      <c r="AK5" s="97" t="str">
        <f>[5]Mode_PA_f0_exc_b0!J5</f>
        <v>p&lt;0.0001</v>
      </c>
      <c r="AL5" s="72">
        <f>[6]Mode_PA_lh_slope_r2!B3</f>
        <v>0.16441360628863</v>
      </c>
      <c r="AM5" s="22">
        <f>[6]Mode_PA_lh_slope_r2!B2</f>
        <v>0.70158142490362896</v>
      </c>
    </row>
    <row r="6" spans="1:39" s="4" customFormat="1" ht="33.6" customHeight="1" thickTop="1" thickBot="1" x14ac:dyDescent="0.35">
      <c r="A6" s="33" t="s">
        <v>6</v>
      </c>
      <c r="B6" s="45" t="str">
        <f t="shared" ref="B6:AC6" si="8">B2</f>
        <v>β0</v>
      </c>
      <c r="C6" s="33" t="str">
        <f t="shared" si="8"/>
        <v xml:space="preserve">SE </v>
      </c>
      <c r="D6" s="33" t="str">
        <f t="shared" si="8"/>
        <v>2.5%  CI</v>
      </c>
      <c r="E6" s="33" t="str">
        <f t="shared" si="8"/>
        <v>97.5% CI</v>
      </c>
      <c r="F6" s="33" t="str">
        <f t="shared" si="8"/>
        <v>t</v>
      </c>
      <c r="G6" s="33" t="str">
        <f t="shared" si="8"/>
        <v>df</v>
      </c>
      <c r="H6" s="34" t="str">
        <f t="shared" si="8"/>
        <v>p. val.</v>
      </c>
      <c r="I6" s="34" t="str">
        <f t="shared" si="8"/>
        <v>p.adj (BH)</v>
      </c>
      <c r="J6" s="46" t="str">
        <f>J2</f>
        <v>sig.</v>
      </c>
      <c r="K6" s="57" t="str">
        <f t="shared" si="8"/>
        <v>β0</v>
      </c>
      <c r="L6" s="33" t="str">
        <f t="shared" si="8"/>
        <v xml:space="preserve">SE </v>
      </c>
      <c r="M6" s="33" t="str">
        <f t="shared" si="8"/>
        <v>2.5%  CI</v>
      </c>
      <c r="N6" s="33" t="str">
        <f t="shared" si="8"/>
        <v>97.5% CI</v>
      </c>
      <c r="O6" s="33" t="str">
        <f t="shared" si="8"/>
        <v>t</v>
      </c>
      <c r="P6" s="33" t="str">
        <f t="shared" si="8"/>
        <v>df</v>
      </c>
      <c r="Q6" s="34" t="str">
        <f t="shared" si="8"/>
        <v>p. val.</v>
      </c>
      <c r="R6" s="34" t="str">
        <f t="shared" si="8"/>
        <v>p.adj (BH)</v>
      </c>
      <c r="S6" s="58" t="str">
        <f>J2</f>
        <v>sig.</v>
      </c>
      <c r="T6" s="66" t="str">
        <f t="shared" si="8"/>
        <v>β0</v>
      </c>
      <c r="U6" s="33" t="str">
        <f t="shared" ref="U6:AA6" si="9">U2</f>
        <v xml:space="preserve">SE </v>
      </c>
      <c r="V6" s="33" t="str">
        <f t="shared" si="9"/>
        <v>2.5%  CI</v>
      </c>
      <c r="W6" s="33" t="str">
        <f t="shared" si="9"/>
        <v>97.5% CI</v>
      </c>
      <c r="X6" s="33" t="str">
        <f t="shared" si="9"/>
        <v>t</v>
      </c>
      <c r="Y6" s="33" t="str">
        <f t="shared" si="9"/>
        <v>df</v>
      </c>
      <c r="Z6" s="34" t="str">
        <f t="shared" si="9"/>
        <v>p. val.</v>
      </c>
      <c r="AA6" s="34" t="str">
        <f t="shared" si="9"/>
        <v>p.adj (BH)</v>
      </c>
      <c r="AB6" s="58" t="str">
        <f>J2</f>
        <v>sig.</v>
      </c>
      <c r="AC6" s="66" t="str">
        <f t="shared" si="8"/>
        <v>β0</v>
      </c>
      <c r="AD6" s="33" t="str">
        <f t="shared" ref="AD6:AK6" si="10">AD2</f>
        <v xml:space="preserve">SE </v>
      </c>
      <c r="AE6" s="33" t="str">
        <f t="shared" si="10"/>
        <v>2.5%  CI</v>
      </c>
      <c r="AF6" s="33" t="str">
        <f t="shared" si="10"/>
        <v>97.5% CI</v>
      </c>
      <c r="AG6" s="33" t="str">
        <f t="shared" si="10"/>
        <v>t</v>
      </c>
      <c r="AH6" s="33" t="str">
        <f t="shared" si="10"/>
        <v>df</v>
      </c>
      <c r="AI6" s="34" t="str">
        <f t="shared" si="10"/>
        <v>p. val.</v>
      </c>
      <c r="AJ6" s="34" t="str">
        <f t="shared" si="10"/>
        <v>p.adj (BH)</v>
      </c>
      <c r="AK6" s="58" t="str">
        <f t="shared" si="10"/>
        <v>sig.</v>
      </c>
      <c r="AL6" s="66" t="s">
        <v>39</v>
      </c>
      <c r="AM6" s="33" t="s">
        <v>40</v>
      </c>
    </row>
    <row r="7" spans="1:39" s="2" customFormat="1" ht="33.6" customHeight="1" thickTop="1" thickBot="1" x14ac:dyDescent="0.35">
      <c r="A7" s="23" t="s">
        <v>4</v>
      </c>
      <c r="B7" s="47">
        <f>[7]Mode_PA_l_t_b0!B2</f>
        <v>71.423000000000002</v>
      </c>
      <c r="C7" s="18">
        <f>[7]Mode_PA_l_t_b0!C2</f>
        <v>9.1319999999999997</v>
      </c>
      <c r="D7" s="18">
        <f>[7]Mode_PA_l_t_b0!D2</f>
        <v>53.524000000000001</v>
      </c>
      <c r="E7" s="18">
        <f>[7]Mode_PA_l_t_b0!E2</f>
        <v>89.322000000000003</v>
      </c>
      <c r="F7" s="17">
        <f>[7]Mode_PA_l_t_b0!F2</f>
        <v>7.8209999999999997</v>
      </c>
      <c r="G7" s="17">
        <f>[7]Mode_PA_l_t_b0!G2</f>
        <v>10.76</v>
      </c>
      <c r="H7" s="115">
        <f>[7]Mode_PA_l_t_b0!H2</f>
        <v>9.2699999999999993E-6</v>
      </c>
      <c r="I7" s="115">
        <f>[7]Mode_PA_l_t_b0!I2</f>
        <v>2.3200000000000001E-5</v>
      </c>
      <c r="J7" s="103" t="str">
        <f>[7]Mode_PA_l_t_b0!J2</f>
        <v>p&lt;0.0001</v>
      </c>
      <c r="K7" s="59">
        <f>[7]Mode_PA_l_t_b0!B3</f>
        <v>71.816000000000003</v>
      </c>
      <c r="L7" s="17">
        <f>[7]Mode_PA_l_t_b0!C3</f>
        <v>9.1289999999999996</v>
      </c>
      <c r="M7" s="17">
        <f>[7]Mode_PA_l_t_b0!D3</f>
        <v>53.923000000000002</v>
      </c>
      <c r="N7" s="17">
        <f>[7]Mode_PA_l_t_b0!E3</f>
        <v>89.71</v>
      </c>
      <c r="O7" s="17">
        <f>[7]Mode_PA_l_t_b0!F3</f>
        <v>7.8659999999999997</v>
      </c>
      <c r="P7" s="17">
        <f>[7]Mode_PA_l_t_b0!G3</f>
        <v>10.74</v>
      </c>
      <c r="Q7" s="115">
        <f>[7]Mode_PA_l_t_b0!H3</f>
        <v>8.85E-6</v>
      </c>
      <c r="R7" s="115">
        <f>[7]Mode_PA_l_t_b0!I3</f>
        <v>2.26E-5</v>
      </c>
      <c r="S7" s="98" t="str">
        <f>[7]Mode_PA_l_t_b0!J3</f>
        <v>p&lt;0.0001</v>
      </c>
      <c r="T7" s="67">
        <f>[7]Mode_PA_l_t_b0!B4</f>
        <v>72.772999999999996</v>
      </c>
      <c r="U7" s="17">
        <f>[7]Mode_PA_l_t_b0!C4</f>
        <v>9.1609999999999996</v>
      </c>
      <c r="V7" s="17">
        <f>[7]Mode_PA_l_t_b0!D4</f>
        <v>54.817999999999998</v>
      </c>
      <c r="W7" s="17">
        <f>[7]Mode_PA_l_t_b0!E4</f>
        <v>90.727999999999994</v>
      </c>
      <c r="X7" s="17">
        <f>[7]Mode_PA_l_t_b0!F4</f>
        <v>7.944</v>
      </c>
      <c r="Y7" s="17">
        <f>[7]Mode_PA_l_t_b0!G4</f>
        <v>10.89</v>
      </c>
      <c r="Z7" s="119">
        <f>[7]Mode_PA_l_t_b0!H4</f>
        <v>7.4200000000000001E-6</v>
      </c>
      <c r="AA7" s="119">
        <f>[7]Mode_PA_l_t_b0!I4</f>
        <v>1.9300000000000002E-5</v>
      </c>
      <c r="AB7" s="98" t="str">
        <f>[7]Mode_PA_l_t_b0!J4</f>
        <v>p&lt;0.0001</v>
      </c>
      <c r="AC7" s="70">
        <f>[7]Mode_PA_l_t_b0!B5</f>
        <v>58.216000000000001</v>
      </c>
      <c r="AD7" s="17">
        <f>[7]Mode_PA_l_t_b0!C5</f>
        <v>9.3160000000000007</v>
      </c>
      <c r="AE7" s="17">
        <f>[7]Mode_PA_l_t_b0!D5</f>
        <v>39.956000000000003</v>
      </c>
      <c r="AF7" s="17">
        <f>[7]Mode_PA_l_t_b0!E5</f>
        <v>76.475999999999999</v>
      </c>
      <c r="AG7" s="17">
        <f>[7]Mode_PA_l_t_b0!F5</f>
        <v>6.2489999999999997</v>
      </c>
      <c r="AH7" s="17">
        <f>[7]Mode_PA_l_t_b0!G5</f>
        <v>11.65</v>
      </c>
      <c r="AI7" s="119">
        <f>[7]Mode_PA_l_t_b0!H5</f>
        <v>4.8600000000000002E-5</v>
      </c>
      <c r="AJ7" s="119">
        <f>[7]Mode_PA_l_t_b0!I5</f>
        <v>1.13E-4</v>
      </c>
      <c r="AK7" s="98" t="str">
        <f>[7]Mode_PA_l_t_b0!J5</f>
        <v>p&lt;0.001</v>
      </c>
      <c r="AL7" s="70">
        <f>[8]Mode_PA_l_t_r2!B3</f>
        <v>8.72894875399952E-2</v>
      </c>
      <c r="AM7" s="17">
        <f>[8]Mode_PA_l_t_r2!B2</f>
        <v>0.76096721773815101</v>
      </c>
    </row>
    <row r="8" spans="1:39" s="2" customFormat="1" ht="33.6" customHeight="1" thickBot="1" x14ac:dyDescent="0.35">
      <c r="A8" s="24" t="s">
        <v>3</v>
      </c>
      <c r="B8" s="48">
        <f>[9]Mode_PA_h_t_b0!B2</f>
        <v>291.964</v>
      </c>
      <c r="C8" s="21">
        <f>[9]Mode_PA_h_t_b0!C2</f>
        <v>26.5</v>
      </c>
      <c r="D8" s="21">
        <f>[9]Mode_PA_h_t_b0!D2</f>
        <v>240.02600000000001</v>
      </c>
      <c r="E8" s="21">
        <f>[9]Mode_PA_h_t_b0!E2</f>
        <v>343.90300000000002</v>
      </c>
      <c r="F8" s="22">
        <f>[9]Mode_PA_h_t_b0!F2</f>
        <v>11.018000000000001</v>
      </c>
      <c r="G8" s="22">
        <f>[9]Mode_PA_h_t_b0!G2</f>
        <v>3.11</v>
      </c>
      <c r="H8" s="117">
        <f>[9]Mode_PA_h_t_b0!H2</f>
        <v>1.4E-3</v>
      </c>
      <c r="I8" s="117">
        <f>[9]Mode_PA_h_t_b0!I2</f>
        <v>2.3E-3</v>
      </c>
      <c r="J8" s="102" t="str">
        <f>[9]Mode_PA_h_t_b0!J2</f>
        <v>p&lt;0.01</v>
      </c>
      <c r="K8" s="60">
        <f>[9]Mode_PA_h_t_b0!B3</f>
        <v>291.59199999999998</v>
      </c>
      <c r="L8" s="22">
        <f>[9]Mode_PA_h_t_b0!C3</f>
        <v>26.498000000000001</v>
      </c>
      <c r="M8" s="22">
        <f>[9]Mode_PA_h_t_b0!D3</f>
        <v>239.65600000000001</v>
      </c>
      <c r="N8" s="22">
        <f>[9]Mode_PA_h_t_b0!E3</f>
        <v>343.52699999999999</v>
      </c>
      <c r="O8" s="22">
        <f>[9]Mode_PA_h_t_b0!F3</f>
        <v>11.004</v>
      </c>
      <c r="P8" s="22">
        <f>[9]Mode_PA_h_t_b0!G3</f>
        <v>3.1</v>
      </c>
      <c r="Q8" s="117">
        <f>[9]Mode_PA_h_t_b0!H3</f>
        <v>1.4E-3</v>
      </c>
      <c r="R8" s="115">
        <f>[9]Mode_PA_h_t_b0!I3</f>
        <v>2.3E-3</v>
      </c>
      <c r="S8" s="97" t="str">
        <f>[9]Mode_PA_h_t_b0!J3</f>
        <v>p&lt;0.01</v>
      </c>
      <c r="T8" s="68">
        <f>[9]Mode_PA_h_t_b0!B4</f>
        <v>291.41399999999999</v>
      </c>
      <c r="U8" s="22">
        <f>[9]Mode_PA_h_t_b0!C4</f>
        <v>26.521999999999998</v>
      </c>
      <c r="V8" s="22">
        <f>[9]Mode_PA_h_t_b0!D4</f>
        <v>239.43100000000001</v>
      </c>
      <c r="W8" s="22">
        <f>[9]Mode_PA_h_t_b0!E4</f>
        <v>343.39699999999999</v>
      </c>
      <c r="X8" s="22">
        <f>[9]Mode_PA_h_t_b0!F4</f>
        <v>10.987</v>
      </c>
      <c r="Y8" s="22">
        <f>[9]Mode_PA_h_t_b0!G4</f>
        <v>3.12</v>
      </c>
      <c r="Z8" s="121">
        <f>[9]Mode_PA_h_t_b0!H4</f>
        <v>1.4E-3</v>
      </c>
      <c r="AA8" s="121">
        <f>[9]Mode_PA_h_t_b0!I4</f>
        <v>2.3E-3</v>
      </c>
      <c r="AB8" s="97" t="str">
        <f>[9]Mode_PA_h_t_b0!J4</f>
        <v>p&lt;0.01</v>
      </c>
      <c r="AC8" s="72">
        <f>[9]Mode_PA_h_t_b0!B5</f>
        <v>277.86200000000002</v>
      </c>
      <c r="AD8" s="22">
        <f>[9]Mode_PA_h_t_b0!C5</f>
        <v>26.643000000000001</v>
      </c>
      <c r="AE8" s="22">
        <f>[9]Mode_PA_h_t_b0!D5</f>
        <v>225.643</v>
      </c>
      <c r="AF8" s="22">
        <f>[9]Mode_PA_h_t_b0!E5</f>
        <v>330.08100000000002</v>
      </c>
      <c r="AG8" s="22">
        <f>[9]Mode_PA_h_t_b0!F5</f>
        <v>10.429</v>
      </c>
      <c r="AH8" s="22">
        <f>[9]Mode_PA_h_t_b0!G5</f>
        <v>3.17</v>
      </c>
      <c r="AI8" s="121">
        <f>[9]Mode_PA_h_t_b0!H5</f>
        <v>1.5E-3</v>
      </c>
      <c r="AJ8" s="121">
        <f>[9]Mode_PA_h_t_b0!I5</f>
        <v>2.5000000000000001E-3</v>
      </c>
      <c r="AK8" s="97" t="str">
        <f>[9]Mode_PA_h_t_b0!J5</f>
        <v>p&lt;0.01</v>
      </c>
      <c r="AL8" s="72">
        <f>[10]Mode_PA_h_t_r2!B3</f>
        <v>0.11422688459456599</v>
      </c>
      <c r="AM8" s="22">
        <f>[10]Mode_PA_h_t_r2!B2</f>
        <v>0.84172260407700195</v>
      </c>
    </row>
    <row r="9" spans="1:39" s="4" customFormat="1" ht="33.6" customHeight="1" thickTop="1" thickBot="1" x14ac:dyDescent="0.35">
      <c r="A9" s="33" t="s">
        <v>17</v>
      </c>
      <c r="B9" s="45" t="str">
        <f t="shared" ref="B9:AC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 (BH)</v>
      </c>
      <c r="J9" s="46" t="str">
        <f>J2</f>
        <v>sig.</v>
      </c>
      <c r="K9" s="57" t="str">
        <f>K2</f>
        <v>β0</v>
      </c>
      <c r="L9" s="33" t="str">
        <f t="shared" si="11"/>
        <v xml:space="preserve">SE </v>
      </c>
      <c r="M9" s="33" t="str">
        <f t="shared" si="11"/>
        <v>2.5%  CI</v>
      </c>
      <c r="N9" s="33" t="str">
        <f t="shared" si="11"/>
        <v>97.5% CI</v>
      </c>
      <c r="O9" s="33" t="str">
        <f t="shared" si="11"/>
        <v>t</v>
      </c>
      <c r="P9" s="33" t="str">
        <f t="shared" si="11"/>
        <v>df</v>
      </c>
      <c r="Q9" s="34" t="str">
        <f t="shared" si="11"/>
        <v>p. val.</v>
      </c>
      <c r="R9" s="34" t="str">
        <f t="shared" si="11"/>
        <v>p.adj (BH)</v>
      </c>
      <c r="S9" s="58" t="str">
        <f>J2</f>
        <v>sig.</v>
      </c>
      <c r="T9" s="66" t="str">
        <f t="shared" si="11"/>
        <v>β0</v>
      </c>
      <c r="U9" s="33" t="str">
        <f t="shared" ref="U9:AA9" si="12">U2</f>
        <v xml:space="preserve">SE </v>
      </c>
      <c r="V9" s="33" t="str">
        <f t="shared" si="12"/>
        <v>2.5%  CI</v>
      </c>
      <c r="W9" s="33" t="str">
        <f t="shared" si="12"/>
        <v>97.5% CI</v>
      </c>
      <c r="X9" s="33" t="str">
        <f t="shared" si="12"/>
        <v>t</v>
      </c>
      <c r="Y9" s="33" t="str">
        <f t="shared" si="12"/>
        <v>df</v>
      </c>
      <c r="Z9" s="34" t="str">
        <f t="shared" si="12"/>
        <v>p. val.</v>
      </c>
      <c r="AA9" s="34" t="str">
        <f t="shared" si="12"/>
        <v>p.adj (BH)</v>
      </c>
      <c r="AB9" s="58" t="str">
        <f>J2</f>
        <v>sig.</v>
      </c>
      <c r="AC9" s="66" t="str">
        <f t="shared" si="11"/>
        <v>β0</v>
      </c>
      <c r="AD9" s="33" t="str">
        <f t="shared" ref="AD9:AJ9" si="13">AD2</f>
        <v xml:space="preserve">SE </v>
      </c>
      <c r="AE9" s="33" t="str">
        <f t="shared" si="13"/>
        <v>2.5%  CI</v>
      </c>
      <c r="AF9" s="33" t="str">
        <f t="shared" si="13"/>
        <v>97.5% CI</v>
      </c>
      <c r="AG9" s="33" t="str">
        <f t="shared" si="13"/>
        <v>t</v>
      </c>
      <c r="AH9" s="33" t="str">
        <f t="shared" si="13"/>
        <v>df</v>
      </c>
      <c r="AI9" s="34" t="str">
        <f t="shared" si="13"/>
        <v>p. val.</v>
      </c>
      <c r="AJ9" s="34" t="str">
        <f t="shared" si="13"/>
        <v>p.adj (BH)</v>
      </c>
      <c r="AK9" s="58" t="str">
        <f>J2</f>
        <v>sig.</v>
      </c>
      <c r="AL9" s="66" t="s">
        <v>39</v>
      </c>
      <c r="AM9" s="33" t="s">
        <v>40</v>
      </c>
    </row>
    <row r="10" spans="1:39" s="1" customFormat="1" ht="33.6" customHeight="1" thickTop="1" x14ac:dyDescent="0.3">
      <c r="A10" s="51" t="s">
        <v>35</v>
      </c>
      <c r="B10" s="49">
        <f>[11]Mode_PA_lh_slope_b0!B2</f>
        <v>32.935000000000002</v>
      </c>
      <c r="C10" s="50">
        <f>[11]Mode_PA_lh_slope_b0!C2</f>
        <v>4.9800000000000004</v>
      </c>
      <c r="D10" s="51">
        <f>[11]Mode_PA_lh_slope_b0!D2</f>
        <v>23.175999999999998</v>
      </c>
      <c r="E10" s="51">
        <f>[11]Mode_PA_lh_slope_b0!E2</f>
        <v>42.695</v>
      </c>
      <c r="F10" s="50">
        <f>[11]Mode_PA_lh_slope_b0!F2</f>
        <v>6.6139999999999999</v>
      </c>
      <c r="G10" s="50">
        <f>[11]Mode_PA_lh_slope_b0!G2</f>
        <v>2.98</v>
      </c>
      <c r="H10" s="118">
        <f>[11]Mode_PA_lh_slope_b0!H2</f>
        <v>7.1999999999999998E-3</v>
      </c>
      <c r="I10" s="118">
        <f>[11]Mode_PA_lh_slope_b0!I2</f>
        <v>1.03E-2</v>
      </c>
      <c r="J10" s="104" t="str">
        <f>[11]Mode_PA_lh_slope_b0!J2</f>
        <v>p&lt;0.05</v>
      </c>
      <c r="K10" s="61">
        <f>[11]Mode_PA_lh_slope_b0!B3</f>
        <v>34.720999999999997</v>
      </c>
      <c r="L10" s="25">
        <f>[11]Mode_PA_lh_slope_b0!C3</f>
        <v>4.9790000000000001</v>
      </c>
      <c r="M10" s="25">
        <f>[11]Mode_PA_lh_slope_b0!D3</f>
        <v>24.963000000000001</v>
      </c>
      <c r="N10" s="25">
        <f>[11]Mode_PA_lh_slope_b0!E3</f>
        <v>44.478999999999999</v>
      </c>
      <c r="O10" s="25">
        <f>[11]Mode_PA_lh_slope_b0!F3</f>
        <v>6.9740000000000002</v>
      </c>
      <c r="P10" s="25">
        <f>[11]Mode_PA_lh_slope_b0!G3</f>
        <v>2.97</v>
      </c>
      <c r="Q10" s="94">
        <f>[11]Mode_PA_lh_slope_b0!H3</f>
        <v>6.1999999999999998E-3</v>
      </c>
      <c r="R10" s="94">
        <f>[11]Mode_PA_lh_slope_b0!I3</f>
        <v>9.1999999999999998E-3</v>
      </c>
      <c r="S10" s="99" t="str">
        <f>[11]Mode_PA_lh_slope_b0!J3</f>
        <v>p&lt;0.01</v>
      </c>
      <c r="T10" s="69">
        <f>[11]Mode_PA_lh_slope_b0!B4</f>
        <v>33.444000000000003</v>
      </c>
      <c r="U10" s="25">
        <f>[11]Mode_PA_lh_slope_b0!C4</f>
        <v>4.9889999999999999</v>
      </c>
      <c r="V10" s="25">
        <f>[11]Mode_PA_lh_slope_b0!D4</f>
        <v>23.664999999999999</v>
      </c>
      <c r="W10" s="25">
        <f>[11]Mode_PA_lh_slope_b0!E4</f>
        <v>43.222999999999999</v>
      </c>
      <c r="X10" s="25">
        <f>[11]Mode_PA_lh_slope_b0!F4</f>
        <v>6.7030000000000003</v>
      </c>
      <c r="Y10" s="25">
        <f>[11]Mode_PA_lh_slope_b0!G4</f>
        <v>3</v>
      </c>
      <c r="Z10" s="122">
        <f>[11]Mode_PA_lh_slope_b0!H4</f>
        <v>6.7999999999999996E-3</v>
      </c>
      <c r="AA10" s="122">
        <f>[11]Mode_PA_lh_slope_b0!I4</f>
        <v>9.9000000000000008E-3</v>
      </c>
      <c r="AB10" s="99" t="str">
        <f>[11]Mode_PA_lh_slope_b0!J4</f>
        <v>p&lt;0.01</v>
      </c>
      <c r="AC10" s="69">
        <f>[11]Mode_PA_lh_slope_b0!B5</f>
        <v>40.014000000000003</v>
      </c>
      <c r="AD10" s="25">
        <f>[11]Mode_PA_lh_slope_b0!C5</f>
        <v>5.0449999999999999</v>
      </c>
      <c r="AE10" s="25">
        <f>[11]Mode_PA_lh_slope_b0!D5</f>
        <v>30.126000000000001</v>
      </c>
      <c r="AF10" s="25">
        <f>[11]Mode_PA_lh_slope_b0!E5</f>
        <v>49.902999999999999</v>
      </c>
      <c r="AG10" s="25">
        <f>[11]Mode_PA_lh_slope_b0!F5</f>
        <v>7.931</v>
      </c>
      <c r="AH10" s="25">
        <f>[11]Mode_PA_lh_slope_b0!G5</f>
        <v>3.14</v>
      </c>
      <c r="AI10" s="122">
        <f>[11]Mode_PA_lh_slope_b0!H5</f>
        <v>3.5999999999999999E-3</v>
      </c>
      <c r="AJ10" s="122">
        <f>[11]Mode_PA_lh_slope_b0!I5</f>
        <v>5.5999999999999999E-3</v>
      </c>
      <c r="AK10" s="99" t="str">
        <f>[11]Mode_PA_lh_slope_b0!J5</f>
        <v>p&lt;0.01</v>
      </c>
      <c r="AL10" s="69">
        <f>[6]Mode_PA_lh_slope_r2!B3</f>
        <v>0.16441360628863</v>
      </c>
      <c r="AM10" s="25">
        <f>[6]Mode_PA_lh_slope_r2!B2</f>
        <v>0.70158142490362896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99" priority="10" stopIfTrue="1" operator="lessThan">
      <formula>0.0001</formula>
    </cfRule>
    <cfRule type="cellIs" dxfId="98" priority="11" stopIfTrue="1" operator="lessThan">
      <formula>0.001</formula>
    </cfRule>
    <cfRule type="cellIs" dxfId="97" priority="12" stopIfTrue="1" operator="lessThan">
      <formula>0.05</formula>
    </cfRule>
    <cfRule type="cellIs" dxfId="96" priority="13" stopIfTrue="1" operator="lessThan">
      <formula>0.1</formula>
    </cfRule>
  </conditionalFormatting>
  <conditionalFormatting sqref="J3:J5 J7:J8 J10 S3:S5 S7:S8 S10 AB3:AB5 AB7:AB8 AB10 AK3:AK5 AK7:AK8 AK10">
    <cfRule type="containsText" dxfId="95" priority="1" stopIfTrue="1" operator="containsText" text="p&lt;0.0001">
      <formula>NOT(ISERROR(SEARCH("p&lt;0.0001",J3)))</formula>
    </cfRule>
    <cfRule type="containsText" dxfId="94" priority="6" stopIfTrue="1" operator="containsText" text="p&lt;0.001">
      <formula>NOT(ISERROR(SEARCH("p&lt;0.001",J3)))</formula>
    </cfRule>
    <cfRule type="containsText" dxfId="93" priority="7" stopIfTrue="1" operator="containsText" text="p&lt;0.01">
      <formula>NOT(ISERROR(SEARCH("p&lt;0.01",J3)))</formula>
    </cfRule>
    <cfRule type="containsText" dxfId="92" priority="8" stopIfTrue="1" operator="containsText" text="p&lt;0.05">
      <formula>NOT(ISERROR(SEARCH("p&lt;0.05",J3)))</formula>
    </cfRule>
    <cfRule type="containsText" dxfId="91" priority="9" stopIfTrue="1" operator="containsText" text="p&lt;0.1">
      <formula>NOT(ISERROR(SEARCH("p&lt;0.1",J3)))</formula>
    </cfRule>
  </conditionalFormatting>
  <conditionalFormatting sqref="R8">
    <cfRule type="cellIs" dxfId="90" priority="2" stopIfTrue="1" operator="lessThan">
      <formula>0.0001</formula>
    </cfRule>
    <cfRule type="cellIs" dxfId="89" priority="3" stopIfTrue="1" operator="lessThan">
      <formula>0.001</formula>
    </cfRule>
    <cfRule type="cellIs" dxfId="88" priority="4" stopIfTrue="1" operator="lessThan">
      <formula>0.05</formula>
    </cfRule>
    <cfRule type="cellIs" dxfId="87" priority="5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Normal="100" zoomScaleSheetLayoutView="55" workbookViewId="0">
      <selection activeCell="S3" sqref="S3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06" t="s">
        <v>28</v>
      </c>
      <c r="C1" s="204"/>
      <c r="D1" s="204"/>
      <c r="E1" s="204"/>
      <c r="F1" s="204"/>
      <c r="G1" s="204"/>
      <c r="H1" s="204"/>
      <c r="I1" s="204"/>
      <c r="J1" s="204"/>
      <c r="K1" s="203" t="s">
        <v>29</v>
      </c>
      <c r="L1" s="204"/>
      <c r="M1" s="204"/>
      <c r="N1" s="204"/>
      <c r="O1" s="204"/>
      <c r="P1" s="204"/>
      <c r="Q1" s="204"/>
      <c r="R1" s="204"/>
      <c r="S1" s="205"/>
      <c r="T1" s="203" t="s">
        <v>30</v>
      </c>
      <c r="U1" s="204"/>
      <c r="V1" s="204"/>
      <c r="W1" s="204"/>
      <c r="X1" s="204"/>
      <c r="Y1" s="204"/>
      <c r="Z1" s="204"/>
      <c r="AA1" s="204"/>
      <c r="AB1" s="205"/>
      <c r="AC1" s="204" t="s">
        <v>31</v>
      </c>
      <c r="AD1" s="204"/>
      <c r="AE1" s="204"/>
      <c r="AF1" s="204"/>
      <c r="AG1" s="204"/>
      <c r="AH1" s="204"/>
      <c r="AI1" s="204"/>
      <c r="AJ1" s="204"/>
      <c r="AK1" s="205"/>
      <c r="AL1" s="203" t="s">
        <v>32</v>
      </c>
      <c r="AM1" s="204"/>
      <c r="AN1" s="204"/>
      <c r="AO1" s="204"/>
      <c r="AP1" s="204"/>
      <c r="AQ1" s="204"/>
      <c r="AR1" s="204"/>
      <c r="AS1" s="204"/>
      <c r="AT1" s="205"/>
      <c r="AU1" s="203" t="s">
        <v>33</v>
      </c>
      <c r="AV1" s="204"/>
      <c r="AW1" s="204"/>
      <c r="AX1" s="204"/>
      <c r="AY1" s="204"/>
      <c r="AZ1" s="204"/>
      <c r="BA1" s="204"/>
      <c r="BB1" s="204"/>
      <c r="BC1" s="205"/>
      <c r="BD1" s="192" t="s">
        <v>41</v>
      </c>
      <c r="BE1" s="193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[12]Mode_PA_l_f0_b1!J1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[12]Mode_PA_l_f0_b1!C2</f>
        <v>0.14799999999999999</v>
      </c>
      <c r="C3" s="76">
        <f>[12]Mode_PA_l_f0_b1!D2</f>
        <v>0.307</v>
      </c>
      <c r="D3" s="76">
        <f>[12]Mode_PA_l_f0_b1!E2</f>
        <v>-0.45400000000000001</v>
      </c>
      <c r="E3" s="76">
        <f>[12]Mode_PA_l_f0_b1!F2</f>
        <v>0.751</v>
      </c>
      <c r="F3" s="76">
        <f>[12]Mode_PA_l_f0_b1!G2</f>
        <v>0.48199999999999998</v>
      </c>
      <c r="G3" s="76">
        <f>[12]Mode_PA_l_f0_b1!H2</f>
        <v>10.07</v>
      </c>
      <c r="H3" s="115">
        <f>[12]Mode_PA_l_f0_b1!I2</f>
        <v>0.64029999999999998</v>
      </c>
      <c r="I3" s="115">
        <f>[12]Mode_PA_l_f0_b1!J2</f>
        <v>0.71579999999999999</v>
      </c>
      <c r="J3" s="100">
        <f>[12]Mode_PA_l_f0_b1!K2</f>
        <v>0</v>
      </c>
      <c r="K3" s="77">
        <f>[12]Mode_PA_l_f0_b1!C3</f>
        <v>1.347</v>
      </c>
      <c r="L3" s="76">
        <f>[12]Mode_PA_l_f0_b1!D3</f>
        <v>0.191</v>
      </c>
      <c r="M3" s="76">
        <f>[12]Mode_PA_l_f0_b1!E3</f>
        <v>0.97199999999999998</v>
      </c>
      <c r="N3" s="76">
        <f>[12]Mode_PA_l_f0_b1!F3</f>
        <v>1.722</v>
      </c>
      <c r="O3" s="76">
        <f>[12]Mode_PA_l_f0_b1!G3</f>
        <v>7.0449999999999999</v>
      </c>
      <c r="P3" s="76">
        <f>[12]Mode_PA_l_f0_b1!H3</f>
        <v>10.89</v>
      </c>
      <c r="Q3" s="115">
        <f>[12]Mode_PA_l_f0_b1!I3</f>
        <v>2.2500000000000001E-5</v>
      </c>
      <c r="R3" s="115">
        <f>[12]Mode_PA_l_f0_b1!J3</f>
        <v>5.3600000000000002E-5</v>
      </c>
      <c r="S3" s="100" t="str">
        <f>[12]Mode_PA_l_f0_b1!K3</f>
        <v>p&lt;0.0001</v>
      </c>
      <c r="T3" s="77">
        <f>[12]Mode_PA_l_f0_b1!C4</f>
        <v>1.6930000000000001</v>
      </c>
      <c r="U3" s="76">
        <f>[12]Mode_PA_l_f0_b1!D4</f>
        <v>0.38800000000000001</v>
      </c>
      <c r="V3" s="76">
        <f>[12]Mode_PA_l_f0_b1!E4</f>
        <v>0.93200000000000005</v>
      </c>
      <c r="W3" s="76">
        <f>[12]Mode_PA_l_f0_b1!F4</f>
        <v>2.4540000000000002</v>
      </c>
      <c r="X3" s="76">
        <f>[12]Mode_PA_l_f0_b1!G4</f>
        <v>4.3609999999999998</v>
      </c>
      <c r="Y3" s="76">
        <f>[12]Mode_PA_l_f0_b1!H4</f>
        <v>10.45</v>
      </c>
      <c r="Z3" s="115">
        <f>[12]Mode_PA_l_f0_b1!I4</f>
        <v>1.2999999999999999E-3</v>
      </c>
      <c r="AA3" s="115">
        <f>[12]Mode_PA_l_f0_b1!J4</f>
        <v>2.3E-3</v>
      </c>
      <c r="AB3" s="100" t="str">
        <f>[12]Mode_PA_l_f0_b1!K4</f>
        <v>p&lt;0.01</v>
      </c>
      <c r="AC3" s="76">
        <f>[12]Mode_PA_l_f0_b1!C5</f>
        <v>1.1990000000000001</v>
      </c>
      <c r="AD3" s="76">
        <f>[12]Mode_PA_l_f0_b1!D5</f>
        <v>0.35599999999999998</v>
      </c>
      <c r="AE3" s="76">
        <f>[12]Mode_PA_l_f0_b1!E5</f>
        <v>0.501</v>
      </c>
      <c r="AF3" s="76">
        <f>[12]Mode_PA_l_f0_b1!F5</f>
        <v>1.897</v>
      </c>
      <c r="AG3" s="76">
        <f>[12]Mode_PA_l_f0_b1!G5</f>
        <v>3.3660000000000001</v>
      </c>
      <c r="AH3" s="76">
        <f>[12]Mode_PA_l_f0_b1!H5</f>
        <v>9.34</v>
      </c>
      <c r="AI3" s="115">
        <f>[12]Mode_PA_l_f0_b1!I5</f>
        <v>7.9000000000000008E-3</v>
      </c>
      <c r="AJ3" s="115">
        <f>[12]Mode_PA_l_f0_b1!J5</f>
        <v>1.1299999999999999E-2</v>
      </c>
      <c r="AK3" s="100" t="str">
        <f>[12]Mode_PA_l_f0_b1!K5</f>
        <v>p&lt;0.05</v>
      </c>
      <c r="AL3" s="77">
        <f>[12]Mode_PA_l_f0_b1!C6</f>
        <v>1.5449999999999999</v>
      </c>
      <c r="AM3" s="76">
        <f>[12]Mode_PA_l_f0_b1!D6</f>
        <v>0.62</v>
      </c>
      <c r="AN3" s="76">
        <f>[12]Mode_PA_l_f0_b1!E6</f>
        <v>0.32900000000000001</v>
      </c>
      <c r="AO3" s="76">
        <f>[12]Mode_PA_l_f0_b1!F6</f>
        <v>2.7610000000000001</v>
      </c>
      <c r="AP3" s="76">
        <f>[12]Mode_PA_l_f0_b1!G6</f>
        <v>2.4900000000000002</v>
      </c>
      <c r="AQ3" s="76">
        <f>[12]Mode_PA_l_f0_b1!H6</f>
        <v>10</v>
      </c>
      <c r="AR3" s="115">
        <f>[12]Mode_PA_l_f0_b1!I6</f>
        <v>3.2000000000000001E-2</v>
      </c>
      <c r="AS3" s="115">
        <f>[12]Mode_PA_l_f0_b1!J6</f>
        <v>4.2999999999999997E-2</v>
      </c>
      <c r="AT3" s="100" t="str">
        <f>[12]Mode_PA_l_f0_b1!K6</f>
        <v>p&lt;0.05</v>
      </c>
      <c r="AU3" s="77">
        <f>[12]Mode_PA_l_f0_b1!C7</f>
        <v>0.34599999999999997</v>
      </c>
      <c r="AV3" s="76">
        <f>[12]Mode_PA_l_f0_b1!D7</f>
        <v>0.38100000000000001</v>
      </c>
      <c r="AW3" s="76">
        <f>[12]Mode_PA_l_f0_b1!E7</f>
        <v>-0.40200000000000002</v>
      </c>
      <c r="AX3" s="76">
        <f>[12]Mode_PA_l_f0_b1!F7</f>
        <v>1.093</v>
      </c>
      <c r="AY3" s="76">
        <f>[12]Mode_PA_l_f0_b1!G7</f>
        <v>0.90600000000000003</v>
      </c>
      <c r="AZ3" s="76">
        <f>[12]Mode_PA_l_f0_b1!H7</f>
        <v>9.4600000000000009</v>
      </c>
      <c r="BA3" s="115">
        <f>[12]Mode_PA_l_f0_b1!I7</f>
        <v>0.38729999999999998</v>
      </c>
      <c r="BB3" s="115">
        <f>[12]Mode_PA_l_f0_b1!J7</f>
        <v>0.46110000000000001</v>
      </c>
      <c r="BC3" s="100">
        <f>[12]Mode_PA_l_f0_b1!K7</f>
        <v>0</v>
      </c>
      <c r="BD3" s="76">
        <f>'B0 Mode'!AL3</f>
        <v>7.7364655662846102E-2</v>
      </c>
      <c r="BE3" s="73">
        <f>'B0 Mode'!AM3</f>
        <v>0.963580594759613</v>
      </c>
    </row>
    <row r="4" spans="1:57" s="78" customFormat="1" ht="33.6" customHeight="1" thickBot="1" x14ac:dyDescent="0.3">
      <c r="A4" s="79" t="s">
        <v>27</v>
      </c>
      <c r="B4" s="80">
        <f>[13]Mode_PA_h_f0_b1!C2</f>
        <v>0.39</v>
      </c>
      <c r="C4" s="73">
        <f>[13]Mode_PA_h_f0_b1!D2</f>
        <v>0.36399999999999999</v>
      </c>
      <c r="D4" s="73">
        <f>[13]Mode_PA_h_f0_b1!E2</f>
        <v>-0.32300000000000001</v>
      </c>
      <c r="E4" s="73">
        <f>[13]Mode_PA_h_f0_b1!F2</f>
        <v>1.1040000000000001</v>
      </c>
      <c r="F4" s="73">
        <f>[13]Mode_PA_h_f0_b1!G2</f>
        <v>1.073</v>
      </c>
      <c r="G4" s="73">
        <f>[13]Mode_PA_h_f0_b1!H2</f>
        <v>10.18</v>
      </c>
      <c r="H4" s="115">
        <f>[13]Mode_PA_h_f0_b1!I2</f>
        <v>0.30819999999999997</v>
      </c>
      <c r="I4" s="115">
        <f>[13]Mode_PA_h_f0_b1!J2</f>
        <v>0.37590000000000001</v>
      </c>
      <c r="J4" s="100">
        <f>[13]Mode_PA_h_f0_b1!K2</f>
        <v>0</v>
      </c>
      <c r="K4" s="81">
        <f>[13]Mode_PA_h_f0_b1!C3</f>
        <v>1.302</v>
      </c>
      <c r="L4" s="73">
        <f>[13]Mode_PA_h_f0_b1!D3</f>
        <v>0.28799999999999998</v>
      </c>
      <c r="M4" s="73">
        <f>[13]Mode_PA_h_f0_b1!E3</f>
        <v>0.73699999999999999</v>
      </c>
      <c r="N4" s="73">
        <f>[13]Mode_PA_h_f0_b1!F3</f>
        <v>1.8660000000000001</v>
      </c>
      <c r="O4" s="73">
        <f>[13]Mode_PA_h_f0_b1!G3</f>
        <v>4.5209999999999999</v>
      </c>
      <c r="P4" s="73">
        <f>[13]Mode_PA_h_f0_b1!H3</f>
        <v>9.8800000000000008</v>
      </c>
      <c r="Q4" s="115">
        <f>[13]Mode_PA_h_f0_b1!I3</f>
        <v>1.1000000000000001E-3</v>
      </c>
      <c r="R4" s="115">
        <f>[13]Mode_PA_h_f0_b1!J3</f>
        <v>2.0999999999999999E-3</v>
      </c>
      <c r="S4" s="100" t="str">
        <f>[13]Mode_PA_h_f0_b1!K3</f>
        <v>p&lt;0.01</v>
      </c>
      <c r="T4" s="81">
        <f>[13]Mode_PA_h_f0_b1!C4</f>
        <v>3.016</v>
      </c>
      <c r="U4" s="73">
        <f>[13]Mode_PA_h_f0_b1!D4</f>
        <v>0.57599999999999996</v>
      </c>
      <c r="V4" s="73">
        <f>[13]Mode_PA_h_f0_b1!E4</f>
        <v>1.887</v>
      </c>
      <c r="W4" s="73">
        <f>[13]Mode_PA_h_f0_b1!F4</f>
        <v>4.1440000000000001</v>
      </c>
      <c r="X4" s="73">
        <f>[13]Mode_PA_h_f0_b1!G4</f>
        <v>5.2389999999999999</v>
      </c>
      <c r="Y4" s="73">
        <f>[13]Mode_PA_h_f0_b1!H4</f>
        <v>8.41</v>
      </c>
      <c r="Z4" s="115">
        <f>[13]Mode_PA_h_f0_b1!I4</f>
        <v>6.6699999999999995E-4</v>
      </c>
      <c r="AA4" s="115">
        <f>[13]Mode_PA_h_f0_b1!J4</f>
        <v>1.2999999999999999E-3</v>
      </c>
      <c r="AB4" s="100" t="str">
        <f>[13]Mode_PA_h_f0_b1!K4</f>
        <v>p&lt;0.01</v>
      </c>
      <c r="AC4" s="73">
        <f>[13]Mode_PA_h_f0_b1!C5</f>
        <v>0.91100000000000003</v>
      </c>
      <c r="AD4" s="73">
        <f>[13]Mode_PA_h_f0_b1!D5</f>
        <v>0.45900000000000002</v>
      </c>
      <c r="AE4" s="73">
        <f>[13]Mode_PA_h_f0_b1!E5</f>
        <v>1.2E-2</v>
      </c>
      <c r="AF4" s="73">
        <f>[13]Mode_PA_h_f0_b1!F5</f>
        <v>1.8109999999999999</v>
      </c>
      <c r="AG4" s="73">
        <f>[13]Mode_PA_h_f0_b1!G5</f>
        <v>1.9850000000000001</v>
      </c>
      <c r="AH4" s="73">
        <f>[13]Mode_PA_h_f0_b1!H5</f>
        <v>9.64</v>
      </c>
      <c r="AI4" s="115">
        <f>[13]Mode_PA_h_f0_b1!I5</f>
        <v>7.6300000000000007E-2</v>
      </c>
      <c r="AJ4" s="115">
        <f>[13]Mode_PA_h_f0_b1!J5</f>
        <v>9.9900000000000003E-2</v>
      </c>
      <c r="AK4" s="100" t="str">
        <f>[13]Mode_PA_h_f0_b1!K5</f>
        <v>(p&lt;0.1)</v>
      </c>
      <c r="AL4" s="81">
        <f>[13]Mode_PA_h_f0_b1!C6</f>
        <v>2.625</v>
      </c>
      <c r="AM4" s="73">
        <f>[13]Mode_PA_h_f0_b1!D6</f>
        <v>0.81</v>
      </c>
      <c r="AN4" s="73">
        <f>[13]Mode_PA_h_f0_b1!E6</f>
        <v>1.0369999999999999</v>
      </c>
      <c r="AO4" s="73">
        <f>[13]Mode_PA_h_f0_b1!F6</f>
        <v>4.2140000000000004</v>
      </c>
      <c r="AP4" s="73">
        <f>[13]Mode_PA_h_f0_b1!G6</f>
        <v>3.2389999999999999</v>
      </c>
      <c r="AQ4" s="73">
        <f>[13]Mode_PA_h_f0_b1!H6</f>
        <v>8.64</v>
      </c>
      <c r="AR4" s="115">
        <f>[13]Mode_PA_h_f0_b1!I6</f>
        <v>1.0699999999999999E-2</v>
      </c>
      <c r="AS4" s="115">
        <f>[13]Mode_PA_h_f0_b1!J6</f>
        <v>1.4999999999999999E-2</v>
      </c>
      <c r="AT4" s="100" t="str">
        <f>[13]Mode_PA_h_f0_b1!K6</f>
        <v>p&lt;0.05</v>
      </c>
      <c r="AU4" s="81">
        <f>[13]Mode_PA_h_f0_b1!C7</f>
        <v>1.714</v>
      </c>
      <c r="AV4" s="73">
        <f>[13]Mode_PA_h_f0_b1!D7</f>
        <v>0.52800000000000002</v>
      </c>
      <c r="AW4" s="73">
        <f>[13]Mode_PA_h_f0_b1!E7</f>
        <v>0.67900000000000005</v>
      </c>
      <c r="AX4" s="73">
        <f>[13]Mode_PA_h_f0_b1!F7</f>
        <v>2.7490000000000001</v>
      </c>
      <c r="AY4" s="73">
        <f>[13]Mode_PA_h_f0_b1!G7</f>
        <v>3.246</v>
      </c>
      <c r="AZ4" s="73">
        <f>[13]Mode_PA_h_f0_b1!H7</f>
        <v>7.37</v>
      </c>
      <c r="BA4" s="115">
        <f>[13]Mode_PA_h_f0_b1!I7</f>
        <v>1.32E-2</v>
      </c>
      <c r="BB4" s="115">
        <f>[13]Mode_PA_h_f0_b1!J7</f>
        <v>1.8100000000000002E-2</v>
      </c>
      <c r="BC4" s="100" t="str">
        <f>[13]Mode_PA_h_f0_b1!K7</f>
        <v>p&lt;0.05</v>
      </c>
      <c r="BD4" s="73">
        <f>'B0 Mode'!AL4</f>
        <v>0.18252779357841101</v>
      </c>
      <c r="BE4" s="73">
        <f>'B0 Mode'!AM4</f>
        <v>0.941127033564787</v>
      </c>
    </row>
    <row r="5" spans="1:57" s="78" customFormat="1" ht="33.6" customHeight="1" thickBot="1" x14ac:dyDescent="0.3">
      <c r="A5" s="82" t="s">
        <v>5</v>
      </c>
      <c r="B5" s="83">
        <f>[14]Mode_PA_f0_exc_b1!C2</f>
        <v>0.26700000000000002</v>
      </c>
      <c r="C5" s="84">
        <f>[14]Mode_PA_f0_exc_b1!D2</f>
        <v>0.151</v>
      </c>
      <c r="D5" s="84">
        <f>[14]Mode_PA_f0_exc_b1!E2</f>
        <v>-2.9000000000000001E-2</v>
      </c>
      <c r="E5" s="84">
        <f>[14]Mode_PA_f0_exc_b1!F2</f>
        <v>0.56299999999999994</v>
      </c>
      <c r="F5" s="84">
        <f>[14]Mode_PA_f0_exc_b1!G2</f>
        <v>1.77</v>
      </c>
      <c r="G5" s="84">
        <f>[14]Mode_PA_f0_exc_b1!H2</f>
        <v>610.05999999999995</v>
      </c>
      <c r="H5" s="115">
        <f>[14]Mode_PA_f0_exc_b1!I2</f>
        <v>7.7200000000000005E-2</v>
      </c>
      <c r="I5" s="115">
        <f>[14]Mode_PA_f0_exc_b1!J2</f>
        <v>0.10050000000000001</v>
      </c>
      <c r="J5" s="100">
        <f>[14]Mode_PA_f0_exc_b1!K2</f>
        <v>0</v>
      </c>
      <c r="K5" s="85">
        <f>[14]Mode_PA_f0_exc_b1!C3</f>
        <v>-7.8E-2</v>
      </c>
      <c r="L5" s="84">
        <f>[14]Mode_PA_f0_exc_b1!D3</f>
        <v>0.16700000000000001</v>
      </c>
      <c r="M5" s="84">
        <f>[14]Mode_PA_f0_exc_b1!E3</f>
        <v>-0.40600000000000003</v>
      </c>
      <c r="N5" s="84">
        <f>[14]Mode_PA_f0_exc_b1!F3</f>
        <v>0.25</v>
      </c>
      <c r="O5" s="84">
        <f>[14]Mode_PA_f0_exc_b1!G3</f>
        <v>-0.46600000000000003</v>
      </c>
      <c r="P5" s="84">
        <f>[14]Mode_PA_f0_exc_b1!H3</f>
        <v>610.84</v>
      </c>
      <c r="Q5" s="115">
        <f>[14]Mode_PA_f0_exc_b1!I3</f>
        <v>0.64139999999999997</v>
      </c>
      <c r="R5" s="115">
        <f>[14]Mode_PA_f0_exc_b1!J3</f>
        <v>0.71579999999999999</v>
      </c>
      <c r="S5" s="100">
        <f>[14]Mode_PA_f0_exc_b1!K3</f>
        <v>0</v>
      </c>
      <c r="T5" s="85">
        <f>[14]Mode_PA_f0_exc_b1!C4</f>
        <v>0.98799999999999999</v>
      </c>
      <c r="U5" s="84">
        <f>[14]Mode_PA_f0_exc_b1!D4</f>
        <v>0.24199999999999999</v>
      </c>
      <c r="V5" s="84">
        <f>[14]Mode_PA_f0_exc_b1!E4</f>
        <v>0.51300000000000001</v>
      </c>
      <c r="W5" s="84">
        <f>[14]Mode_PA_f0_exc_b1!F4</f>
        <v>1.462</v>
      </c>
      <c r="X5" s="84">
        <f>[14]Mode_PA_f0_exc_b1!G4</f>
        <v>4.08</v>
      </c>
      <c r="Y5" s="84">
        <f>[14]Mode_PA_f0_exc_b1!H4</f>
        <v>612.97</v>
      </c>
      <c r="Z5" s="115">
        <f>[14]Mode_PA_f0_exc_b1!I4</f>
        <v>5.1100000000000002E-5</v>
      </c>
      <c r="AA5" s="115">
        <f>[14]Mode_PA_f0_exc_b1!J4</f>
        <v>1.17E-4</v>
      </c>
      <c r="AB5" s="100" t="str">
        <f>[14]Mode_PA_f0_exc_b1!K4</f>
        <v>p&lt;0.001</v>
      </c>
      <c r="AC5" s="84">
        <f>[14]Mode_PA_f0_exc_b1!C5</f>
        <v>-0.34499999999999997</v>
      </c>
      <c r="AD5" s="84">
        <f>[14]Mode_PA_f0_exc_b1!D5</f>
        <v>0.16800000000000001</v>
      </c>
      <c r="AE5" s="84">
        <f>[14]Mode_PA_f0_exc_b1!E5</f>
        <v>-0.67400000000000004</v>
      </c>
      <c r="AF5" s="84">
        <f>[14]Mode_PA_f0_exc_b1!F5</f>
        <v>-1.6E-2</v>
      </c>
      <c r="AG5" s="84">
        <f>[14]Mode_PA_f0_exc_b1!G5</f>
        <v>-2.0579999999999998</v>
      </c>
      <c r="AH5" s="84">
        <f>[14]Mode_PA_f0_exc_b1!H5</f>
        <v>611.12</v>
      </c>
      <c r="AI5" s="115">
        <f>[14]Mode_PA_f0_exc_b1!I5</f>
        <v>0.04</v>
      </c>
      <c r="AJ5" s="115">
        <f>[14]Mode_PA_f0_exc_b1!J5</f>
        <v>5.3199999999999997E-2</v>
      </c>
      <c r="AK5" s="100" t="str">
        <f>[14]Mode_PA_f0_exc_b1!K5</f>
        <v>(p&lt;0.1)</v>
      </c>
      <c r="AL5" s="85">
        <f>[14]Mode_PA_f0_exc_b1!C6</f>
        <v>0.72</v>
      </c>
      <c r="AM5" s="84">
        <f>[14]Mode_PA_f0_exc_b1!D6</f>
        <v>0.24199999999999999</v>
      </c>
      <c r="AN5" s="84">
        <f>[14]Mode_PA_f0_exc_b1!E6</f>
        <v>0.245</v>
      </c>
      <c r="AO5" s="84">
        <f>[14]Mode_PA_f0_exc_b1!F6</f>
        <v>1.1950000000000001</v>
      </c>
      <c r="AP5" s="84">
        <f>[14]Mode_PA_f0_exc_b1!G6</f>
        <v>2.9710000000000001</v>
      </c>
      <c r="AQ5" s="84">
        <f>[14]Mode_PA_f0_exc_b1!H6</f>
        <v>613.11</v>
      </c>
      <c r="AR5" s="115">
        <f>[14]Mode_PA_f0_exc_b1!I6</f>
        <v>3.0999999999999999E-3</v>
      </c>
      <c r="AS5" s="115">
        <f>[14]Mode_PA_f0_exc_b1!J6</f>
        <v>4.7999999999999996E-3</v>
      </c>
      <c r="AT5" s="100" t="str">
        <f>[14]Mode_PA_f0_exc_b1!K6</f>
        <v>p&lt;0.01</v>
      </c>
      <c r="AU5" s="85">
        <f>[14]Mode_PA_f0_exc_b1!C7</f>
        <v>1.0660000000000001</v>
      </c>
      <c r="AV5" s="84">
        <f>[14]Mode_PA_f0_exc_b1!D7</f>
        <v>0.249</v>
      </c>
      <c r="AW5" s="84">
        <f>[14]Mode_PA_f0_exc_b1!E7</f>
        <v>0.57699999999999996</v>
      </c>
      <c r="AX5" s="84">
        <f>[14]Mode_PA_f0_exc_b1!F7</f>
        <v>1.554</v>
      </c>
      <c r="AY5" s="84">
        <f>[14]Mode_PA_f0_exc_b1!G7</f>
        <v>4.2779999999999996</v>
      </c>
      <c r="AZ5" s="84">
        <f>[14]Mode_PA_f0_exc_b1!H7</f>
        <v>612.26</v>
      </c>
      <c r="BA5" s="115">
        <f>[14]Mode_PA_f0_exc_b1!I7</f>
        <v>2.1800000000000001E-5</v>
      </c>
      <c r="BB5" s="115">
        <f>[14]Mode_PA_f0_exc_b1!J7</f>
        <v>5.24E-5</v>
      </c>
      <c r="BC5" s="100" t="str">
        <f>[14]Mode_PA_f0_exc_b1!K7</f>
        <v>p&lt;0.0001</v>
      </c>
      <c r="BD5" s="84">
        <f>'B0 Mode'!AL5</f>
        <v>0.16441360628863</v>
      </c>
      <c r="BE5" s="84">
        <f>'B0 Mode'!AM5</f>
        <v>0.70158142490362896</v>
      </c>
    </row>
    <row r="6" spans="1:57" s="113" customFormat="1" ht="33.6" customHeight="1" thickTop="1" thickBot="1" x14ac:dyDescent="0.3">
      <c r="A6" s="105" t="s">
        <v>6</v>
      </c>
      <c r="B6" s="106" t="str">
        <f>B2</f>
        <v>β1</v>
      </c>
      <c r="C6" s="105" t="str">
        <f t="shared" ref="C6:J6" si="7">C2</f>
        <v xml:space="preserve">SE </v>
      </c>
      <c r="D6" s="105" t="str">
        <f t="shared" si="7"/>
        <v>2.5% CI</v>
      </c>
      <c r="E6" s="105" t="str">
        <f t="shared" si="7"/>
        <v>97.5% CI</v>
      </c>
      <c r="F6" s="105" t="str">
        <f t="shared" si="7"/>
        <v>t</v>
      </c>
      <c r="G6" s="105" t="str">
        <f t="shared" si="7"/>
        <v>df</v>
      </c>
      <c r="H6" s="105" t="str">
        <f t="shared" si="7"/>
        <v>p. val.</v>
      </c>
      <c r="I6" s="109" t="str">
        <f t="shared" si="7"/>
        <v>p.adj (BH)</v>
      </c>
      <c r="J6" s="107" t="str">
        <f t="shared" si="7"/>
        <v>sig.</v>
      </c>
      <c r="K6" s="108" t="str">
        <f t="shared" ref="K6:AU6" si="8">K2</f>
        <v>β1</v>
      </c>
      <c r="L6" s="105" t="str">
        <f t="shared" ref="L6:S6" si="9">L2</f>
        <v xml:space="preserve">SE </v>
      </c>
      <c r="M6" s="105" t="str">
        <f t="shared" si="9"/>
        <v>2.5% CI</v>
      </c>
      <c r="N6" s="105" t="str">
        <f t="shared" si="9"/>
        <v>97.5% CI</v>
      </c>
      <c r="O6" s="105" t="str">
        <f t="shared" si="9"/>
        <v>t</v>
      </c>
      <c r="P6" s="105" t="str">
        <f t="shared" si="9"/>
        <v>df</v>
      </c>
      <c r="Q6" s="109" t="str">
        <f t="shared" si="9"/>
        <v>p. val.</v>
      </c>
      <c r="R6" s="109" t="str">
        <f t="shared" si="9"/>
        <v>p.adj (BH)</v>
      </c>
      <c r="S6" s="110" t="str">
        <f t="shared" si="9"/>
        <v>sig.</v>
      </c>
      <c r="T6" s="108" t="str">
        <f t="shared" si="8"/>
        <v>β1</v>
      </c>
      <c r="U6" s="105" t="str">
        <f t="shared" ref="U6:AB6" si="10">U2</f>
        <v xml:space="preserve">SE </v>
      </c>
      <c r="V6" s="105" t="str">
        <f t="shared" si="10"/>
        <v>2.5% CI</v>
      </c>
      <c r="W6" s="105" t="str">
        <f t="shared" si="10"/>
        <v>97.5% CI</v>
      </c>
      <c r="X6" s="105" t="str">
        <f t="shared" si="10"/>
        <v>t</v>
      </c>
      <c r="Y6" s="105" t="str">
        <f t="shared" si="10"/>
        <v>df</v>
      </c>
      <c r="Z6" s="109" t="str">
        <f t="shared" si="10"/>
        <v>p. val.</v>
      </c>
      <c r="AA6" s="109" t="str">
        <f t="shared" si="10"/>
        <v>p.adj (BH)</v>
      </c>
      <c r="AB6" s="110" t="str">
        <f t="shared" si="10"/>
        <v>sig.</v>
      </c>
      <c r="AC6" s="105" t="str">
        <f>T6</f>
        <v>β1</v>
      </c>
      <c r="AD6" s="105" t="str">
        <f t="shared" ref="AD6:AK6" si="11">U6</f>
        <v xml:space="preserve">SE </v>
      </c>
      <c r="AE6" s="105" t="str">
        <f t="shared" si="11"/>
        <v>2.5% CI</v>
      </c>
      <c r="AF6" s="105" t="str">
        <f t="shared" si="11"/>
        <v>97.5% CI</v>
      </c>
      <c r="AG6" s="105" t="str">
        <f t="shared" si="11"/>
        <v>t</v>
      </c>
      <c r="AH6" s="105" t="str">
        <f t="shared" si="11"/>
        <v>df</v>
      </c>
      <c r="AI6" s="105" t="str">
        <f t="shared" si="11"/>
        <v>p. val.</v>
      </c>
      <c r="AJ6" s="105" t="str">
        <f t="shared" si="11"/>
        <v>p.adj (BH)</v>
      </c>
      <c r="AK6" s="105" t="str">
        <f t="shared" si="11"/>
        <v>sig.</v>
      </c>
      <c r="AL6" s="108" t="str">
        <f t="shared" si="8"/>
        <v>β1</v>
      </c>
      <c r="AM6" s="105" t="str">
        <f t="shared" ref="AM6:AT6" si="12">AM2</f>
        <v xml:space="preserve">SE </v>
      </c>
      <c r="AN6" s="105" t="str">
        <f t="shared" si="12"/>
        <v>2.5% CI</v>
      </c>
      <c r="AO6" s="105" t="str">
        <f t="shared" si="12"/>
        <v>97.5% CI</v>
      </c>
      <c r="AP6" s="105" t="str">
        <f t="shared" si="12"/>
        <v>t</v>
      </c>
      <c r="AQ6" s="105" t="str">
        <f t="shared" si="12"/>
        <v>df</v>
      </c>
      <c r="AR6" s="109" t="str">
        <f t="shared" si="12"/>
        <v>p. val.</v>
      </c>
      <c r="AS6" s="109" t="str">
        <f t="shared" si="12"/>
        <v>p.adj (BH)</v>
      </c>
      <c r="AT6" s="110" t="str">
        <f t="shared" si="12"/>
        <v>sig.</v>
      </c>
      <c r="AU6" s="108" t="str">
        <f t="shared" si="8"/>
        <v>β1</v>
      </c>
      <c r="AV6" s="105" t="str">
        <f t="shared" ref="AV6:BC6" si="13">AV2</f>
        <v xml:space="preserve">SE </v>
      </c>
      <c r="AW6" s="105" t="str">
        <f t="shared" si="13"/>
        <v>2.5% CI</v>
      </c>
      <c r="AX6" s="105" t="str">
        <f t="shared" si="13"/>
        <v>97.5% CI</v>
      </c>
      <c r="AY6" s="105" t="str">
        <f t="shared" si="13"/>
        <v>t</v>
      </c>
      <c r="AZ6" s="105" t="str">
        <f t="shared" si="13"/>
        <v>df</v>
      </c>
      <c r="BA6" s="109" t="str">
        <f t="shared" si="13"/>
        <v>p. val.</v>
      </c>
      <c r="BB6" s="109" t="str">
        <f t="shared" si="13"/>
        <v>p.adj (BH)</v>
      </c>
      <c r="BC6" s="111" t="str">
        <f t="shared" si="13"/>
        <v>sig.</v>
      </c>
      <c r="BD6" s="105" t="s">
        <v>39</v>
      </c>
      <c r="BE6" s="105" t="s">
        <v>40</v>
      </c>
    </row>
    <row r="7" spans="1:57" s="89" customFormat="1" ht="33.6" customHeight="1" thickTop="1" thickBot="1" x14ac:dyDescent="0.3">
      <c r="A7" s="86" t="s">
        <v>4</v>
      </c>
      <c r="B7" s="87">
        <f>[15]Mode_PA_l_t_b1!C2</f>
        <v>0.39400000000000002</v>
      </c>
      <c r="C7" s="74">
        <f>[15]Mode_PA_l_t_b1!D2</f>
        <v>1.982</v>
      </c>
      <c r="D7" s="74">
        <f>[15]Mode_PA_l_t_b1!E2</f>
        <v>-3.4910000000000001</v>
      </c>
      <c r="E7" s="74">
        <f>[15]Mode_PA_l_t_b1!F2</f>
        <v>4.2779999999999996</v>
      </c>
      <c r="F7" s="76">
        <f>[15]Mode_PA_l_t_b1!G2</f>
        <v>0.19900000000000001</v>
      </c>
      <c r="G7" s="76">
        <f>[15]Mode_PA_l_t_b1!H2</f>
        <v>611.02</v>
      </c>
      <c r="H7" s="115">
        <f>[15]Mode_PA_l_t_b1!I2</f>
        <v>0.8427</v>
      </c>
      <c r="I7" s="115">
        <f>[15]Mode_PA_l_t_b1!J2</f>
        <v>0.91600000000000004</v>
      </c>
      <c r="J7" s="100">
        <f>[15]Mode_PA_l_t_b1!K2</f>
        <v>0</v>
      </c>
      <c r="K7" s="88">
        <f>[15]Mode_PA_l_t_b1!C3</f>
        <v>1.351</v>
      </c>
      <c r="L7" s="76">
        <f>[15]Mode_PA_l_t_b1!D3</f>
        <v>2.105</v>
      </c>
      <c r="M7" s="76">
        <f>[15]Mode_PA_l_t_b1!E3</f>
        <v>-2.7749999999999999</v>
      </c>
      <c r="N7" s="76">
        <f>[15]Mode_PA_l_t_b1!F3</f>
        <v>5.476</v>
      </c>
      <c r="O7" s="76">
        <f>[15]Mode_PA_l_t_b1!G3</f>
        <v>0.64200000000000002</v>
      </c>
      <c r="P7" s="76">
        <f>[15]Mode_PA_l_t_b1!H3</f>
        <v>611.20000000000005</v>
      </c>
      <c r="Q7" s="115">
        <f>[15]Mode_PA_l_t_b1!I3</f>
        <v>0.52129999999999999</v>
      </c>
      <c r="R7" s="115">
        <f>[15]Mode_PA_l_t_b1!J3</f>
        <v>0.60060000000000002</v>
      </c>
      <c r="S7" s="100">
        <f>[15]Mode_PA_l_t_b1!K3</f>
        <v>0</v>
      </c>
      <c r="T7" s="88">
        <f>[15]Mode_PA_l_t_b1!C4</f>
        <v>-13.207000000000001</v>
      </c>
      <c r="U7" s="76">
        <f>[15]Mode_PA_l_t_b1!D4</f>
        <v>2.677</v>
      </c>
      <c r="V7" s="76">
        <f>[15]Mode_PA_l_t_b1!E4</f>
        <v>-18.454000000000001</v>
      </c>
      <c r="W7" s="76">
        <f>[15]Mode_PA_l_t_b1!F4</f>
        <v>-7.96</v>
      </c>
      <c r="X7" s="76">
        <f>[15]Mode_PA_l_t_b1!G4</f>
        <v>-4.9329999999999998</v>
      </c>
      <c r="Y7" s="76">
        <f>[15]Mode_PA_l_t_b1!H4</f>
        <v>611.97</v>
      </c>
      <c r="Z7" s="115">
        <f>[15]Mode_PA_l_t_b1!I4</f>
        <v>1.04E-6</v>
      </c>
      <c r="AA7" s="115">
        <f>[15]Mode_PA_l_t_b1!J4</f>
        <v>2.92E-6</v>
      </c>
      <c r="AB7" s="100" t="str">
        <f>[15]Mode_PA_l_t_b1!K4</f>
        <v>p&lt;0.0001</v>
      </c>
      <c r="AC7" s="74">
        <f>[15]Mode_PA_l_t_b1!C5</f>
        <v>0.95699999999999996</v>
      </c>
      <c r="AD7" s="76">
        <f>[15]Mode_PA_l_t_b1!D5</f>
        <v>2.101</v>
      </c>
      <c r="AE7" s="76">
        <f>[15]Mode_PA_l_t_b1!E5</f>
        <v>-3.16</v>
      </c>
      <c r="AF7" s="76">
        <f>[15]Mode_PA_l_t_b1!F5</f>
        <v>5.0739999999999998</v>
      </c>
      <c r="AG7" s="76">
        <f>[15]Mode_PA_l_t_b1!G5</f>
        <v>0.45600000000000002</v>
      </c>
      <c r="AH7" s="76">
        <f>[15]Mode_PA_l_t_b1!H5</f>
        <v>611.33000000000004</v>
      </c>
      <c r="AI7" s="115">
        <f>[15]Mode_PA_l_t_b1!I5</f>
        <v>0.64890000000000003</v>
      </c>
      <c r="AJ7" s="115">
        <f>[15]Mode_PA_l_t_b1!J5</f>
        <v>0.72099999999999997</v>
      </c>
      <c r="AK7" s="100">
        <f>[15]Mode_PA_l_t_b1!K5</f>
        <v>0</v>
      </c>
      <c r="AL7" s="88">
        <f>[15]Mode_PA_l_t_b1!C6</f>
        <v>-13.6</v>
      </c>
      <c r="AM7" s="76">
        <f>[15]Mode_PA_l_t_b1!D6</f>
        <v>2.6749999999999998</v>
      </c>
      <c r="AN7" s="76">
        <f>[15]Mode_PA_l_t_b1!E6</f>
        <v>-18.844000000000001</v>
      </c>
      <c r="AO7" s="76">
        <f>[15]Mode_PA_l_t_b1!F6</f>
        <v>-8.3569999999999993</v>
      </c>
      <c r="AP7" s="76">
        <f>[15]Mode_PA_l_t_b1!G6</f>
        <v>-5.0839999999999996</v>
      </c>
      <c r="AQ7" s="76">
        <f>[15]Mode_PA_l_t_b1!H6</f>
        <v>612.13</v>
      </c>
      <c r="AR7" s="115">
        <f>[15]Mode_PA_l_t_b1!I6</f>
        <v>4.9299999999999998E-7</v>
      </c>
      <c r="AS7" s="115">
        <f>[15]Mode_PA_l_t_b1!J6</f>
        <v>1.42E-6</v>
      </c>
      <c r="AT7" s="100" t="str">
        <f>[15]Mode_PA_l_t_b1!K6</f>
        <v>p&lt;0.0001</v>
      </c>
      <c r="AU7" s="88">
        <f>[15]Mode_PA_l_t_b1!C7</f>
        <v>-14.557</v>
      </c>
      <c r="AV7" s="76">
        <f>[15]Mode_PA_l_t_b1!D7</f>
        <v>2.2829999999999999</v>
      </c>
      <c r="AW7" s="76">
        <f>[15]Mode_PA_l_t_b1!E7</f>
        <v>-19.032</v>
      </c>
      <c r="AX7" s="76">
        <f>[15]Mode_PA_l_t_b1!F7</f>
        <v>-10.083</v>
      </c>
      <c r="AY7" s="76">
        <f>[15]Mode_PA_l_t_b1!G7</f>
        <v>-6.3769999999999998</v>
      </c>
      <c r="AZ7" s="76">
        <f>[15]Mode_PA_l_t_b1!H7</f>
        <v>611.64</v>
      </c>
      <c r="BA7" s="115">
        <f>[15]Mode_PA_l_t_b1!I7</f>
        <v>3.5700000000000001E-10</v>
      </c>
      <c r="BB7" s="115">
        <f>[15]Mode_PA_l_t_b1!J7</f>
        <v>1.5400000000000001E-9</v>
      </c>
      <c r="BC7" s="100" t="str">
        <f>[15]Mode_PA_l_t_b1!K7</f>
        <v>p&lt;0.0001</v>
      </c>
      <c r="BD7" s="76">
        <f>'B0 Mode'!AL7</f>
        <v>8.72894875399952E-2</v>
      </c>
      <c r="BE7" s="76">
        <f>'B0 Mode'!AM7</f>
        <v>0.76096721773815101</v>
      </c>
    </row>
    <row r="8" spans="1:57" s="89" customFormat="1" ht="33.6" customHeight="1" thickBot="1" x14ac:dyDescent="0.3">
      <c r="A8" s="90" t="s">
        <v>3</v>
      </c>
      <c r="B8" s="91">
        <f>[16]Mode_PA_h_t_b1!C2</f>
        <v>-0.373</v>
      </c>
      <c r="C8" s="82">
        <f>[16]Mode_PA_h_t_b1!D2</f>
        <v>2.9540000000000002</v>
      </c>
      <c r="D8" s="82">
        <f>[16]Mode_PA_h_t_b1!E2</f>
        <v>-6.1619999999999999</v>
      </c>
      <c r="E8" s="82">
        <f>[16]Mode_PA_h_t_b1!F2</f>
        <v>5.4169999999999998</v>
      </c>
      <c r="F8" s="84">
        <f>[16]Mode_PA_h_t_b1!G2</f>
        <v>-0.126</v>
      </c>
      <c r="G8" s="84">
        <f>[16]Mode_PA_h_t_b1!H2</f>
        <v>612</v>
      </c>
      <c r="H8" s="115">
        <f>[16]Mode_PA_h_t_b1!I2</f>
        <v>0.89970000000000006</v>
      </c>
      <c r="I8" s="115">
        <f>[16]Mode_PA_h_t_b1!J2</f>
        <v>0.96379999999999999</v>
      </c>
      <c r="J8" s="100">
        <f>[16]Mode_PA_h_t_b1!K2</f>
        <v>0</v>
      </c>
      <c r="K8" s="92">
        <f>[16]Mode_PA_h_t_b1!C3</f>
        <v>-0.55100000000000005</v>
      </c>
      <c r="L8" s="84">
        <f>[16]Mode_PA_h_t_b1!D3</f>
        <v>3.1389999999999998</v>
      </c>
      <c r="M8" s="84">
        <f>[16]Mode_PA_h_t_b1!E3</f>
        <v>-6.702</v>
      </c>
      <c r="N8" s="84">
        <f>[16]Mode_PA_h_t_b1!F3</f>
        <v>5.601</v>
      </c>
      <c r="O8" s="84">
        <f>[16]Mode_PA_h_t_b1!G3</f>
        <v>-0.17499999999999999</v>
      </c>
      <c r="P8" s="84">
        <f>[16]Mode_PA_h_t_b1!H3</f>
        <v>612.23</v>
      </c>
      <c r="Q8" s="115">
        <f>[16]Mode_PA_h_t_b1!I3</f>
        <v>0.86080000000000001</v>
      </c>
      <c r="R8" s="115">
        <f>[16]Mode_PA_h_t_b1!J3</f>
        <v>0.92759999999999998</v>
      </c>
      <c r="S8" s="100">
        <f>[16]Mode_PA_h_t_b1!K3</f>
        <v>0</v>
      </c>
      <c r="T8" s="92">
        <f>[16]Mode_PA_h_t_b1!C4</f>
        <v>-14.102</v>
      </c>
      <c r="U8" s="84">
        <f>[16]Mode_PA_h_t_b1!D4</f>
        <v>3.9940000000000002</v>
      </c>
      <c r="V8" s="84">
        <f>[16]Mode_PA_h_t_b1!E4</f>
        <v>-21.931000000000001</v>
      </c>
      <c r="W8" s="84">
        <f>[16]Mode_PA_h_t_b1!F4</f>
        <v>-6.2729999999999997</v>
      </c>
      <c r="X8" s="84">
        <f>[16]Mode_PA_h_t_b1!G4</f>
        <v>-3.53</v>
      </c>
      <c r="Y8" s="84">
        <f>[16]Mode_PA_h_t_b1!H4</f>
        <v>612.95000000000005</v>
      </c>
      <c r="Z8" s="115">
        <f>[16]Mode_PA_h_t_b1!I4</f>
        <v>4.46E-4</v>
      </c>
      <c r="AA8" s="115">
        <f>[16]Mode_PA_h_t_b1!J4</f>
        <v>9.0700000000000004E-4</v>
      </c>
      <c r="AB8" s="100" t="str">
        <f>[16]Mode_PA_h_t_b1!K4</f>
        <v>p&lt;0.001</v>
      </c>
      <c r="AC8" s="82">
        <f>[16]Mode_PA_h_t_b1!C5</f>
        <v>-0.17799999999999999</v>
      </c>
      <c r="AD8" s="84">
        <f>[16]Mode_PA_h_t_b1!D5</f>
        <v>3.1360000000000001</v>
      </c>
      <c r="AE8" s="84">
        <f>[16]Mode_PA_h_t_b1!E5</f>
        <v>-6.3239999999999998</v>
      </c>
      <c r="AF8" s="84">
        <f>[16]Mode_PA_h_t_b1!F5</f>
        <v>5.968</v>
      </c>
      <c r="AG8" s="84">
        <f>[16]Mode_PA_h_t_b1!G5</f>
        <v>-5.7000000000000002E-2</v>
      </c>
      <c r="AH8" s="84">
        <f>[16]Mode_PA_h_t_b1!H5</f>
        <v>612.32000000000005</v>
      </c>
      <c r="AI8" s="115">
        <f>[16]Mode_PA_h_t_b1!I5</f>
        <v>0.95469999999999999</v>
      </c>
      <c r="AJ8" s="115">
        <f>[16]Mode_PA_h_t_b1!J5</f>
        <v>1</v>
      </c>
      <c r="AK8" s="100">
        <f>[16]Mode_PA_h_t_b1!K5</f>
        <v>0</v>
      </c>
      <c r="AL8" s="92">
        <f>[16]Mode_PA_h_t_b1!C6</f>
        <v>-13.728999999999999</v>
      </c>
      <c r="AM8" s="84">
        <f>[16]Mode_PA_h_t_b1!D6</f>
        <v>3.9940000000000002</v>
      </c>
      <c r="AN8" s="84">
        <f>[16]Mode_PA_h_t_b1!E6</f>
        <v>-21.556999999999999</v>
      </c>
      <c r="AO8" s="84">
        <f>[16]Mode_PA_h_t_b1!F6</f>
        <v>-5.9020000000000001</v>
      </c>
      <c r="AP8" s="84">
        <f>[16]Mode_PA_h_t_b1!G6</f>
        <v>-3.4380000000000002</v>
      </c>
      <c r="AQ8" s="84">
        <f>[16]Mode_PA_h_t_b1!H6</f>
        <v>613.07000000000005</v>
      </c>
      <c r="AR8" s="115">
        <f>[16]Mode_PA_h_t_b1!I6</f>
        <v>6.2600000000000004E-4</v>
      </c>
      <c r="AS8" s="115">
        <f>[16]Mode_PA_h_t_b1!J6</f>
        <v>1.1999999999999999E-3</v>
      </c>
      <c r="AT8" s="100" t="str">
        <f>[16]Mode_PA_h_t_b1!K6</f>
        <v>p&lt;0.01</v>
      </c>
      <c r="AU8" s="92">
        <f>[16]Mode_PA_h_t_b1!C7</f>
        <v>-13.551</v>
      </c>
      <c r="AV8" s="84">
        <f>[16]Mode_PA_h_t_b1!D7</f>
        <v>3.4079999999999999</v>
      </c>
      <c r="AW8" s="84">
        <f>[16]Mode_PA_h_t_b1!E7</f>
        <v>-20.231000000000002</v>
      </c>
      <c r="AX8" s="84">
        <f>[16]Mode_PA_h_t_b1!F7</f>
        <v>-6.8719999999999999</v>
      </c>
      <c r="AY8" s="84">
        <f>[16]Mode_PA_h_t_b1!G7</f>
        <v>-3.976</v>
      </c>
      <c r="AZ8" s="84">
        <f>[16]Mode_PA_h_t_b1!H7</f>
        <v>612.5</v>
      </c>
      <c r="BA8" s="115">
        <f>[16]Mode_PA_h_t_b1!I7</f>
        <v>7.8300000000000006E-5</v>
      </c>
      <c r="BB8" s="115">
        <f>[16]Mode_PA_h_t_b1!J7</f>
        <v>1.75E-4</v>
      </c>
      <c r="BC8" s="100" t="str">
        <f>[16]Mode_PA_h_t_b1!K7</f>
        <v>p&lt;0.001</v>
      </c>
      <c r="BD8" s="84">
        <f>'B0 Mode'!AL8</f>
        <v>0.11422688459456599</v>
      </c>
      <c r="BE8" s="84">
        <f>'B0 Mode'!AM8</f>
        <v>0.84172260407700195</v>
      </c>
    </row>
    <row r="9" spans="1:57" s="113" customFormat="1" ht="33.6" customHeight="1" thickTop="1" thickBot="1" x14ac:dyDescent="0.3">
      <c r="A9" s="105" t="s">
        <v>42</v>
      </c>
      <c r="B9" s="106" t="str">
        <f>B2</f>
        <v>β1</v>
      </c>
      <c r="C9" s="105" t="str">
        <f t="shared" ref="C9:J9" si="14">C2</f>
        <v xml:space="preserve">SE </v>
      </c>
      <c r="D9" s="105" t="str">
        <f t="shared" si="14"/>
        <v>2.5% CI</v>
      </c>
      <c r="E9" s="105" t="str">
        <f t="shared" si="14"/>
        <v>97.5% CI</v>
      </c>
      <c r="F9" s="105" t="str">
        <f t="shared" si="14"/>
        <v>t</v>
      </c>
      <c r="G9" s="105" t="str">
        <f t="shared" si="14"/>
        <v>df</v>
      </c>
      <c r="H9" s="105" t="str">
        <f t="shared" si="14"/>
        <v>p. val.</v>
      </c>
      <c r="I9" s="109" t="str">
        <f t="shared" si="14"/>
        <v>p.adj (BH)</v>
      </c>
      <c r="J9" s="107" t="str">
        <f t="shared" si="14"/>
        <v>sig.</v>
      </c>
      <c r="K9" s="108" t="str">
        <f t="shared" ref="K9:AU9" si="15">K2</f>
        <v>β1</v>
      </c>
      <c r="L9" s="105" t="str">
        <f t="shared" ref="L9:S9" si="16">L2</f>
        <v xml:space="preserve">SE </v>
      </c>
      <c r="M9" s="105" t="str">
        <f t="shared" si="16"/>
        <v>2.5% CI</v>
      </c>
      <c r="N9" s="105" t="str">
        <f t="shared" si="16"/>
        <v>97.5% CI</v>
      </c>
      <c r="O9" s="105" t="str">
        <f t="shared" si="16"/>
        <v>t</v>
      </c>
      <c r="P9" s="105" t="str">
        <f t="shared" si="16"/>
        <v>df</v>
      </c>
      <c r="Q9" s="109" t="str">
        <f t="shared" si="16"/>
        <v>p. val.</v>
      </c>
      <c r="R9" s="109" t="str">
        <f t="shared" si="16"/>
        <v>p.adj (BH)</v>
      </c>
      <c r="S9" s="110" t="str">
        <f t="shared" si="16"/>
        <v>sig.</v>
      </c>
      <c r="T9" s="108" t="str">
        <f t="shared" si="15"/>
        <v>β1</v>
      </c>
      <c r="U9" s="105" t="str">
        <f t="shared" ref="U9:AB9" si="17">U2</f>
        <v xml:space="preserve">SE </v>
      </c>
      <c r="V9" s="105" t="str">
        <f t="shared" si="17"/>
        <v>2.5% CI</v>
      </c>
      <c r="W9" s="105" t="str">
        <f t="shared" si="17"/>
        <v>97.5% CI</v>
      </c>
      <c r="X9" s="105" t="str">
        <f t="shared" si="17"/>
        <v>t</v>
      </c>
      <c r="Y9" s="105" t="str">
        <f t="shared" si="17"/>
        <v>df</v>
      </c>
      <c r="Z9" s="109" t="str">
        <f t="shared" si="17"/>
        <v>p. val.</v>
      </c>
      <c r="AA9" s="109" t="str">
        <f t="shared" si="17"/>
        <v>p.adj (BH)</v>
      </c>
      <c r="AB9" s="110" t="str">
        <f t="shared" si="17"/>
        <v>sig.</v>
      </c>
      <c r="AC9" s="105">
        <f>AC5</f>
        <v>-0.34499999999999997</v>
      </c>
      <c r="AD9" s="105">
        <f t="shared" ref="AD9:AK9" si="18">AD5</f>
        <v>0.16800000000000001</v>
      </c>
      <c r="AE9" s="105">
        <f t="shared" si="18"/>
        <v>-0.67400000000000004</v>
      </c>
      <c r="AF9" s="105">
        <f t="shared" si="18"/>
        <v>-1.6E-2</v>
      </c>
      <c r="AG9" s="105">
        <f t="shared" si="18"/>
        <v>-2.0579999999999998</v>
      </c>
      <c r="AH9" s="105">
        <f t="shared" si="18"/>
        <v>611.12</v>
      </c>
      <c r="AI9" s="109">
        <f t="shared" si="18"/>
        <v>0.04</v>
      </c>
      <c r="AJ9" s="109">
        <f t="shared" si="18"/>
        <v>5.3199999999999997E-2</v>
      </c>
      <c r="AK9" s="110" t="str">
        <f t="shared" si="18"/>
        <v>(p&lt;0.1)</v>
      </c>
      <c r="AL9" s="108" t="str">
        <f t="shared" si="15"/>
        <v>β1</v>
      </c>
      <c r="AM9" s="105" t="str">
        <f t="shared" ref="AM9:AT9" si="19">AM2</f>
        <v xml:space="preserve">SE </v>
      </c>
      <c r="AN9" s="105" t="str">
        <f t="shared" si="19"/>
        <v>2.5% CI</v>
      </c>
      <c r="AO9" s="105" t="str">
        <f t="shared" si="19"/>
        <v>97.5% CI</v>
      </c>
      <c r="AP9" s="105" t="str">
        <f t="shared" si="19"/>
        <v>t</v>
      </c>
      <c r="AQ9" s="105" t="str">
        <f t="shared" si="19"/>
        <v>df</v>
      </c>
      <c r="AR9" s="109" t="str">
        <f t="shared" si="19"/>
        <v>p. val.</v>
      </c>
      <c r="AS9" s="109" t="str">
        <f t="shared" si="19"/>
        <v>p.adj (BH)</v>
      </c>
      <c r="AT9" s="110" t="str">
        <f t="shared" si="19"/>
        <v>sig.</v>
      </c>
      <c r="AU9" s="108" t="str">
        <f t="shared" si="15"/>
        <v>β1</v>
      </c>
      <c r="AV9" s="105" t="str">
        <f t="shared" ref="AV9:BC9" si="20">AV2</f>
        <v xml:space="preserve">SE </v>
      </c>
      <c r="AW9" s="105" t="str">
        <f t="shared" si="20"/>
        <v>2.5% CI</v>
      </c>
      <c r="AX9" s="105" t="str">
        <f t="shared" si="20"/>
        <v>97.5% CI</v>
      </c>
      <c r="AY9" s="105" t="str">
        <f t="shared" si="20"/>
        <v>t</v>
      </c>
      <c r="AZ9" s="105" t="str">
        <f t="shared" si="20"/>
        <v>df</v>
      </c>
      <c r="BA9" s="109" t="str">
        <f t="shared" si="20"/>
        <v>p. val.</v>
      </c>
      <c r="BB9" s="109" t="str">
        <f t="shared" si="20"/>
        <v>p.adj (BH)</v>
      </c>
      <c r="BC9" s="111" t="str">
        <f t="shared" si="20"/>
        <v>sig.</v>
      </c>
      <c r="BD9" s="105" t="s">
        <v>39</v>
      </c>
      <c r="BE9" s="105" t="s">
        <v>40</v>
      </c>
    </row>
    <row r="10" spans="1:57" s="114" customFormat="1" ht="33.6" customHeight="1" thickTop="1" x14ac:dyDescent="0.25">
      <c r="A10" s="26" t="s">
        <v>35</v>
      </c>
      <c r="B10" s="25">
        <f>[17]Mode_PA_lh_slope_b1!C2</f>
        <v>1.7849999999999999</v>
      </c>
      <c r="C10" s="26">
        <f>[17]Mode_PA_lh_slope_b1!D2</f>
        <v>0.87</v>
      </c>
      <c r="D10" s="26">
        <f>[17]Mode_PA_lh_slope_b1!E2</f>
        <v>8.1000000000000003E-2</v>
      </c>
      <c r="E10" s="26">
        <f>[17]Mode_PA_lh_slope_b1!F2</f>
        <v>3.49</v>
      </c>
      <c r="F10" s="25">
        <f>[17]Mode_PA_lh_slope_b1!G2</f>
        <v>2.0529999999999999</v>
      </c>
      <c r="G10" s="25">
        <f>[17]Mode_PA_lh_slope_b1!H2</f>
        <v>607.03</v>
      </c>
      <c r="H10" s="94">
        <f>[17]Mode_PA_lh_slope_b1!I2</f>
        <v>4.0500000000000001E-2</v>
      </c>
      <c r="I10" s="94">
        <f>[17]Mode_PA_lh_slope_b1!J2</f>
        <v>5.3600000000000002E-2</v>
      </c>
      <c r="J10" s="123" t="str">
        <f>[17]Mode_PA_lh_slope_b1!K2</f>
        <v>(p&lt;0.1)</v>
      </c>
      <c r="K10" s="93">
        <f>[17]Mode_PA_lh_slope_b1!C3</f>
        <v>0.50900000000000001</v>
      </c>
      <c r="L10" s="25">
        <f>[17]Mode_PA_lh_slope_b1!D3</f>
        <v>0.92100000000000004</v>
      </c>
      <c r="M10" s="25">
        <f>[17]Mode_PA_lh_slope_b1!E3</f>
        <v>-1.296</v>
      </c>
      <c r="N10" s="25">
        <f>[17]Mode_PA_lh_slope_b1!F3</f>
        <v>2.3130000000000002</v>
      </c>
      <c r="O10" s="25">
        <f>[17]Mode_PA_lh_slope_b1!G3</f>
        <v>0.55300000000000005</v>
      </c>
      <c r="P10" s="25">
        <f>[17]Mode_PA_lh_slope_b1!H3</f>
        <v>607.66999999999996</v>
      </c>
      <c r="Q10" s="94">
        <f>[17]Mode_PA_lh_slope_b1!I3</f>
        <v>0.58079999999999998</v>
      </c>
      <c r="R10" s="94">
        <f>[17]Mode_PA_lh_slope_b1!J3</f>
        <v>0.66610000000000003</v>
      </c>
      <c r="S10" s="123">
        <f>[17]Mode_PA_lh_slope_b1!K3</f>
        <v>0</v>
      </c>
      <c r="T10" s="93">
        <f>[17]Mode_PA_lh_slope_b1!C4</f>
        <v>7.0789999999999997</v>
      </c>
      <c r="U10" s="25">
        <f>[17]Mode_PA_lh_slope_b1!D4</f>
        <v>1.175</v>
      </c>
      <c r="V10" s="25">
        <f>[17]Mode_PA_lh_slope_b1!E4</f>
        <v>4.7750000000000004</v>
      </c>
      <c r="W10" s="25">
        <f>[17]Mode_PA_lh_slope_b1!F4</f>
        <v>9.3819999999999997</v>
      </c>
      <c r="X10" s="25">
        <f>[17]Mode_PA_lh_slope_b1!G4</f>
        <v>6.0229999999999997</v>
      </c>
      <c r="Y10" s="25">
        <f>[17]Mode_PA_lh_slope_b1!H4</f>
        <v>609.5</v>
      </c>
      <c r="Z10" s="94">
        <f>[17]Mode_PA_lh_slope_b1!I4</f>
        <v>2.9600000000000001E-9</v>
      </c>
      <c r="AA10" s="94">
        <f>[17]Mode_PA_lh_slope_b1!J4</f>
        <v>1.0999999999999999E-8</v>
      </c>
      <c r="AB10" s="123" t="str">
        <f>[17]Mode_PA_lh_slope_b1!K4</f>
        <v>p&lt;0.0001</v>
      </c>
      <c r="AC10" s="25">
        <f>[17]Mode_PA_lh_slope_b1!C5</f>
        <v>-1.2769999999999999</v>
      </c>
      <c r="AD10" s="25">
        <f>[17]Mode_PA_lh_slope_b1!D5</f>
        <v>0.91900000000000004</v>
      </c>
      <c r="AE10" s="25">
        <f>[17]Mode_PA_lh_slope_b1!E5</f>
        <v>-3.0779999999999998</v>
      </c>
      <c r="AF10" s="25">
        <f>[17]Mode_PA_lh_slope_b1!F5</f>
        <v>0.52400000000000002</v>
      </c>
      <c r="AG10" s="25">
        <f>[17]Mode_PA_lh_slope_b1!G5</f>
        <v>-1.389</v>
      </c>
      <c r="AH10" s="25">
        <f>[17]Mode_PA_lh_slope_b1!H5</f>
        <v>607.83000000000004</v>
      </c>
      <c r="AI10" s="94">
        <f>[17]Mode_PA_lh_slope_b1!I5</f>
        <v>0.16520000000000001</v>
      </c>
      <c r="AJ10" s="94">
        <f>[17]Mode_PA_lh_slope_b1!J5</f>
        <v>0.20960000000000001</v>
      </c>
      <c r="AK10" s="123">
        <f>[17]Mode_PA_lh_slope_b1!K5</f>
        <v>0</v>
      </c>
      <c r="AL10" s="93">
        <f>[17]Mode_PA_lh_slope_b1!C6</f>
        <v>5.2930000000000001</v>
      </c>
      <c r="AM10" s="25">
        <f>[17]Mode_PA_lh_slope_b1!D6</f>
        <v>1.1739999999999999</v>
      </c>
      <c r="AN10" s="25">
        <f>[17]Mode_PA_lh_slope_b1!E6</f>
        <v>2.992</v>
      </c>
      <c r="AO10" s="25">
        <f>[17]Mode_PA_lh_slope_b1!F6</f>
        <v>7.5949999999999998</v>
      </c>
      <c r="AP10" s="25">
        <f>[17]Mode_PA_lh_slope_b1!G6</f>
        <v>4.5069999999999997</v>
      </c>
      <c r="AQ10" s="25">
        <f>[17]Mode_PA_lh_slope_b1!H6</f>
        <v>609.74</v>
      </c>
      <c r="AR10" s="94">
        <f>[17]Mode_PA_lh_slope_b1!I6</f>
        <v>7.8699999999999992E-6</v>
      </c>
      <c r="AS10" s="94">
        <f>[17]Mode_PA_lh_slope_b1!J6</f>
        <v>2.0299999999999999E-5</v>
      </c>
      <c r="AT10" s="123" t="str">
        <f>[17]Mode_PA_lh_slope_b1!K6</f>
        <v>p&lt;0.0001</v>
      </c>
      <c r="AU10" s="93">
        <f>[17]Mode_PA_lh_slope_b1!C7</f>
        <v>6.57</v>
      </c>
      <c r="AV10" s="25">
        <f>[17]Mode_PA_lh_slope_b1!D7</f>
        <v>1.0009999999999999</v>
      </c>
      <c r="AW10" s="25">
        <f>[17]Mode_PA_lh_slope_b1!E7</f>
        <v>4.6079999999999997</v>
      </c>
      <c r="AX10" s="25">
        <f>[17]Mode_PA_lh_slope_b1!F7</f>
        <v>8.532</v>
      </c>
      <c r="AY10" s="25">
        <f>[17]Mode_PA_lh_slope_b1!G7</f>
        <v>6.5620000000000003</v>
      </c>
      <c r="AZ10" s="25">
        <f>[17]Mode_PA_lh_slope_b1!H7</f>
        <v>608.38</v>
      </c>
      <c r="BA10" s="94">
        <f>[17]Mode_PA_lh_slope_b1!I7</f>
        <v>1.1399999999999999E-10</v>
      </c>
      <c r="BB10" s="94">
        <f>[17]Mode_PA_lh_slope_b1!J7</f>
        <v>5.2800000000000004E-10</v>
      </c>
      <c r="BC10" s="123" t="str">
        <f>[17]Mode_PA_lh_slope_b1!K7</f>
        <v>p&lt;0.0001</v>
      </c>
      <c r="BD10" s="25">
        <f>'B0 Mode'!AL10</f>
        <v>0.16441360628863</v>
      </c>
      <c r="BE10" s="25">
        <f>'B0 Mode'!AM10</f>
        <v>0.70158142490362896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86" priority="6" stopIfTrue="1" operator="lessThan">
      <formula>0.0001</formula>
    </cfRule>
    <cfRule type="cellIs" dxfId="85" priority="7" stopIfTrue="1" operator="lessThan">
      <formula>0.001</formula>
    </cfRule>
    <cfRule type="cellIs" dxfId="84" priority="8" stopIfTrue="1" operator="lessThan">
      <formula>0.05</formula>
    </cfRule>
    <cfRule type="cellIs" dxfId="83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82" priority="1" stopIfTrue="1" operator="containsText" text="p&lt;0.0001">
      <formula>NOT(ISERROR(SEARCH("p&lt;0.0001",J3)))</formula>
    </cfRule>
    <cfRule type="containsText" dxfId="81" priority="2" stopIfTrue="1" operator="containsText" text="p&lt;0.001">
      <formula>NOT(ISERROR(SEARCH("p&lt;0.001",J3)))</formula>
    </cfRule>
    <cfRule type="containsText" dxfId="80" priority="3" stopIfTrue="1" operator="containsText" text="p&lt;0.01">
      <formula>NOT(ISERROR(SEARCH("p&lt;0.01",J3)))</formula>
    </cfRule>
    <cfRule type="containsText" dxfId="79" priority="4" stopIfTrue="1" operator="containsText" text="p&lt;0.05">
      <formula>NOT(ISERROR(SEARCH("p&lt;0.05",J3)))</formula>
    </cfRule>
    <cfRule type="containsText" dxfId="78" priority="5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0"/>
  <sheetViews>
    <sheetView showGridLines="0" topLeftCell="D1" zoomScale="70" zoomScaleNormal="70" zoomScaleSheetLayoutView="47" workbookViewId="0">
      <selection activeCell="D3" sqref="D3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94" t="s">
        <v>45</v>
      </c>
      <c r="C1" s="195"/>
      <c r="D1" s="195"/>
      <c r="E1" s="195"/>
      <c r="F1" s="195"/>
      <c r="G1" s="195"/>
      <c r="H1" s="195"/>
      <c r="I1" s="195"/>
      <c r="J1" s="196"/>
      <c r="K1" s="197" t="s">
        <v>46</v>
      </c>
      <c r="L1" s="195"/>
      <c r="M1" s="195"/>
      <c r="N1" s="195"/>
      <c r="O1" s="195"/>
      <c r="P1" s="195"/>
      <c r="Q1" s="195"/>
      <c r="R1" s="195"/>
      <c r="S1" s="198"/>
      <c r="T1" s="199" t="s">
        <v>47</v>
      </c>
      <c r="U1" s="200"/>
      <c r="V1" s="200"/>
      <c r="W1" s="200"/>
      <c r="X1" s="200"/>
      <c r="Y1" s="200"/>
      <c r="Z1" s="200"/>
      <c r="AA1" s="200"/>
      <c r="AB1" s="200"/>
      <c r="AC1" s="201" t="s">
        <v>48</v>
      </c>
      <c r="AD1" s="202"/>
      <c r="AE1" s="202"/>
      <c r="AF1" s="202"/>
      <c r="AG1" s="202"/>
      <c r="AH1" s="202"/>
      <c r="AI1" s="202"/>
      <c r="AJ1" s="202"/>
      <c r="AK1" s="202"/>
      <c r="AL1" s="192" t="s">
        <v>41</v>
      </c>
      <c r="AM1" s="193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83.245999999999995</v>
      </c>
      <c r="C3" s="17">
        <f>[1]Mode_PA_l_f0_b0!C6</f>
        <v>1.5029999999999999</v>
      </c>
      <c r="D3" s="17">
        <f>[1]Mode_PA_l_f0_b0!D6</f>
        <v>80.301000000000002</v>
      </c>
      <c r="E3" s="17">
        <f>[1]Mode_PA_l_f0_b0!E6</f>
        <v>86.191000000000003</v>
      </c>
      <c r="F3" s="17">
        <f>[1]Mode_PA_l_f0_b0!F6</f>
        <v>55.402000000000001</v>
      </c>
      <c r="G3" s="17">
        <f>[1]Mode_PA_l_f0_b0!G6</f>
        <v>10</v>
      </c>
      <c r="H3" s="115">
        <f>[1]Mode_PA_l_f0_b0!H6</f>
        <v>8.8700000000000003E-14</v>
      </c>
      <c r="I3" s="115">
        <f>[1]Mode_PA_l_f0_b0!I6</f>
        <v>5.5399999999999996E-13</v>
      </c>
      <c r="J3" s="100" t="str">
        <f>[1]Mode_PA_l_f0_b0!J6</f>
        <v>p&lt;0.0001</v>
      </c>
      <c r="K3" s="54">
        <f>[1]Mode_PA_l_f0_b0!B7</f>
        <v>84.834000000000003</v>
      </c>
      <c r="L3" s="17">
        <f>[1]Mode_PA_l_f0_b0!C7</f>
        <v>1.41</v>
      </c>
      <c r="M3" s="17">
        <f>[1]Mode_PA_l_f0_b0!D7</f>
        <v>82.070999999999998</v>
      </c>
      <c r="N3" s="17">
        <f>[1]Mode_PA_l_f0_b0!E7</f>
        <v>87.597999999999999</v>
      </c>
      <c r="O3" s="17">
        <f>[1]Mode_PA_l_f0_b0!F7</f>
        <v>60.167000000000002</v>
      </c>
      <c r="P3" s="17">
        <f>[1]Mode_PA_l_f0_b0!G7</f>
        <v>0</v>
      </c>
      <c r="Q3" s="115">
        <f>[1]Mode_PA_l_f0_b0!H7</f>
        <v>1</v>
      </c>
      <c r="R3" s="115">
        <f>[1]Mode_PA_l_f0_b0!I7</f>
        <v>1</v>
      </c>
      <c r="S3" s="95">
        <f>[1]Mode_PA_l_f0_b0!J7</f>
        <v>0</v>
      </c>
      <c r="T3" s="63">
        <f>[1]Mode_PA_l_f0_b0!B8</f>
        <v>83.539000000000001</v>
      </c>
      <c r="U3" s="17">
        <f>[1]Mode_PA_l_f0_b0!C8</f>
        <v>1.633</v>
      </c>
      <c r="V3" s="17">
        <f>[1]Mode_PA_l_f0_b0!D8</f>
        <v>80.337999999999994</v>
      </c>
      <c r="W3" s="17">
        <f>[1]Mode_PA_l_f0_b0!E8</f>
        <v>86.74</v>
      </c>
      <c r="X3" s="17">
        <f>[1]Mode_PA_l_f0_b0!F8</f>
        <v>51.15</v>
      </c>
      <c r="Y3" s="17">
        <f>[1]Mode_PA_l_f0_b0!G8</f>
        <v>10.08</v>
      </c>
      <c r="Z3" s="119">
        <f>[1]Mode_PA_l_f0_b0!H8</f>
        <v>1.6300000000000001E-13</v>
      </c>
      <c r="AA3" s="119">
        <f>[1]Mode_PA_l_f0_b0!I8</f>
        <v>9.48E-13</v>
      </c>
      <c r="AB3" s="95" t="str">
        <f>[1]Mode_PA_l_f0_b0!J8</f>
        <v>p&lt;0.0001</v>
      </c>
      <c r="AC3" s="70">
        <f>[1]Mode_PA_l_f0_b0!B9</f>
        <v>85.710999999999999</v>
      </c>
      <c r="AD3" s="17">
        <f>[1]Mode_PA_l_f0_b0!C9</f>
        <v>1.8360000000000001</v>
      </c>
      <c r="AE3" s="17">
        <f>[1]Mode_PA_l_f0_b0!D9</f>
        <v>82.113</v>
      </c>
      <c r="AF3" s="17">
        <f>[1]Mode_PA_l_f0_b0!E9</f>
        <v>89.31</v>
      </c>
      <c r="AG3" s="17">
        <f>[1]Mode_PA_l_f0_b0!F9</f>
        <v>46.682000000000002</v>
      </c>
      <c r="AH3" s="17">
        <f>[1]Mode_PA_l_f0_b0!G9</f>
        <v>9.82</v>
      </c>
      <c r="AI3" s="119">
        <f>[1]Mode_PA_l_f0_b0!H9</f>
        <v>7.3100000000000002E-13</v>
      </c>
      <c r="AJ3" s="119">
        <f>[1]Mode_PA_l_f0_b0!I9</f>
        <v>4.0600000000000001E-12</v>
      </c>
      <c r="AK3" s="95" t="str">
        <f>[1]Mode_PA_l_f0_b0!J9</f>
        <v>p&lt;0.0001</v>
      </c>
      <c r="AL3" s="70">
        <f>'B0 Mode'!AL3</f>
        <v>7.7364655662846102E-2</v>
      </c>
      <c r="AM3" s="17">
        <f>'B0 Mode'!AM3</f>
        <v>0.963580594759613</v>
      </c>
    </row>
    <row r="4" spans="1:39" s="2" customFormat="1" ht="33.6" customHeight="1" thickBot="1" x14ac:dyDescent="0.35">
      <c r="A4" s="20" t="s">
        <v>27</v>
      </c>
      <c r="B4" s="43">
        <f>[3]Mode_PA_h_f0_b0!B6</f>
        <v>89.320999999999998</v>
      </c>
      <c r="C4" s="19">
        <f>[3]Mode_PA_h_f0_b0!C6</f>
        <v>1.4950000000000001</v>
      </c>
      <c r="D4" s="19">
        <f>[3]Mode_PA_h_f0_b0!D6</f>
        <v>86.391000000000005</v>
      </c>
      <c r="E4" s="19">
        <f>[3]Mode_PA_h_f0_b0!E6</f>
        <v>92.251999999999995</v>
      </c>
      <c r="F4" s="19">
        <f>[3]Mode_PA_h_f0_b0!F6</f>
        <v>59.734000000000002</v>
      </c>
      <c r="G4" s="19">
        <f>[3]Mode_PA_h_f0_b0!G6</f>
        <v>10.01</v>
      </c>
      <c r="H4" s="116">
        <f>[3]Mode_PA_h_f0_b0!H6</f>
        <v>4.15E-14</v>
      </c>
      <c r="I4" s="116">
        <f>[3]Mode_PA_h_f0_b0!I6</f>
        <v>3.4599999999999999E-13</v>
      </c>
      <c r="J4" s="101" t="str">
        <f>[3]Mode_PA_h_f0_b0!J6</f>
        <v>p&lt;0.0001</v>
      </c>
      <c r="K4" s="55">
        <f>[3]Mode_PA_h_f0_b0!B7</f>
        <v>87.843999999999994</v>
      </c>
      <c r="L4" s="19">
        <f>[3]Mode_PA_h_f0_b0!C7</f>
        <v>1.5649999999999999</v>
      </c>
      <c r="M4" s="19">
        <f>[3]Mode_PA_h_f0_b0!D7</f>
        <v>84.778000000000006</v>
      </c>
      <c r="N4" s="19">
        <f>[3]Mode_PA_h_f0_b0!E7</f>
        <v>90.911000000000001</v>
      </c>
      <c r="O4" s="19">
        <f>[3]Mode_PA_h_f0_b0!F7</f>
        <v>56.143999999999998</v>
      </c>
      <c r="P4" s="19">
        <f>[3]Mode_PA_h_f0_b0!G7</f>
        <v>19.22</v>
      </c>
      <c r="Q4" s="116">
        <f>[3]Mode_PA_h_f0_b0!H7</f>
        <v>8.7999999999999998E-23</v>
      </c>
      <c r="R4" s="116">
        <f>[3]Mode_PA_h_f0_b0!I7</f>
        <v>4.4000000000000001E-21</v>
      </c>
      <c r="S4" s="96" t="str">
        <f>[3]Mode_PA_h_f0_b0!J7</f>
        <v>p&lt;0.0001</v>
      </c>
      <c r="T4" s="64">
        <f>[3]Mode_PA_h_f0_b0!B8</f>
        <v>92.61</v>
      </c>
      <c r="U4" s="19">
        <f>[3]Mode_PA_h_f0_b0!C8</f>
        <v>1.5609999999999999</v>
      </c>
      <c r="V4" s="19">
        <f>[3]Mode_PA_h_f0_b0!D8</f>
        <v>89.551000000000002</v>
      </c>
      <c r="W4" s="19">
        <f>[3]Mode_PA_h_f0_b0!E8</f>
        <v>95.668999999999997</v>
      </c>
      <c r="X4" s="19">
        <f>[3]Mode_PA_h_f0_b0!F8</f>
        <v>59.335999999999999</v>
      </c>
      <c r="Y4" s="19">
        <f>[3]Mode_PA_h_f0_b0!G8</f>
        <v>10.27</v>
      </c>
      <c r="Z4" s="120">
        <f>[3]Mode_PA_h_f0_b0!H8</f>
        <v>2.3200000000000001E-14</v>
      </c>
      <c r="AA4" s="120">
        <f>[3]Mode_PA_h_f0_b0!I8</f>
        <v>2.3200000000000002E-13</v>
      </c>
      <c r="AB4" s="96" t="str">
        <f>[3]Mode_PA_h_f0_b0!J8</f>
        <v>p&lt;0.0001</v>
      </c>
      <c r="AC4" s="71">
        <f>[3]Mode_PA_h_f0_b0!B9</f>
        <v>93</v>
      </c>
      <c r="AD4" s="19">
        <f>[3]Mode_PA_h_f0_b0!C9</f>
        <v>1.9910000000000001</v>
      </c>
      <c r="AE4" s="19">
        <f>[3]Mode_PA_h_f0_b0!D9</f>
        <v>89.096999999999994</v>
      </c>
      <c r="AF4" s="19">
        <f>[3]Mode_PA_h_f0_b0!E9</f>
        <v>96.903000000000006</v>
      </c>
      <c r="AG4" s="19">
        <f>[3]Mode_PA_h_f0_b0!F9</f>
        <v>46.701999999999998</v>
      </c>
      <c r="AH4" s="19">
        <f>[3]Mode_PA_h_f0_b0!G9</f>
        <v>9.61</v>
      </c>
      <c r="AI4" s="120">
        <f>[3]Mode_PA_h_f0_b0!H9</f>
        <v>1.1700000000000001E-12</v>
      </c>
      <c r="AJ4" s="120">
        <f>[3]Mode_PA_h_f0_b0!I9</f>
        <v>6.3600000000000004E-12</v>
      </c>
      <c r="AK4" s="96" t="str">
        <f>[3]Mode_PA_h_f0_b0!J9</f>
        <v>p&lt;0.0001</v>
      </c>
      <c r="AL4" s="71">
        <f>'B0 Mode'!AL4</f>
        <v>0.18252779357841101</v>
      </c>
      <c r="AM4" s="19">
        <f>'B0 Mode'!AM4</f>
        <v>0.941127033564787</v>
      </c>
    </row>
    <row r="5" spans="1:39" s="4" customFormat="1" ht="33.6" customHeight="1" thickBot="1" x14ac:dyDescent="0.35">
      <c r="A5" s="21" t="s">
        <v>5</v>
      </c>
      <c r="B5" s="44">
        <f>[5]Mode_PA_f0_exc_b0!B6</f>
        <v>6.0590000000000002</v>
      </c>
      <c r="C5" s="21">
        <f>[5]Mode_PA_f0_exc_b0!C6</f>
        <v>0.35499999999999998</v>
      </c>
      <c r="D5" s="22">
        <f>[5]Mode_PA_f0_exc_b0!D6</f>
        <v>5.3620000000000001</v>
      </c>
      <c r="E5" s="22">
        <f>[5]Mode_PA_f0_exc_b0!E6</f>
        <v>6.7549999999999999</v>
      </c>
      <c r="F5" s="22">
        <f>[5]Mode_PA_f0_exc_b0!F6</f>
        <v>17.056000000000001</v>
      </c>
      <c r="G5" s="22">
        <f>[5]Mode_PA_f0_exc_b0!G6</f>
        <v>11.54</v>
      </c>
      <c r="H5" s="117">
        <f>[5]Mode_PA_f0_exc_b0!H6</f>
        <v>1.5300000000000001E-9</v>
      </c>
      <c r="I5" s="117">
        <f>[5]Mode_PA_f0_exc_b0!I6</f>
        <v>6.0699999999999999E-9</v>
      </c>
      <c r="J5" s="102" t="str">
        <f>[5]Mode_PA_f0_exc_b0!J6</f>
        <v>p&lt;0.0001</v>
      </c>
      <c r="K5" s="56">
        <f>[5]Mode_PA_f0_exc_b0!B7</f>
        <v>2.9609999999999999</v>
      </c>
      <c r="L5" s="22">
        <f>[5]Mode_PA_f0_exc_b0!C7</f>
        <v>0.91900000000000004</v>
      </c>
      <c r="M5" s="22">
        <f>[5]Mode_PA_f0_exc_b0!D7</f>
        <v>1.1599999999999999</v>
      </c>
      <c r="N5" s="22">
        <f>[5]Mode_PA_f0_exc_b0!E7</f>
        <v>4.7629999999999999</v>
      </c>
      <c r="O5" s="22">
        <f>[5]Mode_PA_f0_exc_b0!F7</f>
        <v>3.2210000000000001</v>
      </c>
      <c r="P5" s="22">
        <f>[5]Mode_PA_f0_exc_b0!G7</f>
        <v>313.32</v>
      </c>
      <c r="Q5" s="117">
        <f>[5]Mode_PA_f0_exc_b0!H7</f>
        <v>1.4E-3</v>
      </c>
      <c r="R5" s="117">
        <f>[5]Mode_PA_f0_exc_b0!I7</f>
        <v>2.3E-3</v>
      </c>
      <c r="S5" s="97" t="str">
        <f>[5]Mode_PA_f0_exc_b0!J7</f>
        <v>p&lt;0.01</v>
      </c>
      <c r="T5" s="65">
        <f>[5]Mode_PA_f0_exc_b0!B8</f>
        <v>9.7449999999999992</v>
      </c>
      <c r="U5" s="22">
        <f>[5]Mode_PA_f0_exc_b0!C8</f>
        <v>0.5</v>
      </c>
      <c r="V5" s="22">
        <f>[5]Mode_PA_f0_exc_b0!D8</f>
        <v>8.7650000000000006</v>
      </c>
      <c r="W5" s="22">
        <f>[5]Mode_PA_f0_exc_b0!E8</f>
        <v>10.725</v>
      </c>
      <c r="X5" s="22">
        <f>[5]Mode_PA_f0_exc_b0!F8</f>
        <v>19.488</v>
      </c>
      <c r="Y5" s="22">
        <f>[5]Mode_PA_f0_exc_b0!G8</f>
        <v>44.2</v>
      </c>
      <c r="Z5" s="121">
        <f>[5]Mode_PA_f0_exc_b0!H8</f>
        <v>2.5000000000000001E-23</v>
      </c>
      <c r="AA5" s="121">
        <f>[5]Mode_PA_f0_exc_b0!I8</f>
        <v>1.56E-21</v>
      </c>
      <c r="AB5" s="97" t="str">
        <f>[5]Mode_PA_f0_exc_b0!J8</f>
        <v>p&lt;0.0001</v>
      </c>
      <c r="AC5" s="72">
        <f>[5]Mode_PA_f0_exc_b0!B9</f>
        <v>7.0380000000000003</v>
      </c>
      <c r="AD5" s="22">
        <f>[5]Mode_PA_f0_exc_b0!C9</f>
        <v>0.44700000000000001</v>
      </c>
      <c r="AE5" s="22">
        <f>[5]Mode_PA_f0_exc_b0!D9</f>
        <v>6.1619999999999999</v>
      </c>
      <c r="AF5" s="22">
        <f>[5]Mode_PA_f0_exc_b0!E9</f>
        <v>7.9139999999999997</v>
      </c>
      <c r="AG5" s="22">
        <f>[5]Mode_PA_f0_exc_b0!F9</f>
        <v>15.747999999999999</v>
      </c>
      <c r="AH5" s="22">
        <f>[5]Mode_PA_f0_exc_b0!G9</f>
        <v>28.57</v>
      </c>
      <c r="AI5" s="121">
        <f>[5]Mode_PA_f0_exc_b0!H9</f>
        <v>1.2800000000000001E-15</v>
      </c>
      <c r="AJ5" s="121">
        <f>[5]Mode_PA_f0_exc_b0!I9</f>
        <v>1.6799999999999998E-14</v>
      </c>
      <c r="AK5" s="97" t="str">
        <f>[5]Mode_PA_f0_exc_b0!J9</f>
        <v>p&lt;0.0001</v>
      </c>
      <c r="AL5" s="72">
        <f>'B0 Mode'!AL5</f>
        <v>0.16441360628863</v>
      </c>
      <c r="AM5" s="22">
        <f>'B0 Mode'!AM5</f>
        <v>0.70158142490362896</v>
      </c>
    </row>
    <row r="6" spans="1:39" s="1" customFormat="1" ht="33.6" customHeight="1" thickTop="1" thickBot="1" x14ac:dyDescent="0.35">
      <c r="A6" s="33" t="s">
        <v>6</v>
      </c>
      <c r="B6" s="45" t="str">
        <f t="shared" ref="B6:I6" si="16">B2</f>
        <v>β0</v>
      </c>
      <c r="C6" s="33" t="str">
        <f t="shared" si="16"/>
        <v xml:space="preserve">SE </v>
      </c>
      <c r="D6" s="33" t="str">
        <f t="shared" si="16"/>
        <v>2.5%  CI</v>
      </c>
      <c r="E6" s="33" t="str">
        <f t="shared" si="16"/>
        <v>97.5% CI</v>
      </c>
      <c r="F6" s="33" t="str">
        <f t="shared" si="16"/>
        <v>t</v>
      </c>
      <c r="G6" s="33" t="str">
        <f t="shared" si="16"/>
        <v>df</v>
      </c>
      <c r="H6" s="34" t="str">
        <f t="shared" si="16"/>
        <v>p. val.</v>
      </c>
      <c r="I6" s="34" t="str">
        <f t="shared" si="16"/>
        <v>p.adj (BH)</v>
      </c>
      <c r="J6" s="46" t="str">
        <f>J2</f>
        <v>sig.</v>
      </c>
      <c r="K6" s="57" t="str">
        <f t="shared" ref="K6:R6" si="17">K2</f>
        <v>β0</v>
      </c>
      <c r="L6" s="33" t="str">
        <f t="shared" si="17"/>
        <v xml:space="preserve">SE </v>
      </c>
      <c r="M6" s="33" t="str">
        <f t="shared" si="17"/>
        <v>2.5%  CI</v>
      </c>
      <c r="N6" s="33" t="str">
        <f t="shared" si="17"/>
        <v>97.5% CI</v>
      </c>
      <c r="O6" s="33" t="str">
        <f t="shared" si="17"/>
        <v>t</v>
      </c>
      <c r="P6" s="33" t="str">
        <f t="shared" si="17"/>
        <v>df</v>
      </c>
      <c r="Q6" s="34" t="str">
        <f t="shared" si="17"/>
        <v>p. val.</v>
      </c>
      <c r="R6" s="34" t="str">
        <f t="shared" si="17"/>
        <v>p.adj (BH)</v>
      </c>
      <c r="S6" s="58" t="str">
        <f>J2</f>
        <v>sig.</v>
      </c>
      <c r="T6" s="66" t="str">
        <f t="shared" ref="T6:AA6" si="18">T2</f>
        <v>β0</v>
      </c>
      <c r="U6" s="33" t="str">
        <f t="shared" si="18"/>
        <v xml:space="preserve">SE </v>
      </c>
      <c r="V6" s="33" t="str">
        <f t="shared" si="18"/>
        <v>2.5%  CI</v>
      </c>
      <c r="W6" s="33" t="str">
        <f t="shared" si="18"/>
        <v>97.5% CI</v>
      </c>
      <c r="X6" s="33" t="str">
        <f t="shared" si="18"/>
        <v>t</v>
      </c>
      <c r="Y6" s="33" t="str">
        <f t="shared" si="18"/>
        <v>df</v>
      </c>
      <c r="Z6" s="34" t="str">
        <f t="shared" si="18"/>
        <v>p. val.</v>
      </c>
      <c r="AA6" s="34" t="str">
        <f t="shared" si="18"/>
        <v>p.adj (BH)</v>
      </c>
      <c r="AB6" s="58" t="str">
        <f>J2</f>
        <v>sig.</v>
      </c>
      <c r="AC6" s="66" t="str">
        <f t="shared" ref="AC6" si="19">AC2</f>
        <v>β0</v>
      </c>
      <c r="AD6" s="33" t="str">
        <f t="shared" ref="AD6:AK6" si="20">AD2</f>
        <v xml:space="preserve">SE </v>
      </c>
      <c r="AE6" s="33" t="str">
        <f t="shared" si="20"/>
        <v>2.5%  CI</v>
      </c>
      <c r="AF6" s="33" t="str">
        <f t="shared" si="20"/>
        <v>97.5% CI</v>
      </c>
      <c r="AG6" s="33" t="str">
        <f t="shared" si="20"/>
        <v>t</v>
      </c>
      <c r="AH6" s="33" t="str">
        <f t="shared" si="20"/>
        <v>df</v>
      </c>
      <c r="AI6" s="34" t="str">
        <f t="shared" si="20"/>
        <v>p. val.</v>
      </c>
      <c r="AJ6" s="34" t="str">
        <f t="shared" si="20"/>
        <v>p.adj (BH)</v>
      </c>
      <c r="AK6" s="58" t="str">
        <f t="shared" si="20"/>
        <v>sig.</v>
      </c>
      <c r="AL6" s="66" t="str">
        <f>'B0 Mode'!AL6</f>
        <v xml:space="preserve">R2m </v>
      </c>
      <c r="AM6" s="33" t="str">
        <f>'B0 Mode'!AM6</f>
        <v xml:space="preserve">R2c </v>
      </c>
    </row>
    <row r="7" spans="1:39" ht="33.6" customHeight="1" thickTop="1" thickBot="1" x14ac:dyDescent="0.35">
      <c r="A7" s="23" t="s">
        <v>4</v>
      </c>
      <c r="B7" s="47">
        <f>[7]Mode_PA_l_t_b0!B6</f>
        <v>71.423000000000002</v>
      </c>
      <c r="C7" s="18">
        <f>[7]Mode_PA_l_t_b0!C6</f>
        <v>9.1319999999999997</v>
      </c>
      <c r="D7" s="18">
        <f>[7]Mode_PA_l_t_b0!D6</f>
        <v>53.524000000000001</v>
      </c>
      <c r="E7" s="18">
        <f>[7]Mode_PA_l_t_b0!E6</f>
        <v>89.322000000000003</v>
      </c>
      <c r="F7" s="17">
        <f>[7]Mode_PA_l_t_b0!F6</f>
        <v>7.8209999999999997</v>
      </c>
      <c r="G7" s="17">
        <f>[7]Mode_PA_l_t_b0!G6</f>
        <v>10.76</v>
      </c>
      <c r="H7" s="115">
        <f>[7]Mode_PA_l_t_b0!H6</f>
        <v>9.2699999999999993E-6</v>
      </c>
      <c r="I7" s="115">
        <f>[7]Mode_PA_l_t_b0!I6</f>
        <v>2.3200000000000001E-5</v>
      </c>
      <c r="J7" s="103" t="str">
        <f>[7]Mode_PA_l_t_b0!J6</f>
        <v>p&lt;0.0001</v>
      </c>
      <c r="K7" s="59">
        <f>[7]Mode_PA_l_t_b0!B7</f>
        <v>64.706000000000003</v>
      </c>
      <c r="L7" s="17">
        <f>[7]Mode_PA_l_t_b0!C7</f>
        <v>12.291</v>
      </c>
      <c r="M7" s="17">
        <f>[7]Mode_PA_l_t_b0!D7</f>
        <v>40.616999999999997</v>
      </c>
      <c r="N7" s="17">
        <f>[7]Mode_PA_l_t_b0!E7</f>
        <v>88.795000000000002</v>
      </c>
      <c r="O7" s="17">
        <f>[7]Mode_PA_l_t_b0!F7</f>
        <v>5.2649999999999997</v>
      </c>
      <c r="P7" s="17">
        <f>[7]Mode_PA_l_t_b0!G7</f>
        <v>34.81</v>
      </c>
      <c r="Q7" s="115">
        <f>[7]Mode_PA_l_t_b0!H7</f>
        <v>7.3100000000000003E-6</v>
      </c>
      <c r="R7" s="115">
        <f>[7]Mode_PA_l_t_b0!I7</f>
        <v>1.9199999999999999E-5</v>
      </c>
      <c r="S7" s="98" t="str">
        <f>[7]Mode_PA_l_t_b0!J7</f>
        <v>p&lt;0.0001</v>
      </c>
      <c r="T7" s="67">
        <f>[7]Mode_PA_l_t_b0!B8</f>
        <v>60.84</v>
      </c>
      <c r="U7" s="17">
        <f>[7]Mode_PA_l_t_b0!C8</f>
        <v>9.9139999999999997</v>
      </c>
      <c r="V7" s="17">
        <f>[7]Mode_PA_l_t_b0!D8</f>
        <v>41.41</v>
      </c>
      <c r="W7" s="17">
        <f>[7]Mode_PA_l_t_b0!E8</f>
        <v>80.271000000000001</v>
      </c>
      <c r="X7" s="17">
        <f>[7]Mode_PA_l_t_b0!F8</f>
        <v>6.1369999999999996</v>
      </c>
      <c r="Y7" s="17">
        <f>[7]Mode_PA_l_t_b0!G8</f>
        <v>14.93</v>
      </c>
      <c r="Z7" s="119">
        <f>[7]Mode_PA_l_t_b0!H8</f>
        <v>1.9400000000000001E-5</v>
      </c>
      <c r="AA7" s="119">
        <f>[7]Mode_PA_l_t_b0!I8</f>
        <v>4.71E-5</v>
      </c>
      <c r="AB7" s="98" t="str">
        <f>[7]Mode_PA_l_t_b0!J8</f>
        <v>p&lt;0.0001</v>
      </c>
      <c r="AC7" s="70">
        <f>[7]Mode_PA_l_t_b0!B9</f>
        <v>56.542000000000002</v>
      </c>
      <c r="AD7" s="17">
        <f>[7]Mode_PA_l_t_b0!C9</f>
        <v>9.48</v>
      </c>
      <c r="AE7" s="17">
        <f>[7]Mode_PA_l_t_b0!D9</f>
        <v>37.962000000000003</v>
      </c>
      <c r="AF7" s="17">
        <f>[7]Mode_PA_l_t_b0!E9</f>
        <v>75.122</v>
      </c>
      <c r="AG7" s="17">
        <f>[7]Mode_PA_l_t_b0!F9</f>
        <v>5.9640000000000004</v>
      </c>
      <c r="AH7" s="17">
        <f>[7]Mode_PA_l_t_b0!G9</f>
        <v>12.49</v>
      </c>
      <c r="AI7" s="119">
        <f>[7]Mode_PA_l_t_b0!H9</f>
        <v>5.5699999999999999E-5</v>
      </c>
      <c r="AJ7" s="119">
        <f>[7]Mode_PA_l_t_b0!I9</f>
        <v>1.27E-4</v>
      </c>
      <c r="AK7" s="98" t="str">
        <f>[7]Mode_PA_l_t_b0!J9</f>
        <v>p&lt;0.001</v>
      </c>
      <c r="AL7" s="70">
        <f>'B0 Mode'!AL7</f>
        <v>8.72894875399952E-2</v>
      </c>
      <c r="AM7" s="17">
        <f>'B0 Mode'!AM7</f>
        <v>0.76096721773815101</v>
      </c>
    </row>
    <row r="8" spans="1:39" ht="33.6" customHeight="1" thickBot="1" x14ac:dyDescent="0.35">
      <c r="A8" s="24" t="s">
        <v>3</v>
      </c>
      <c r="B8" s="48">
        <f>[9]Mode_PA_h_t_b0!B6</f>
        <v>291.964</v>
      </c>
      <c r="C8" s="21">
        <f>[9]Mode_PA_h_t_b0!C6</f>
        <v>26.5</v>
      </c>
      <c r="D8" s="21">
        <f>[9]Mode_PA_h_t_b0!D6</f>
        <v>240.02600000000001</v>
      </c>
      <c r="E8" s="21">
        <f>[9]Mode_PA_h_t_b0!E6</f>
        <v>343.90300000000002</v>
      </c>
      <c r="F8" s="22">
        <f>[9]Mode_PA_h_t_b0!F6</f>
        <v>11.018000000000001</v>
      </c>
      <c r="G8" s="22">
        <f>[9]Mode_PA_h_t_b0!G6</f>
        <v>3.11</v>
      </c>
      <c r="H8" s="117">
        <f>[9]Mode_PA_h_t_b0!H6</f>
        <v>1.4E-3</v>
      </c>
      <c r="I8" s="117">
        <f>[9]Mode_PA_h_t_b0!I6</f>
        <v>2.3E-3</v>
      </c>
      <c r="J8" s="102" t="str">
        <f>[9]Mode_PA_h_t_b0!J6</f>
        <v>p&lt;0.01</v>
      </c>
      <c r="K8" s="60">
        <f>[9]Mode_PA_h_t_b0!B7</f>
        <v>218.447</v>
      </c>
      <c r="L8" s="22">
        <f>[9]Mode_PA_h_t_b0!C7</f>
        <v>29.21</v>
      </c>
      <c r="M8" s="22">
        <f>[9]Mode_PA_h_t_b0!D7</f>
        <v>161.197</v>
      </c>
      <c r="N8" s="22">
        <f>[9]Mode_PA_h_t_b0!E7</f>
        <v>275.697</v>
      </c>
      <c r="O8" s="22">
        <f>[9]Mode_PA_h_t_b0!F7</f>
        <v>7.4790000000000001</v>
      </c>
      <c r="P8" s="22">
        <f>[9]Mode_PA_h_t_b0!G7</f>
        <v>4.58</v>
      </c>
      <c r="Q8" s="117">
        <f>[9]Mode_PA_h_t_b0!H7</f>
        <v>9.810000000000001E-4</v>
      </c>
      <c r="R8" s="117">
        <f>[9]Mode_PA_h_t_b0!I7</f>
        <v>1.9E-3</v>
      </c>
      <c r="S8" s="97" t="str">
        <f>[9]Mode_PA_h_t_b0!J7</f>
        <v>p&lt;0.01</v>
      </c>
      <c r="T8" s="68">
        <f>[9]Mode_PA_h_t_b0!B8</f>
        <v>287.41500000000002</v>
      </c>
      <c r="U8" s="22">
        <f>[9]Mode_PA_h_t_b0!C8</f>
        <v>27.119</v>
      </c>
      <c r="V8" s="22">
        <f>[9]Mode_PA_h_t_b0!D8</f>
        <v>234.26300000000001</v>
      </c>
      <c r="W8" s="22">
        <f>[9]Mode_PA_h_t_b0!E8</f>
        <v>340.56700000000001</v>
      </c>
      <c r="X8" s="22">
        <f>[9]Mode_PA_h_t_b0!F8</f>
        <v>10.598000000000001</v>
      </c>
      <c r="Y8" s="22">
        <f>[9]Mode_PA_h_t_b0!G8</f>
        <v>3.41</v>
      </c>
      <c r="Z8" s="121">
        <f>[9]Mode_PA_h_t_b0!H8</f>
        <v>1E-3</v>
      </c>
      <c r="AA8" s="121">
        <f>[9]Mode_PA_h_t_b0!I8</f>
        <v>1.9E-3</v>
      </c>
      <c r="AB8" s="97" t="str">
        <f>[9]Mode_PA_h_t_b0!J8</f>
        <v>p&lt;0.01</v>
      </c>
      <c r="AC8" s="72">
        <f>[9]Mode_PA_h_t_b0!B9</f>
        <v>283.05900000000003</v>
      </c>
      <c r="AD8" s="22">
        <f>[9]Mode_PA_h_t_b0!C9</f>
        <v>26.771000000000001</v>
      </c>
      <c r="AE8" s="22">
        <f>[9]Mode_PA_h_t_b0!D9</f>
        <v>230.58799999999999</v>
      </c>
      <c r="AF8" s="22">
        <f>[9]Mode_PA_h_t_b0!E9</f>
        <v>335.529</v>
      </c>
      <c r="AG8" s="22">
        <f>[9]Mode_PA_h_t_b0!F9</f>
        <v>10.573</v>
      </c>
      <c r="AH8" s="22">
        <f>[9]Mode_PA_h_t_b0!G9</f>
        <v>3.23</v>
      </c>
      <c r="AI8" s="121">
        <f>[9]Mode_PA_h_t_b0!H9</f>
        <v>1.2999999999999999E-3</v>
      </c>
      <c r="AJ8" s="121">
        <f>[9]Mode_PA_h_t_b0!I9</f>
        <v>2.3E-3</v>
      </c>
      <c r="AK8" s="97" t="str">
        <f>[9]Mode_PA_h_t_b0!J9</f>
        <v>p&lt;0.01</v>
      </c>
      <c r="AL8" s="72">
        <f>'B0 Mode'!AL8</f>
        <v>0.11422688459456599</v>
      </c>
      <c r="AM8" s="22">
        <f>'B0 Mode'!AM8</f>
        <v>0.84172260407700195</v>
      </c>
    </row>
    <row r="9" spans="1:39" ht="33.6" customHeight="1" thickTop="1" thickBot="1" x14ac:dyDescent="0.35">
      <c r="A9" s="33" t="s">
        <v>17</v>
      </c>
      <c r="B9" s="45" t="str">
        <f t="shared" ref="B9:I9" si="21">B2</f>
        <v>β0</v>
      </c>
      <c r="C9" s="33" t="str">
        <f t="shared" si="21"/>
        <v xml:space="preserve">SE </v>
      </c>
      <c r="D9" s="33" t="str">
        <f t="shared" si="21"/>
        <v>2.5%  CI</v>
      </c>
      <c r="E9" s="33" t="str">
        <f t="shared" si="21"/>
        <v>97.5% CI</v>
      </c>
      <c r="F9" s="33" t="str">
        <f t="shared" si="21"/>
        <v>t</v>
      </c>
      <c r="G9" s="33" t="str">
        <f t="shared" si="21"/>
        <v>df</v>
      </c>
      <c r="H9" s="34" t="str">
        <f t="shared" si="21"/>
        <v>p. val.</v>
      </c>
      <c r="I9" s="34" t="str">
        <f t="shared" si="21"/>
        <v>p.adj (BH)</v>
      </c>
      <c r="J9" s="46" t="str">
        <f>J2</f>
        <v>sig.</v>
      </c>
      <c r="K9" s="57" t="str">
        <f>K2</f>
        <v>β0</v>
      </c>
      <c r="L9" s="33" t="str">
        <f t="shared" ref="L9:R9" si="22">L2</f>
        <v xml:space="preserve">SE </v>
      </c>
      <c r="M9" s="33" t="str">
        <f t="shared" si="22"/>
        <v>2.5%  CI</v>
      </c>
      <c r="N9" s="33" t="str">
        <f t="shared" si="22"/>
        <v>97.5% CI</v>
      </c>
      <c r="O9" s="33" t="str">
        <f t="shared" si="22"/>
        <v>t</v>
      </c>
      <c r="P9" s="33" t="str">
        <f t="shared" si="22"/>
        <v>df</v>
      </c>
      <c r="Q9" s="34" t="str">
        <f t="shared" si="22"/>
        <v>p. val.</v>
      </c>
      <c r="R9" s="34" t="str">
        <f t="shared" si="22"/>
        <v>p.adj (BH)</v>
      </c>
      <c r="S9" s="58" t="str">
        <f>J2</f>
        <v>sig.</v>
      </c>
      <c r="T9" s="66" t="str">
        <f t="shared" ref="T9:AA9" si="23">T2</f>
        <v>β0</v>
      </c>
      <c r="U9" s="33" t="str">
        <f t="shared" si="23"/>
        <v xml:space="preserve">SE </v>
      </c>
      <c r="V9" s="33" t="str">
        <f t="shared" si="23"/>
        <v>2.5%  CI</v>
      </c>
      <c r="W9" s="33" t="str">
        <f t="shared" si="23"/>
        <v>97.5% CI</v>
      </c>
      <c r="X9" s="33" t="str">
        <f t="shared" si="23"/>
        <v>t</v>
      </c>
      <c r="Y9" s="33" t="str">
        <f t="shared" si="23"/>
        <v>df</v>
      </c>
      <c r="Z9" s="34" t="str">
        <f t="shared" si="23"/>
        <v>p. val.</v>
      </c>
      <c r="AA9" s="34" t="str">
        <f t="shared" si="23"/>
        <v>p.adj (BH)</v>
      </c>
      <c r="AB9" s="58" t="str">
        <f>J2</f>
        <v>sig.</v>
      </c>
      <c r="AC9" s="66" t="str">
        <f t="shared" ref="AC9" si="24">AC2</f>
        <v>β0</v>
      </c>
      <c r="AD9" s="33" t="str">
        <f t="shared" ref="AD9:AK9" si="25">AD2</f>
        <v xml:space="preserve">SE </v>
      </c>
      <c r="AE9" s="33" t="str">
        <f t="shared" si="25"/>
        <v>2.5%  CI</v>
      </c>
      <c r="AF9" s="33" t="str">
        <f t="shared" si="25"/>
        <v>97.5% CI</v>
      </c>
      <c r="AG9" s="33" t="str">
        <f t="shared" si="25"/>
        <v>t</v>
      </c>
      <c r="AH9" s="33" t="str">
        <f t="shared" si="25"/>
        <v>df</v>
      </c>
      <c r="AI9" s="34" t="str">
        <f t="shared" si="25"/>
        <v>p. val.</v>
      </c>
      <c r="AJ9" s="34" t="str">
        <f t="shared" si="25"/>
        <v>p.adj (BH)</v>
      </c>
      <c r="AK9" s="58" t="str">
        <f t="shared" si="25"/>
        <v>sig.</v>
      </c>
      <c r="AL9" s="66" t="str">
        <f>'B0 Mode'!AL9</f>
        <v xml:space="preserve">R2m </v>
      </c>
      <c r="AM9" s="33" t="str">
        <f>'B0 Mode'!AM9</f>
        <v xml:space="preserve">R2c </v>
      </c>
    </row>
    <row r="10" spans="1:39" ht="33.6" customHeight="1" thickTop="1" x14ac:dyDescent="0.3">
      <c r="A10" s="51" t="s">
        <v>35</v>
      </c>
      <c r="B10" s="49">
        <f>[11]Mode_PA_lh_slope_b0!B6</f>
        <v>32.935000000000002</v>
      </c>
      <c r="C10" s="50">
        <f>[11]Mode_PA_lh_slope_b0!C6</f>
        <v>4.9800000000000004</v>
      </c>
      <c r="D10" s="51">
        <f>[11]Mode_PA_lh_slope_b0!D6</f>
        <v>23.175999999999998</v>
      </c>
      <c r="E10" s="51">
        <f>[11]Mode_PA_lh_slope_b0!E6</f>
        <v>42.695</v>
      </c>
      <c r="F10" s="50">
        <f>[11]Mode_PA_lh_slope_b0!F6</f>
        <v>6.6139999999999999</v>
      </c>
      <c r="G10" s="50">
        <f>[11]Mode_PA_lh_slope_b0!G6</f>
        <v>2.98</v>
      </c>
      <c r="H10" s="118">
        <f>[11]Mode_PA_lh_slope_b0!H6</f>
        <v>7.1999999999999998E-3</v>
      </c>
      <c r="I10" s="118">
        <f>[11]Mode_PA_lh_slope_b0!I6</f>
        <v>1.03E-2</v>
      </c>
      <c r="J10" s="104" t="str">
        <f>[11]Mode_PA_lh_slope_b0!J6</f>
        <v>p&lt;0.05</v>
      </c>
      <c r="K10" s="61">
        <f>[11]Mode_PA_lh_slope_b0!B7</f>
        <v>19.646999999999998</v>
      </c>
      <c r="L10" s="25">
        <f>[11]Mode_PA_lh_slope_b0!C7</f>
        <v>6.1440000000000001</v>
      </c>
      <c r="M10" s="25">
        <f>[11]Mode_PA_lh_slope_b0!D7</f>
        <v>7.6059999999999999</v>
      </c>
      <c r="N10" s="25">
        <f>[11]Mode_PA_lh_slope_b0!E7</f>
        <v>31.689</v>
      </c>
      <c r="O10" s="25">
        <f>[11]Mode_PA_lh_slope_b0!F7</f>
        <v>3.198</v>
      </c>
      <c r="P10" s="25">
        <f>[11]Mode_PA_lh_slope_b0!G7</f>
        <v>6.89</v>
      </c>
      <c r="Q10" s="94">
        <f>[11]Mode_PA_lh_slope_b0!H7</f>
        <v>1.54E-2</v>
      </c>
      <c r="R10" s="94">
        <f>[11]Mode_PA_lh_slope_b0!I7</f>
        <v>2.1000000000000001E-2</v>
      </c>
      <c r="S10" s="99" t="str">
        <f>[11]Mode_PA_lh_slope_b0!J7</f>
        <v>p&lt;0.05</v>
      </c>
      <c r="T10" s="69">
        <f>[11]Mode_PA_lh_slope_b0!B8</f>
        <v>50.030999999999999</v>
      </c>
      <c r="U10" s="25">
        <f>[11]Mode_PA_lh_slope_b0!C8</f>
        <v>5.2569999999999997</v>
      </c>
      <c r="V10" s="25">
        <f>[11]Mode_PA_lh_slope_b0!D8</f>
        <v>39.726999999999997</v>
      </c>
      <c r="W10" s="25">
        <f>[11]Mode_PA_lh_slope_b0!E8</f>
        <v>60.334000000000003</v>
      </c>
      <c r="X10" s="25">
        <f>[11]Mode_PA_lh_slope_b0!F8</f>
        <v>9.5169999999999995</v>
      </c>
      <c r="Y10" s="25">
        <f>[11]Mode_PA_lh_slope_b0!G8</f>
        <v>3.7</v>
      </c>
      <c r="Z10" s="122">
        <f>[11]Mode_PA_lh_slope_b0!H8</f>
        <v>9.8799999999999995E-4</v>
      </c>
      <c r="AA10" s="122">
        <f>[11]Mode_PA_lh_slope_b0!I8</f>
        <v>1.9E-3</v>
      </c>
      <c r="AB10" s="99" t="str">
        <f>[11]Mode_PA_lh_slope_b0!J8</f>
        <v>p&lt;0.01</v>
      </c>
      <c r="AC10" s="69">
        <f>[11]Mode_PA_lh_slope_b0!B9</f>
        <v>35.033000000000001</v>
      </c>
      <c r="AD10" s="25">
        <f>[11]Mode_PA_lh_slope_b0!C9</f>
        <v>5.1029999999999998</v>
      </c>
      <c r="AE10" s="25">
        <f>[11]Mode_PA_lh_slope_b0!D9</f>
        <v>25.032</v>
      </c>
      <c r="AF10" s="25">
        <f>[11]Mode_PA_lh_slope_b0!E9</f>
        <v>45.033999999999999</v>
      </c>
      <c r="AG10" s="25">
        <f>[11]Mode_PA_lh_slope_b0!F9</f>
        <v>6.8650000000000002</v>
      </c>
      <c r="AH10" s="25">
        <f>[11]Mode_PA_lh_slope_b0!G9</f>
        <v>3.28</v>
      </c>
      <c r="AI10" s="122">
        <f>[11]Mode_PA_lh_slope_b0!H9</f>
        <v>4.7000000000000002E-3</v>
      </c>
      <c r="AJ10" s="122">
        <f>[11]Mode_PA_lh_slope_b0!I9</f>
        <v>7.1000000000000004E-3</v>
      </c>
      <c r="AK10" s="99" t="str">
        <f>[11]Mode_PA_lh_slope_b0!J9</f>
        <v>p&lt;0.01</v>
      </c>
      <c r="AL10" s="69">
        <f>'B0 Mode'!AL10</f>
        <v>0.16441360628863</v>
      </c>
      <c r="AM10" s="25">
        <f>'B0 Mode'!AM10</f>
        <v>0.70158142490362896</v>
      </c>
    </row>
  </sheetData>
  <mergeCells count="5">
    <mergeCell ref="AL1:AM1"/>
    <mergeCell ref="AC1:AK1"/>
    <mergeCell ref="T1:AB1"/>
    <mergeCell ref="K1:S1"/>
    <mergeCell ref="B1:J1"/>
  </mergeCells>
  <conditionalFormatting sqref="H3:I8 H10:I10 Q3:R7 Q10:R10 Z3:AA8 Z10:AA10 AI3:AJ8 AI10:AJ10 H1:I1 Q1:R1 Z1:AA1 AI1:AJ1">
    <cfRule type="cellIs" dxfId="77" priority="7" stopIfTrue="1" operator="lessThan">
      <formula>0.0001</formula>
    </cfRule>
    <cfRule type="cellIs" dxfId="76" priority="8" stopIfTrue="1" operator="lessThan">
      <formula>0.001</formula>
    </cfRule>
    <cfRule type="cellIs" dxfId="75" priority="9" stopIfTrue="1" operator="lessThan">
      <formula>0.05</formula>
    </cfRule>
    <cfRule type="cellIs" dxfId="74" priority="10" stopIfTrue="1" operator="lessThan">
      <formula>0.1</formula>
    </cfRule>
  </conditionalFormatting>
  <conditionalFormatting sqref="J3:J8 J10 S3:S8 S10 AB3:AB8 AB10 AK3:AK8 AK10 J1 S1 AB1 AK1">
    <cfRule type="containsText" dxfId="73" priority="1" stopIfTrue="1" operator="containsText" text="p&lt;0.0001">
      <formula>NOT(ISERROR(SEARCH("p&lt;0.0001",J1)))</formula>
    </cfRule>
    <cfRule type="containsText" dxfId="72" priority="3" stopIfTrue="1" operator="containsText" text="p&lt;0.001">
      <formula>NOT(ISERROR(SEARCH("p&lt;0.001",J1)))</formula>
    </cfRule>
    <cfRule type="containsText" dxfId="71" priority="4" stopIfTrue="1" operator="containsText" text="p&lt;0.01">
      <formula>NOT(ISERROR(SEARCH("p&lt;0.01",J1)))</formula>
    </cfRule>
    <cfRule type="containsText" dxfId="70" priority="5" stopIfTrue="1" operator="containsText" text="p&lt;0.05">
      <formula>NOT(ISERROR(SEARCH("p&lt;0.05",J1)))</formula>
    </cfRule>
    <cfRule type="containsText" dxfId="69" priority="6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06"/>
  <sheetViews>
    <sheetView showGridLines="0" tabSelected="1" view="pageBreakPreview" zoomScale="85" zoomScaleNormal="69" zoomScaleSheetLayoutView="85" workbookViewId="0">
      <selection activeCell="A2" sqref="A2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x14ac:dyDescent="0.25">
      <c r="A1" s="207" t="s">
        <v>63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04" t="s">
        <v>51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 t="s">
        <v>52</v>
      </c>
      <c r="N4" s="204"/>
      <c r="O4" s="204"/>
      <c r="P4" s="204"/>
      <c r="Q4" s="204"/>
      <c r="R4" s="204"/>
      <c r="S4" s="204"/>
      <c r="T4" s="204"/>
      <c r="U4" s="204"/>
      <c r="V4" s="206" t="s">
        <v>53</v>
      </c>
      <c r="W4" s="204"/>
      <c r="X4" s="204"/>
      <c r="Y4" s="204"/>
      <c r="Z4" s="204"/>
      <c r="AA4" s="204"/>
      <c r="AB4" s="204"/>
      <c r="AC4" s="204"/>
      <c r="AD4" s="204"/>
      <c r="AE4" s="206" t="s">
        <v>54</v>
      </c>
      <c r="AF4" s="204"/>
      <c r="AG4" s="204"/>
      <c r="AH4" s="204"/>
      <c r="AI4" s="204"/>
      <c r="AJ4" s="204"/>
      <c r="AK4" s="204"/>
      <c r="AL4" s="204"/>
      <c r="AM4" s="204"/>
      <c r="AN4" s="206" t="s">
        <v>55</v>
      </c>
      <c r="AO4" s="204"/>
      <c r="AP4" s="204"/>
      <c r="AQ4" s="204"/>
      <c r="AR4" s="204"/>
      <c r="AS4" s="204"/>
      <c r="AT4" s="204"/>
      <c r="AU4" s="204"/>
      <c r="AV4" s="204"/>
      <c r="AW4" s="206" t="s">
        <v>56</v>
      </c>
      <c r="AX4" s="204"/>
      <c r="AY4" s="204"/>
      <c r="AZ4" s="204"/>
      <c r="BA4" s="204"/>
      <c r="BB4" s="204"/>
      <c r="BC4" s="204"/>
      <c r="BD4" s="204"/>
      <c r="BE4" s="204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[16]Mode_PA_h_t_b1!J1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7.7364655662846102E-2</v>
      </c>
      <c r="C6" s="76">
        <f>'B0 Mode'!AM3</f>
        <v>0.963580594759613</v>
      </c>
      <c r="D6" s="76">
        <f>[12]Mode_PA_l_f0_b1!C8</f>
        <v>1.97</v>
      </c>
      <c r="E6" s="76">
        <f>[12]Mode_PA_l_f0_b1!D8</f>
        <v>1.151</v>
      </c>
      <c r="F6" s="76">
        <f>[12]Mode_PA_l_f0_b1!E8</f>
        <v>-0.28599999999999998</v>
      </c>
      <c r="G6" s="76">
        <f>[12]Mode_PA_l_f0_b1!F8</f>
        <v>4.226</v>
      </c>
      <c r="H6" s="76">
        <f>[12]Mode_PA_l_f0_b1!G8</f>
        <v>1.7110000000000001</v>
      </c>
      <c r="I6" s="76">
        <f>[12]Mode_PA_l_f0_b1!H8</f>
        <v>1.69</v>
      </c>
      <c r="J6" s="115">
        <f>[12]Mode_PA_l_f0_b1!I8</f>
        <v>0.25130000000000002</v>
      </c>
      <c r="K6" s="115">
        <f>[12]Mode_PA_l_f0_b1!J8</f>
        <v>0.31259999999999999</v>
      </c>
      <c r="L6" s="185">
        <f>[12]Mode_PA_l_f0_b1!K8</f>
        <v>0</v>
      </c>
      <c r="M6" s="76">
        <f>[12]Mode_PA_l_f0_b1!C9</f>
        <v>0.29299999999999998</v>
      </c>
      <c r="N6" s="76">
        <f>[12]Mode_PA_l_f0_b1!D9</f>
        <v>0.31</v>
      </c>
      <c r="O6" s="76">
        <f>[12]Mode_PA_l_f0_b1!E9</f>
        <v>-0.316</v>
      </c>
      <c r="P6" s="76">
        <f>[12]Mode_PA_l_f0_b1!F9</f>
        <v>0.90100000000000002</v>
      </c>
      <c r="Q6" s="76">
        <f>[12]Mode_PA_l_f0_b1!G9</f>
        <v>0.94299999999999995</v>
      </c>
      <c r="R6" s="76">
        <f>[12]Mode_PA_l_f0_b1!H9</f>
        <v>17.190000000000001</v>
      </c>
      <c r="S6" s="115">
        <f>[12]Mode_PA_l_f0_b1!I9</f>
        <v>0.35859999999999997</v>
      </c>
      <c r="T6" s="115">
        <f>[12]Mode_PA_l_f0_b1!J9</f>
        <v>0.43099999999999999</v>
      </c>
      <c r="U6" s="100">
        <f>[12]Mode_PA_l_f0_b1!K9</f>
        <v>0</v>
      </c>
      <c r="V6" s="77">
        <f>[12]Mode_PA_l_f0_b1!C10</f>
        <v>2.4649999999999999</v>
      </c>
      <c r="W6" s="76">
        <f>[12]Mode_PA_l_f0_b1!D10</f>
        <v>0.497</v>
      </c>
      <c r="X6" s="76">
        <f>[12]Mode_PA_l_f0_b1!E10</f>
        <v>1.49</v>
      </c>
      <c r="Y6" s="76">
        <f>[12]Mode_PA_l_f0_b1!F10</f>
        <v>3.44</v>
      </c>
      <c r="Z6" s="76">
        <f>[12]Mode_PA_l_f0_b1!G10</f>
        <v>4.9560000000000004</v>
      </c>
      <c r="AA6" s="76">
        <f>[12]Mode_PA_l_f0_b1!H10</f>
        <v>7.76</v>
      </c>
      <c r="AB6" s="115">
        <f>[12]Mode_PA_l_f0_b1!I10</f>
        <v>1.1999999999999999E-3</v>
      </c>
      <c r="AC6" s="115">
        <f>[12]Mode_PA_l_f0_b1!J10</f>
        <v>2.2000000000000001E-3</v>
      </c>
      <c r="AD6" s="100" t="str">
        <f>[12]Mode_PA_l_f0_b1!K10</f>
        <v>p&lt;0.01</v>
      </c>
      <c r="AE6" s="76">
        <f>[12]Mode_PA_l_f0_b1!C11</f>
        <v>-1.2949999999999999</v>
      </c>
      <c r="AF6" s="76">
        <f>[12]Mode_PA_l_f0_b1!D11</f>
        <v>0.68600000000000005</v>
      </c>
      <c r="AG6" s="76">
        <f>[12]Mode_PA_l_f0_b1!E11</f>
        <v>-2.641</v>
      </c>
      <c r="AH6" s="76">
        <f>[12]Mode_PA_l_f0_b1!F11</f>
        <v>0.05</v>
      </c>
      <c r="AI6" s="76">
        <f>[12]Mode_PA_l_f0_b1!G11</f>
        <v>-1.887</v>
      </c>
      <c r="AJ6" s="76">
        <f>[12]Mode_PA_l_f0_b1!H11</f>
        <v>0</v>
      </c>
      <c r="AK6" s="115">
        <f>[12]Mode_PA_l_f0_b1!I11</f>
        <v>1</v>
      </c>
      <c r="AL6" s="115">
        <f>[12]Mode_PA_l_f0_b1!J11</f>
        <v>1</v>
      </c>
      <c r="AM6" s="100">
        <f>[12]Mode_PA_l_f0_b1!K11</f>
        <v>0</v>
      </c>
      <c r="AN6" s="77">
        <f>[12]Mode_PA_l_f0_b1!C12</f>
        <v>0.877</v>
      </c>
      <c r="AO6" s="76">
        <f>[12]Mode_PA_l_f0_b1!D12</f>
        <v>0.78300000000000003</v>
      </c>
      <c r="AP6" s="76">
        <f>[12]Mode_PA_l_f0_b1!E12</f>
        <v>-0.65700000000000003</v>
      </c>
      <c r="AQ6" s="76">
        <f>[12]Mode_PA_l_f0_b1!F12</f>
        <v>2.411</v>
      </c>
      <c r="AR6" s="76">
        <f>[12]Mode_PA_l_f0_b1!G12</f>
        <v>1.1200000000000001</v>
      </c>
      <c r="AS6" s="76">
        <f>[12]Mode_PA_l_f0_b1!H12</f>
        <v>0</v>
      </c>
      <c r="AT6" s="115">
        <f>[12]Mode_PA_l_f0_b1!I12</f>
        <v>1</v>
      </c>
      <c r="AU6" s="115">
        <f>[12]Mode_PA_l_f0_b1!J12</f>
        <v>1</v>
      </c>
      <c r="AV6" s="100">
        <f>[12]Mode_PA_l_f0_b1!K12</f>
        <v>0</v>
      </c>
      <c r="AW6" s="77">
        <f>[12]Mode_PA_l_f0_b1!C13</f>
        <v>2.1720000000000002</v>
      </c>
      <c r="AX6" s="76">
        <f>[12]Mode_PA_l_f0_b1!D13</f>
        <v>0.55500000000000005</v>
      </c>
      <c r="AY6" s="76">
        <f>[12]Mode_PA_l_f0_b1!E13</f>
        <v>1.0840000000000001</v>
      </c>
      <c r="AZ6" s="76">
        <f>[12]Mode_PA_l_f0_b1!F13</f>
        <v>3.26</v>
      </c>
      <c r="BA6" s="76">
        <f>[12]Mode_PA_l_f0_b1!G13</f>
        <v>3.9129999999999998</v>
      </c>
      <c r="BB6" s="76">
        <f>[12]Mode_PA_l_f0_b1!H13</f>
        <v>11.67</v>
      </c>
      <c r="BC6" s="115">
        <f>[12]Mode_PA_l_f0_b1!I13</f>
        <v>2.2000000000000001E-3</v>
      </c>
      <c r="BD6" s="115">
        <f>[12]Mode_PA_l_f0_b1!J13</f>
        <v>3.5000000000000001E-3</v>
      </c>
      <c r="BE6" s="100" t="str">
        <f>[12]Mode_PA_l_f0_b1!K13</f>
        <v>p&lt;0.01</v>
      </c>
    </row>
    <row r="7" spans="1:57" s="114" customFormat="1" ht="33.6" customHeight="1" thickBot="1" x14ac:dyDescent="0.3">
      <c r="A7" s="79" t="s">
        <v>27</v>
      </c>
      <c r="B7" s="73">
        <f>'B0 Mode'!AL4</f>
        <v>0.18252779357841101</v>
      </c>
      <c r="C7" s="73">
        <f>'B0 Mode'!AM4</f>
        <v>0.941127033564787</v>
      </c>
      <c r="D7" s="73">
        <f>[13]Mode_PA_h_f0_b1!C8</f>
        <v>-1.3859999999999999</v>
      </c>
      <c r="E7" s="73">
        <f>[13]Mode_PA_h_f0_b1!D8</f>
        <v>1.59</v>
      </c>
      <c r="F7" s="73">
        <f>[13]Mode_PA_h_f0_b1!E8</f>
        <v>-4.5019999999999998</v>
      </c>
      <c r="G7" s="73">
        <f>[13]Mode_PA_h_f0_b1!F8</f>
        <v>1.7290000000000001</v>
      </c>
      <c r="H7" s="73">
        <f>[13]Mode_PA_h_f0_b1!G8</f>
        <v>-0.872</v>
      </c>
      <c r="I7" s="73">
        <f>[13]Mode_PA_h_f0_b1!H8</f>
        <v>0</v>
      </c>
      <c r="J7" s="115">
        <f>[13]Mode_PA_h_f0_b1!I8</f>
        <v>1</v>
      </c>
      <c r="K7" s="115">
        <f>[13]Mode_PA_h_f0_b1!J8</f>
        <v>1</v>
      </c>
      <c r="L7" s="185">
        <f>[13]Mode_PA_h_f0_b1!K8</f>
        <v>0</v>
      </c>
      <c r="M7" s="73">
        <f>[13]Mode_PA_h_f0_b1!C9</f>
        <v>3.2879999999999998</v>
      </c>
      <c r="N7" s="73">
        <f>[13]Mode_PA_h_f0_b1!D9</f>
        <v>0.38700000000000001</v>
      </c>
      <c r="O7" s="73">
        <f>[13]Mode_PA_h_f0_b1!E9</f>
        <v>2.5299999999999998</v>
      </c>
      <c r="P7" s="73">
        <f>[13]Mode_PA_h_f0_b1!F9</f>
        <v>4.0469999999999997</v>
      </c>
      <c r="Q7" s="73">
        <f>[13]Mode_PA_h_f0_b1!G9</f>
        <v>8.4990000000000006</v>
      </c>
      <c r="R7" s="73">
        <f>[13]Mode_PA_h_f0_b1!H9</f>
        <v>15.66</v>
      </c>
      <c r="S7" s="115">
        <f>[13]Mode_PA_h_f0_b1!I9</f>
        <v>2.9400000000000001E-7</v>
      </c>
      <c r="T7" s="115">
        <f>[13]Mode_PA_h_f0_b1!J9</f>
        <v>8.5499999999999997E-7</v>
      </c>
      <c r="U7" s="100" t="str">
        <f>[13]Mode_PA_h_f0_b1!K9</f>
        <v>p&lt;0.0001</v>
      </c>
      <c r="V7" s="81">
        <f>[13]Mode_PA_h_f0_b1!C10</f>
        <v>3.6779999999999999</v>
      </c>
      <c r="W7" s="73">
        <f>[13]Mode_PA_h_f0_b1!D10</f>
        <v>0.80200000000000005</v>
      </c>
      <c r="X7" s="73">
        <f>[13]Mode_PA_h_f0_b1!E10</f>
        <v>2.1070000000000002</v>
      </c>
      <c r="Y7" s="73">
        <f>[13]Mode_PA_h_f0_b1!F10</f>
        <v>5.25</v>
      </c>
      <c r="Z7" s="73">
        <f>[13]Mode_PA_h_f0_b1!G10</f>
        <v>4.5869999999999997</v>
      </c>
      <c r="AA7" s="73">
        <f>[13]Mode_PA_h_f0_b1!H10</f>
        <v>6.95</v>
      </c>
      <c r="AB7" s="115">
        <f>[13]Mode_PA_h_f0_b1!I10</f>
        <v>2.5999999999999999E-3</v>
      </c>
      <c r="AC7" s="115">
        <f>[13]Mode_PA_h_f0_b1!J10</f>
        <v>4.1000000000000003E-3</v>
      </c>
      <c r="AD7" s="100" t="str">
        <f>[13]Mode_PA_h_f0_b1!K10</f>
        <v>p&lt;0.01</v>
      </c>
      <c r="AE7" s="73">
        <f>[13]Mode_PA_h_f0_b1!C11</f>
        <v>4.7649999999999997</v>
      </c>
      <c r="AF7" s="73">
        <f>[13]Mode_PA_h_f0_b1!D11</f>
        <v>0.92200000000000004</v>
      </c>
      <c r="AG7" s="73">
        <f>[13]Mode_PA_h_f0_b1!E11</f>
        <v>2.9590000000000001</v>
      </c>
      <c r="AH7" s="73">
        <f>[13]Mode_PA_h_f0_b1!F11</f>
        <v>6.5720000000000001</v>
      </c>
      <c r="AI7" s="73">
        <f>[13]Mode_PA_h_f0_b1!G11</f>
        <v>5.1710000000000003</v>
      </c>
      <c r="AJ7" s="73">
        <f>[13]Mode_PA_h_f0_b1!H11</f>
        <v>58.19</v>
      </c>
      <c r="AK7" s="115">
        <f>[13]Mode_PA_h_f0_b1!I11</f>
        <v>3.0000000000000001E-6</v>
      </c>
      <c r="AL7" s="115">
        <f>[13]Mode_PA_h_f0_b1!J11</f>
        <v>8.0600000000000008E-6</v>
      </c>
      <c r="AM7" s="100" t="str">
        <f>[13]Mode_PA_h_f0_b1!K11</f>
        <v>p&lt;0.0001</v>
      </c>
      <c r="AN7" s="81">
        <f>[13]Mode_PA_h_f0_b1!C12</f>
        <v>5.1550000000000002</v>
      </c>
      <c r="AO7" s="73">
        <f>[13]Mode_PA_h_f0_b1!D12</f>
        <v>1.0780000000000001</v>
      </c>
      <c r="AP7" s="73">
        <f>[13]Mode_PA_h_f0_b1!E12</f>
        <v>3.0430000000000001</v>
      </c>
      <c r="AQ7" s="73">
        <f>[13]Mode_PA_h_f0_b1!F12</f>
        <v>7.2679999999999998</v>
      </c>
      <c r="AR7" s="73">
        <f>[13]Mode_PA_h_f0_b1!G12</f>
        <v>4.7830000000000004</v>
      </c>
      <c r="AS7" s="73">
        <f>[13]Mode_PA_h_f0_b1!H12</f>
        <v>19.010000000000002</v>
      </c>
      <c r="AT7" s="115">
        <f>[13]Mode_PA_h_f0_b1!I12</f>
        <v>1.2899999999999999E-4</v>
      </c>
      <c r="AU7" s="115">
        <f>[13]Mode_PA_h_f0_b1!J12</f>
        <v>2.8299999999999999E-4</v>
      </c>
      <c r="AV7" s="100" t="str">
        <f>[13]Mode_PA_h_f0_b1!K12</f>
        <v>p&lt;0.001</v>
      </c>
      <c r="AW7" s="81">
        <f>[13]Mode_PA_h_f0_b1!C13</f>
        <v>0.39</v>
      </c>
      <c r="AX7" s="73">
        <f>[13]Mode_PA_h_f0_b1!D13</f>
        <v>0.73399999999999999</v>
      </c>
      <c r="AY7" s="73">
        <f>[13]Mode_PA_h_f0_b1!E13</f>
        <v>-1.0489999999999999</v>
      </c>
      <c r="AZ7" s="73">
        <f>[13]Mode_PA_h_f0_b1!F13</f>
        <v>1.829</v>
      </c>
      <c r="BA7" s="73">
        <f>[13]Mode_PA_h_f0_b1!G13</f>
        <v>0.53100000000000003</v>
      </c>
      <c r="BB7" s="73">
        <f>[13]Mode_PA_h_f0_b1!H13</f>
        <v>6.91</v>
      </c>
      <c r="BC7" s="115">
        <f>[13]Mode_PA_h_f0_b1!I13</f>
        <v>0.6119</v>
      </c>
      <c r="BD7" s="115">
        <f>[13]Mode_PA_h_f0_b1!J13</f>
        <v>0.69530000000000003</v>
      </c>
      <c r="BE7" s="100">
        <f>[13]Mode_PA_h_f0_b1!K13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0.16441360628863</v>
      </c>
      <c r="C8" s="84">
        <f>'B0 Mode'!AM5</f>
        <v>0.70158142490362896</v>
      </c>
      <c r="D8" s="84">
        <f>[14]Mode_PA_f0_exc_b1!C8</f>
        <v>-3.097</v>
      </c>
      <c r="E8" s="84">
        <f>[14]Mode_PA_f0_exc_b1!D8</f>
        <v>0.84499999999999997</v>
      </c>
      <c r="F8" s="84">
        <f>[14]Mode_PA_f0_exc_b1!E8</f>
        <v>-4.7530000000000001</v>
      </c>
      <c r="G8" s="84">
        <f>[14]Mode_PA_f0_exc_b1!F8</f>
        <v>-1.4410000000000001</v>
      </c>
      <c r="H8" s="84">
        <f>[14]Mode_PA_f0_exc_b1!G8</f>
        <v>-3.6659999999999999</v>
      </c>
      <c r="I8" s="84">
        <f>[14]Mode_PA_f0_exc_b1!H8</f>
        <v>612.4</v>
      </c>
      <c r="J8" s="115">
        <f>[14]Mode_PA_f0_exc_b1!I8</f>
        <v>2.6800000000000001E-4</v>
      </c>
      <c r="K8" s="115">
        <f>[14]Mode_PA_f0_exc_b1!J8</f>
        <v>5.6800000000000004E-4</v>
      </c>
      <c r="L8" s="185" t="str">
        <f>[14]Mode_PA_f0_exc_b1!K8</f>
        <v>p&lt;0.001</v>
      </c>
      <c r="M8" s="84">
        <f>[14]Mode_PA_f0_exc_b1!C9</f>
        <v>3.6859999999999999</v>
      </c>
      <c r="N8" s="84">
        <f>[14]Mode_PA_f0_exc_b1!D9</f>
        <v>0.35299999999999998</v>
      </c>
      <c r="O8" s="84">
        <f>[14]Mode_PA_f0_exc_b1!E9</f>
        <v>2.9940000000000002</v>
      </c>
      <c r="P8" s="84">
        <f>[14]Mode_PA_f0_exc_b1!F9</f>
        <v>4.3789999999999996</v>
      </c>
      <c r="Q8" s="84">
        <f>[14]Mode_PA_f0_exc_b1!G9</f>
        <v>10.432</v>
      </c>
      <c r="R8" s="84">
        <f>[14]Mode_PA_f0_exc_b1!H9</f>
        <v>612.6</v>
      </c>
      <c r="S8" s="115">
        <f>[14]Mode_PA_f0_exc_b1!I9</f>
        <v>1.4500000000000001E-23</v>
      </c>
      <c r="T8" s="115">
        <f>[14]Mode_PA_f0_exc_b1!J9</f>
        <v>1.21E-21</v>
      </c>
      <c r="U8" s="100" t="str">
        <f>[14]Mode_PA_f0_exc_b1!K9</f>
        <v>p&lt;0.0001</v>
      </c>
      <c r="V8" s="85">
        <f>[14]Mode_PA_f0_exc_b1!C10</f>
        <v>0.97899999999999998</v>
      </c>
      <c r="W8" s="84">
        <f>[14]Mode_PA_f0_exc_b1!D10</f>
        <v>0.27200000000000002</v>
      </c>
      <c r="X8" s="84">
        <f>[14]Mode_PA_f0_exc_b1!E10</f>
        <v>0.44500000000000001</v>
      </c>
      <c r="Y8" s="84">
        <f>[14]Mode_PA_f0_exc_b1!F10</f>
        <v>1.5129999999999999</v>
      </c>
      <c r="Z8" s="84">
        <f>[14]Mode_PA_f0_exc_b1!G10</f>
        <v>3.5950000000000002</v>
      </c>
      <c r="AA8" s="84">
        <f>[14]Mode_PA_f0_exc_b1!H10</f>
        <v>614.21</v>
      </c>
      <c r="AB8" s="115">
        <f>[14]Mode_PA_f0_exc_b1!I10</f>
        <v>3.5100000000000002E-4</v>
      </c>
      <c r="AC8" s="115">
        <f>[14]Mode_PA_f0_exc_b1!J10</f>
        <v>7.3300000000000004E-4</v>
      </c>
      <c r="AD8" s="100" t="str">
        <f>[14]Mode_PA_f0_exc_b1!K10</f>
        <v>p&lt;0.001</v>
      </c>
      <c r="AE8" s="84">
        <f>[14]Mode_PA_f0_exc_b1!C11</f>
        <v>6.7839999999999998</v>
      </c>
      <c r="AF8" s="84">
        <f>[14]Mode_PA_f0_exc_b1!D11</f>
        <v>0.86899999999999999</v>
      </c>
      <c r="AG8" s="84">
        <f>[14]Mode_PA_f0_exc_b1!E11</f>
        <v>5.08</v>
      </c>
      <c r="AH8" s="84">
        <f>[14]Mode_PA_f0_exc_b1!F11</f>
        <v>8.4870000000000001</v>
      </c>
      <c r="AI8" s="84">
        <f>[14]Mode_PA_f0_exc_b1!G11</f>
        <v>7.8040000000000003</v>
      </c>
      <c r="AJ8" s="84">
        <f>[14]Mode_PA_f0_exc_b1!H11</f>
        <v>612.67999999999995</v>
      </c>
      <c r="AK8" s="115">
        <f>[14]Mode_PA_f0_exc_b1!I11</f>
        <v>2.6E-14</v>
      </c>
      <c r="AL8" s="115">
        <f>[14]Mode_PA_f0_exc_b1!J11</f>
        <v>2.4999999999999999E-13</v>
      </c>
      <c r="AM8" s="100" t="str">
        <f>[14]Mode_PA_f0_exc_b1!K11</f>
        <v>p&lt;0.0001</v>
      </c>
      <c r="AN8" s="85">
        <f>[14]Mode_PA_f0_exc_b1!C12</f>
        <v>4.077</v>
      </c>
      <c r="AO8" s="84">
        <f>[14]Mode_PA_f0_exc_b1!D12</f>
        <v>0.82899999999999996</v>
      </c>
      <c r="AP8" s="84">
        <f>[14]Mode_PA_f0_exc_b1!E12</f>
        <v>2.4510000000000001</v>
      </c>
      <c r="AQ8" s="84">
        <f>[14]Mode_PA_f0_exc_b1!F12</f>
        <v>5.702</v>
      </c>
      <c r="AR8" s="84">
        <f>[14]Mode_PA_f0_exc_b1!G12</f>
        <v>4.9160000000000004</v>
      </c>
      <c r="AS8" s="84">
        <f>[14]Mode_PA_f0_exc_b1!H12</f>
        <v>612.36</v>
      </c>
      <c r="AT8" s="115">
        <f>[14]Mode_PA_f0_exc_b1!I12</f>
        <v>1.1400000000000001E-6</v>
      </c>
      <c r="AU8" s="115">
        <f>[14]Mode_PA_f0_exc_b1!J12</f>
        <v>3.1700000000000001E-6</v>
      </c>
      <c r="AV8" s="100" t="str">
        <f>[14]Mode_PA_f0_exc_b1!K12</f>
        <v>p&lt;0.0001</v>
      </c>
      <c r="AW8" s="85">
        <f>[14]Mode_PA_f0_exc_b1!C13</f>
        <v>-2.7069999999999999</v>
      </c>
      <c r="AX8" s="84">
        <f>[14]Mode_PA_f0_exc_b1!D13</f>
        <v>0.32100000000000001</v>
      </c>
      <c r="AY8" s="84">
        <f>[14]Mode_PA_f0_exc_b1!E13</f>
        <v>-3.3359999999999999</v>
      </c>
      <c r="AZ8" s="84">
        <f>[14]Mode_PA_f0_exc_b1!F13</f>
        <v>-2.0779999999999998</v>
      </c>
      <c r="BA8" s="84">
        <f>[14]Mode_PA_f0_exc_b1!G13</f>
        <v>-8.4350000000000005</v>
      </c>
      <c r="BB8" s="84">
        <f>[14]Mode_PA_f0_exc_b1!H13</f>
        <v>612.34</v>
      </c>
      <c r="BC8" s="115">
        <f>[14]Mode_PA_f0_exc_b1!I13</f>
        <v>2.3800000000000002E-16</v>
      </c>
      <c r="BD8" s="115">
        <f>[14]Mode_PA_f0_exc_b1!J13</f>
        <v>4.1000000000000004E-15</v>
      </c>
      <c r="BE8" s="100" t="str">
        <f>[14]Mode_PA_f0_exc_b1!K13</f>
        <v>p&lt;0.0001</v>
      </c>
    </row>
    <row r="9" spans="1:57" ht="33.6" customHeight="1" thickTop="1" thickBot="1" x14ac:dyDescent="0.3">
      <c r="A9" s="105" t="s">
        <v>6</v>
      </c>
      <c r="B9" s="105" t="s">
        <v>65</v>
      </c>
      <c r="C9" s="105" t="s">
        <v>66</v>
      </c>
      <c r="D9" s="105" t="s">
        <v>43</v>
      </c>
      <c r="E9" s="105" t="str">
        <f t="shared" ref="E9:BE9" si="5">E5</f>
        <v xml:space="preserve">SE </v>
      </c>
      <c r="F9" s="105" t="str">
        <f t="shared" si="5"/>
        <v>2.5% CI</v>
      </c>
      <c r="G9" s="105" t="str">
        <f t="shared" si="5"/>
        <v>97.5% CI</v>
      </c>
      <c r="H9" s="105" t="str">
        <f t="shared" si="5"/>
        <v>t</v>
      </c>
      <c r="I9" s="105" t="str">
        <f t="shared" si="5"/>
        <v>df</v>
      </c>
      <c r="J9" s="105" t="str">
        <f t="shared" si="5"/>
        <v>p. val.</v>
      </c>
      <c r="K9" s="107" t="str">
        <f t="shared" si="5"/>
        <v>p.adj (BH)</v>
      </c>
      <c r="L9" s="107" t="str">
        <f t="shared" si="5"/>
        <v>sig.</v>
      </c>
      <c r="M9" s="105" t="str">
        <f t="shared" si="5"/>
        <v>β1</v>
      </c>
      <c r="N9" s="105" t="str">
        <f t="shared" si="5"/>
        <v xml:space="preserve">SE </v>
      </c>
      <c r="O9" s="105" t="str">
        <f t="shared" si="5"/>
        <v>2.5% CI</v>
      </c>
      <c r="P9" s="105" t="str">
        <f t="shared" si="5"/>
        <v>97.5% CI</v>
      </c>
      <c r="Q9" s="105" t="str">
        <f t="shared" si="5"/>
        <v>t</v>
      </c>
      <c r="R9" s="105" t="str">
        <f t="shared" si="5"/>
        <v>df</v>
      </c>
      <c r="S9" s="109" t="str">
        <f t="shared" si="5"/>
        <v>p. val.</v>
      </c>
      <c r="T9" s="109" t="str">
        <f t="shared" si="5"/>
        <v>p.adj (BH)</v>
      </c>
      <c r="U9" s="110" t="str">
        <f t="shared" si="5"/>
        <v>sig.</v>
      </c>
      <c r="V9" s="108" t="str">
        <f t="shared" si="5"/>
        <v>β1</v>
      </c>
      <c r="W9" s="105" t="str">
        <f t="shared" si="5"/>
        <v xml:space="preserve">SE </v>
      </c>
      <c r="X9" s="105" t="str">
        <f t="shared" si="5"/>
        <v>2.5% CI</v>
      </c>
      <c r="Y9" s="105" t="str">
        <f t="shared" si="5"/>
        <v>97.5% CI</v>
      </c>
      <c r="Z9" s="105" t="str">
        <f t="shared" si="5"/>
        <v>t</v>
      </c>
      <c r="AA9" s="105" t="str">
        <f t="shared" si="5"/>
        <v>df</v>
      </c>
      <c r="AB9" s="109" t="str">
        <f t="shared" si="5"/>
        <v>p. val.</v>
      </c>
      <c r="AC9" s="109" t="str">
        <f t="shared" si="5"/>
        <v>p.adj (BH)</v>
      </c>
      <c r="AD9" s="110" t="str">
        <f t="shared" si="5"/>
        <v>sig.</v>
      </c>
      <c r="AE9" s="105" t="str">
        <f t="shared" si="5"/>
        <v>β1</v>
      </c>
      <c r="AF9" s="105" t="str">
        <f t="shared" si="5"/>
        <v xml:space="preserve">SE </v>
      </c>
      <c r="AG9" s="105" t="str">
        <f t="shared" si="5"/>
        <v>2.5% CI</v>
      </c>
      <c r="AH9" s="105" t="str">
        <f t="shared" si="5"/>
        <v>97.5% CI</v>
      </c>
      <c r="AI9" s="105" t="str">
        <f t="shared" si="5"/>
        <v>t</v>
      </c>
      <c r="AJ9" s="105" t="str">
        <f t="shared" si="5"/>
        <v>df</v>
      </c>
      <c r="AK9" s="109" t="str">
        <f t="shared" si="5"/>
        <v>p. val.</v>
      </c>
      <c r="AL9" s="109" t="str">
        <f t="shared" si="5"/>
        <v>p.adj (BH)</v>
      </c>
      <c r="AM9" s="110" t="str">
        <f t="shared" si="5"/>
        <v>sig.</v>
      </c>
      <c r="AN9" s="108" t="str">
        <f t="shared" si="5"/>
        <v>β1</v>
      </c>
      <c r="AO9" s="105" t="str">
        <f t="shared" si="5"/>
        <v xml:space="preserve">SE </v>
      </c>
      <c r="AP9" s="105" t="str">
        <f t="shared" si="5"/>
        <v>2.5% CI</v>
      </c>
      <c r="AQ9" s="105" t="str">
        <f t="shared" si="5"/>
        <v>97.5% CI</v>
      </c>
      <c r="AR9" s="105" t="str">
        <f t="shared" si="5"/>
        <v>t</v>
      </c>
      <c r="AS9" s="105" t="str">
        <f t="shared" si="5"/>
        <v>df</v>
      </c>
      <c r="AT9" s="109" t="str">
        <f t="shared" si="5"/>
        <v>p. val.</v>
      </c>
      <c r="AU9" s="109" t="str">
        <f t="shared" si="5"/>
        <v>p.adj (BH)</v>
      </c>
      <c r="AV9" s="110" t="str">
        <f t="shared" si="5"/>
        <v>sig.</v>
      </c>
      <c r="AW9" s="108" t="str">
        <f t="shared" si="5"/>
        <v>β1</v>
      </c>
      <c r="AX9" s="105" t="str">
        <f t="shared" si="5"/>
        <v xml:space="preserve">SE </v>
      </c>
      <c r="AY9" s="105" t="str">
        <f t="shared" si="5"/>
        <v>2.5% CI</v>
      </c>
      <c r="AZ9" s="105" t="str">
        <f t="shared" si="5"/>
        <v>97.5% CI</v>
      </c>
      <c r="BA9" s="105" t="str">
        <f t="shared" si="5"/>
        <v>t</v>
      </c>
      <c r="BB9" s="105" t="str">
        <f t="shared" si="5"/>
        <v>df</v>
      </c>
      <c r="BC9" s="109" t="str">
        <f t="shared" si="5"/>
        <v>p. val.</v>
      </c>
      <c r="BD9" s="109" t="str">
        <f t="shared" si="5"/>
        <v>p.adj (BH)</v>
      </c>
      <c r="BE9" s="111" t="str">
        <f t="shared" si="5"/>
        <v>sig.</v>
      </c>
    </row>
    <row r="10" spans="1:57" ht="33.6" customHeight="1" thickTop="1" thickBot="1" x14ac:dyDescent="0.3">
      <c r="A10" s="86" t="s">
        <v>4</v>
      </c>
      <c r="B10" s="76">
        <f>'B0 Mode'!AL7</f>
        <v>8.72894875399952E-2</v>
      </c>
      <c r="C10" s="76">
        <f>'B0 Mode'!AM7</f>
        <v>0.76096721773815101</v>
      </c>
      <c r="D10" s="74">
        <f>[15]Mode_PA_l_t_b1!C8</f>
        <v>-6.7160000000000002</v>
      </c>
      <c r="E10" s="74">
        <f>[15]Mode_PA_l_t_b1!D8</f>
        <v>8.1690000000000005</v>
      </c>
      <c r="F10" s="74">
        <f>[15]Mode_PA_l_t_b1!E8</f>
        <v>-22.727</v>
      </c>
      <c r="G10" s="74">
        <f>[15]Mode_PA_l_t_b1!F8</f>
        <v>9.2940000000000005</v>
      </c>
      <c r="H10" s="76">
        <f>[15]Mode_PA_l_t_b1!G8</f>
        <v>-0.82199999999999995</v>
      </c>
      <c r="I10" s="76">
        <f>[15]Mode_PA_l_t_b1!H8</f>
        <v>613.72</v>
      </c>
      <c r="J10" s="115">
        <f>[15]Mode_PA_l_t_b1!I8</f>
        <v>0.4113</v>
      </c>
      <c r="K10" s="115">
        <f>[15]Mode_PA_l_t_b1!J8</f>
        <v>0.48730000000000001</v>
      </c>
      <c r="L10" s="185">
        <f>[15]Mode_PA_l_t_b1!K8</f>
        <v>0</v>
      </c>
      <c r="M10" s="74">
        <f>[15]Mode_PA_l_t_b1!C9</f>
        <v>-10.583</v>
      </c>
      <c r="N10" s="76">
        <f>[15]Mode_PA_l_t_b1!D9</f>
        <v>3.88</v>
      </c>
      <c r="O10" s="76">
        <f>[15]Mode_PA_l_t_b1!E9</f>
        <v>-18.187000000000001</v>
      </c>
      <c r="P10" s="76">
        <f>[15]Mode_PA_l_t_b1!F9</f>
        <v>-2.9790000000000001</v>
      </c>
      <c r="Q10" s="76">
        <f>[15]Mode_PA_l_t_b1!G9</f>
        <v>-2.7280000000000002</v>
      </c>
      <c r="R10" s="76">
        <f>[15]Mode_PA_l_t_b1!H9</f>
        <v>612.29999999999995</v>
      </c>
      <c r="S10" s="115">
        <f>[15]Mode_PA_l_t_b1!I9</f>
        <v>6.6E-3</v>
      </c>
      <c r="T10" s="115">
        <f>[15]Mode_PA_l_t_b1!J9</f>
        <v>9.7999999999999997E-3</v>
      </c>
      <c r="U10" s="100" t="str">
        <f>[15]Mode_PA_l_t_b1!K9</f>
        <v>p&lt;0.01</v>
      </c>
      <c r="V10" s="88">
        <f>[15]Mode_PA_l_t_b1!C10</f>
        <v>-14.881</v>
      </c>
      <c r="W10" s="76">
        <f>[15]Mode_PA_l_t_b1!D10</f>
        <v>2.5680000000000001</v>
      </c>
      <c r="X10" s="76">
        <f>[15]Mode_PA_l_t_b1!E10</f>
        <v>-19.914000000000001</v>
      </c>
      <c r="Y10" s="76">
        <f>[15]Mode_PA_l_t_b1!F10</f>
        <v>-9.8480000000000008</v>
      </c>
      <c r="Z10" s="76">
        <f>[15]Mode_PA_l_t_b1!G10</f>
        <v>-5.7949999999999999</v>
      </c>
      <c r="AA10" s="76">
        <f>[15]Mode_PA_l_t_b1!H10</f>
        <v>614.47</v>
      </c>
      <c r="AB10" s="115">
        <f>[15]Mode_PA_l_t_b1!I10</f>
        <v>1.09E-8</v>
      </c>
      <c r="AC10" s="115">
        <f>[15]Mode_PA_l_t_b1!J10</f>
        <v>3.7800000000000001E-8</v>
      </c>
      <c r="AD10" s="100" t="str">
        <f>[15]Mode_PA_l_t_b1!K10</f>
        <v>p&lt;0.0001</v>
      </c>
      <c r="AE10" s="74">
        <f>[15]Mode_PA_l_t_b1!C11</f>
        <v>-3.8660000000000001</v>
      </c>
      <c r="AF10" s="76">
        <f>[15]Mode_PA_l_t_b1!D11</f>
        <v>8.7729999999999997</v>
      </c>
      <c r="AG10" s="76">
        <f>[15]Mode_PA_l_t_b1!E11</f>
        <v>-21.062000000000001</v>
      </c>
      <c r="AH10" s="76">
        <f>[15]Mode_PA_l_t_b1!F11</f>
        <v>13.33</v>
      </c>
      <c r="AI10" s="76">
        <f>[15]Mode_PA_l_t_b1!G11</f>
        <v>-0.441</v>
      </c>
      <c r="AJ10" s="76">
        <f>[15]Mode_PA_l_t_b1!H11</f>
        <v>613.13</v>
      </c>
      <c r="AK10" s="115">
        <f>[15]Mode_PA_l_t_b1!I11</f>
        <v>0.65959999999999996</v>
      </c>
      <c r="AL10" s="115">
        <f>[15]Mode_PA_l_t_b1!J11</f>
        <v>0.72960000000000003</v>
      </c>
      <c r="AM10" s="100">
        <f>[15]Mode_PA_l_t_b1!K11</f>
        <v>0</v>
      </c>
      <c r="AN10" s="88">
        <f>[15]Mode_PA_l_t_b1!C12</f>
        <v>-8.1639999999999997</v>
      </c>
      <c r="AO10" s="76">
        <f>[15]Mode_PA_l_t_b1!D12</f>
        <v>8.093</v>
      </c>
      <c r="AP10" s="76">
        <f>[15]Mode_PA_l_t_b1!E12</f>
        <v>-24.026</v>
      </c>
      <c r="AQ10" s="76">
        <f>[15]Mode_PA_l_t_b1!F12</f>
        <v>7.6970000000000001</v>
      </c>
      <c r="AR10" s="76">
        <f>[15]Mode_PA_l_t_b1!G12</f>
        <v>-1.0089999999999999</v>
      </c>
      <c r="AS10" s="76">
        <f>[15]Mode_PA_l_t_b1!H12</f>
        <v>613.91999999999996</v>
      </c>
      <c r="AT10" s="115">
        <f>[15]Mode_PA_l_t_b1!I12</f>
        <v>0.31340000000000001</v>
      </c>
      <c r="AU10" s="115">
        <f>[15]Mode_PA_l_t_b1!J12</f>
        <v>0.37969999999999998</v>
      </c>
      <c r="AV10" s="100">
        <f>[15]Mode_PA_l_t_b1!K12</f>
        <v>0</v>
      </c>
      <c r="AW10" s="88">
        <f>[15]Mode_PA_l_t_b1!C13</f>
        <v>-4.298</v>
      </c>
      <c r="AX10" s="76">
        <f>[15]Mode_PA_l_t_b1!D13</f>
        <v>3.8159999999999998</v>
      </c>
      <c r="AY10" s="76">
        <f>[15]Mode_PA_l_t_b1!E13</f>
        <v>-11.778</v>
      </c>
      <c r="AZ10" s="76">
        <f>[15]Mode_PA_l_t_b1!F13</f>
        <v>3.181</v>
      </c>
      <c r="BA10" s="76">
        <f>[15]Mode_PA_l_t_b1!G13</f>
        <v>-1.1259999999999999</v>
      </c>
      <c r="BB10" s="76">
        <f>[15]Mode_PA_l_t_b1!H13</f>
        <v>613.9</v>
      </c>
      <c r="BC10" s="115">
        <f>[15]Mode_PA_l_t_b1!I13</f>
        <v>0.26050000000000001</v>
      </c>
      <c r="BD10" s="115">
        <f>[15]Mode_PA_l_t_b1!J13</f>
        <v>0.32240000000000002</v>
      </c>
      <c r="BE10" s="100">
        <f>[15]Mode_PA_l_t_b1!K13</f>
        <v>0</v>
      </c>
    </row>
    <row r="11" spans="1:57" ht="33.6" customHeight="1" thickBot="1" x14ac:dyDescent="0.3">
      <c r="A11" s="90" t="s">
        <v>3</v>
      </c>
      <c r="B11" s="84">
        <f>'B0 Mode'!AL8</f>
        <v>0.11422688459456599</v>
      </c>
      <c r="C11" s="84">
        <f>'B0 Mode'!AM8</f>
        <v>0.84172260407700195</v>
      </c>
      <c r="D11" s="82">
        <f>[16]Mode_PA_h_t_b1!C8</f>
        <v>-73.516999999999996</v>
      </c>
      <c r="E11" s="82">
        <f>[16]Mode_PA_h_t_b1!D8</f>
        <v>12.202</v>
      </c>
      <c r="F11" s="82">
        <f>[16]Mode_PA_h_t_b1!E8</f>
        <v>-97.433000000000007</v>
      </c>
      <c r="G11" s="82">
        <f>[16]Mode_PA_h_t_b1!F8</f>
        <v>-49.601999999999997</v>
      </c>
      <c r="H11" s="84">
        <f>[16]Mode_PA_h_t_b1!G8</f>
        <v>-6.0250000000000004</v>
      </c>
      <c r="I11" s="84">
        <f>[16]Mode_PA_h_t_b1!H8</f>
        <v>613.54999999999995</v>
      </c>
      <c r="J11" s="115">
        <f>[16]Mode_PA_h_t_b1!I8</f>
        <v>2.9199999999999998E-9</v>
      </c>
      <c r="K11" s="115">
        <f>[16]Mode_PA_h_t_b1!J8</f>
        <v>1.0999999999999999E-8</v>
      </c>
      <c r="L11" s="185" t="str">
        <f>[16]Mode_PA_h_t_b1!K8</f>
        <v>p&lt;0.0001</v>
      </c>
      <c r="M11" s="82">
        <f>[16]Mode_PA_h_t_b1!C9</f>
        <v>-4.5490000000000004</v>
      </c>
      <c r="N11" s="84">
        <f>[16]Mode_PA_h_t_b1!D9</f>
        <v>5.7919999999999998</v>
      </c>
      <c r="O11" s="84">
        <f>[16]Mode_PA_h_t_b1!E9</f>
        <v>-15.901999999999999</v>
      </c>
      <c r="P11" s="84">
        <f>[16]Mode_PA_h_t_b1!F9</f>
        <v>6.8029999999999999</v>
      </c>
      <c r="Q11" s="84">
        <f>[16]Mode_PA_h_t_b1!G9</f>
        <v>-0.78500000000000003</v>
      </c>
      <c r="R11" s="84">
        <f>[16]Mode_PA_h_t_b1!H9</f>
        <v>613.09</v>
      </c>
      <c r="S11" s="115">
        <f>[16]Mode_PA_h_t_b1!I9</f>
        <v>0.4325</v>
      </c>
      <c r="T11" s="115">
        <f>[16]Mode_PA_h_t_b1!J9</f>
        <v>0.50760000000000005</v>
      </c>
      <c r="U11" s="100">
        <f>[16]Mode_PA_h_t_b1!K9</f>
        <v>0</v>
      </c>
      <c r="V11" s="92">
        <f>[16]Mode_PA_h_t_b1!C10</f>
        <v>-8.9060000000000006</v>
      </c>
      <c r="W11" s="84">
        <f>[16]Mode_PA_h_t_b1!D10</f>
        <v>3.8370000000000002</v>
      </c>
      <c r="X11" s="84">
        <f>[16]Mode_PA_h_t_b1!E10</f>
        <v>-16.425000000000001</v>
      </c>
      <c r="Y11" s="84">
        <f>[16]Mode_PA_h_t_b1!F10</f>
        <v>-1.3859999999999999</v>
      </c>
      <c r="Z11" s="84">
        <f>[16]Mode_PA_h_t_b1!G10</f>
        <v>-2.3210000000000002</v>
      </c>
      <c r="AA11" s="84">
        <f>[16]Mode_PA_h_t_b1!H10</f>
        <v>613.98</v>
      </c>
      <c r="AB11" s="115">
        <f>[16]Mode_PA_h_t_b1!I10</f>
        <v>2.06E-2</v>
      </c>
      <c r="AC11" s="115">
        <f>[16]Mode_PA_h_t_b1!J10</f>
        <v>2.8000000000000001E-2</v>
      </c>
      <c r="AD11" s="100" t="str">
        <f>[16]Mode_PA_h_t_b1!K10</f>
        <v>p&lt;0.05</v>
      </c>
      <c r="AE11" s="82">
        <f>[16]Mode_PA_h_t_b1!C11</f>
        <v>68.968000000000004</v>
      </c>
      <c r="AF11" s="84">
        <f>[16]Mode_PA_h_t_b1!D11</f>
        <v>13.101000000000001</v>
      </c>
      <c r="AG11" s="84">
        <f>[16]Mode_PA_h_t_b1!E11</f>
        <v>43.290999999999997</v>
      </c>
      <c r="AH11" s="84">
        <f>[16]Mode_PA_h_t_b1!F11</f>
        <v>94.644999999999996</v>
      </c>
      <c r="AI11" s="84">
        <f>[16]Mode_PA_h_t_b1!G11</f>
        <v>5.2640000000000002</v>
      </c>
      <c r="AJ11" s="84">
        <f>[16]Mode_PA_h_t_b1!H11</f>
        <v>613.47</v>
      </c>
      <c r="AK11" s="115">
        <f>[16]Mode_PA_h_t_b1!I11</f>
        <v>1.9500000000000001E-7</v>
      </c>
      <c r="AL11" s="115">
        <f>[16]Mode_PA_h_t_b1!J11</f>
        <v>5.7400000000000003E-7</v>
      </c>
      <c r="AM11" s="100" t="str">
        <f>[16]Mode_PA_h_t_b1!K11</f>
        <v>p&lt;0.0001</v>
      </c>
      <c r="AN11" s="92">
        <f>[16]Mode_PA_h_t_b1!C12</f>
        <v>64.611999999999995</v>
      </c>
      <c r="AO11" s="84">
        <f>[16]Mode_PA_h_t_b1!D12</f>
        <v>12.098000000000001</v>
      </c>
      <c r="AP11" s="84">
        <f>[16]Mode_PA_h_t_b1!E12</f>
        <v>40.899000000000001</v>
      </c>
      <c r="AQ11" s="84">
        <f>[16]Mode_PA_h_t_b1!F12</f>
        <v>88.323999999999998</v>
      </c>
      <c r="AR11" s="84">
        <f>[16]Mode_PA_h_t_b1!G12</f>
        <v>5.3410000000000002</v>
      </c>
      <c r="AS11" s="84">
        <f>[16]Mode_PA_h_t_b1!H12</f>
        <v>613.20000000000005</v>
      </c>
      <c r="AT11" s="115">
        <f>[16]Mode_PA_h_t_b1!I12</f>
        <v>1.31E-7</v>
      </c>
      <c r="AU11" s="115">
        <f>[16]Mode_PA_h_t_b1!J12</f>
        <v>3.9000000000000002E-7</v>
      </c>
      <c r="AV11" s="100" t="str">
        <f>[16]Mode_PA_h_t_b1!K12</f>
        <v>p&lt;0.0001</v>
      </c>
      <c r="AW11" s="92">
        <f>[16]Mode_PA_h_t_b1!C13</f>
        <v>-4.3559999999999999</v>
      </c>
      <c r="AX11" s="84">
        <f>[16]Mode_PA_h_t_b1!D13</f>
        <v>5.7039999999999997</v>
      </c>
      <c r="AY11" s="84">
        <f>[16]Mode_PA_h_t_b1!E13</f>
        <v>-15.536</v>
      </c>
      <c r="AZ11" s="84">
        <f>[16]Mode_PA_h_t_b1!F13</f>
        <v>6.8230000000000004</v>
      </c>
      <c r="BA11" s="84">
        <f>[16]Mode_PA_h_t_b1!G13</f>
        <v>-0.76400000000000001</v>
      </c>
      <c r="BB11" s="84">
        <f>[16]Mode_PA_h_t_b1!H13</f>
        <v>613.19000000000005</v>
      </c>
      <c r="BC11" s="115">
        <f>[16]Mode_PA_h_t_b1!I13</f>
        <v>0.44529999999999997</v>
      </c>
      <c r="BD11" s="115">
        <f>[16]Mode_PA_h_t_b1!J13</f>
        <v>0.5202</v>
      </c>
      <c r="BE11" s="100">
        <f>[16]Mode_PA_h_t_b1!K13</f>
        <v>0</v>
      </c>
    </row>
    <row r="12" spans="1:57" ht="33.6" customHeight="1" thickTop="1" thickBot="1" x14ac:dyDescent="0.3">
      <c r="A12" s="105" t="s">
        <v>42</v>
      </c>
      <c r="B12" s="105" t="s">
        <v>65</v>
      </c>
      <c r="C12" s="105" t="s">
        <v>66</v>
      </c>
      <c r="D12" s="105" t="s">
        <v>43</v>
      </c>
      <c r="E12" s="105" t="str">
        <f t="shared" ref="E12:BE12" si="6">E5</f>
        <v xml:space="preserve">SE </v>
      </c>
      <c r="F12" s="105" t="str">
        <f t="shared" si="6"/>
        <v>2.5% CI</v>
      </c>
      <c r="G12" s="105" t="str">
        <f t="shared" si="6"/>
        <v>97.5% CI</v>
      </c>
      <c r="H12" s="105" t="str">
        <f t="shared" si="6"/>
        <v>t</v>
      </c>
      <c r="I12" s="105" t="str">
        <f t="shared" si="6"/>
        <v>df</v>
      </c>
      <c r="J12" s="105" t="str">
        <f t="shared" si="6"/>
        <v>p. val.</v>
      </c>
      <c r="K12" s="107" t="str">
        <f t="shared" si="6"/>
        <v>p.adj (BH)</v>
      </c>
      <c r="L12" s="107" t="str">
        <f t="shared" si="6"/>
        <v>sig.</v>
      </c>
      <c r="M12" s="105" t="str">
        <f t="shared" si="6"/>
        <v>β1</v>
      </c>
      <c r="N12" s="105" t="str">
        <f t="shared" si="6"/>
        <v xml:space="preserve">SE </v>
      </c>
      <c r="O12" s="105" t="str">
        <f t="shared" si="6"/>
        <v>2.5% CI</v>
      </c>
      <c r="P12" s="105" t="str">
        <f t="shared" si="6"/>
        <v>97.5% CI</v>
      </c>
      <c r="Q12" s="105" t="str">
        <f t="shared" si="6"/>
        <v>t</v>
      </c>
      <c r="R12" s="105" t="str">
        <f t="shared" si="6"/>
        <v>df</v>
      </c>
      <c r="S12" s="109" t="str">
        <f t="shared" si="6"/>
        <v>p. val.</v>
      </c>
      <c r="T12" s="109" t="str">
        <f t="shared" si="6"/>
        <v>p.adj (BH)</v>
      </c>
      <c r="U12" s="110" t="str">
        <f t="shared" si="6"/>
        <v>sig.</v>
      </c>
      <c r="V12" s="108" t="str">
        <f t="shared" si="6"/>
        <v>β1</v>
      </c>
      <c r="W12" s="105" t="str">
        <f t="shared" si="6"/>
        <v xml:space="preserve">SE </v>
      </c>
      <c r="X12" s="105" t="str">
        <f t="shared" si="6"/>
        <v>2.5% CI</v>
      </c>
      <c r="Y12" s="105" t="str">
        <f t="shared" si="6"/>
        <v>97.5% CI</v>
      </c>
      <c r="Z12" s="105" t="str">
        <f t="shared" si="6"/>
        <v>t</v>
      </c>
      <c r="AA12" s="105" t="str">
        <f t="shared" si="6"/>
        <v>df</v>
      </c>
      <c r="AB12" s="109" t="str">
        <f t="shared" si="6"/>
        <v>p. val.</v>
      </c>
      <c r="AC12" s="109" t="str">
        <f t="shared" si="6"/>
        <v>p.adj (BH)</v>
      </c>
      <c r="AD12" s="110" t="str">
        <f t="shared" si="6"/>
        <v>sig.</v>
      </c>
      <c r="AE12" s="105" t="str">
        <f t="shared" si="6"/>
        <v>β1</v>
      </c>
      <c r="AF12" s="105" t="str">
        <f t="shared" si="6"/>
        <v xml:space="preserve">SE </v>
      </c>
      <c r="AG12" s="105" t="str">
        <f t="shared" si="6"/>
        <v>2.5% CI</v>
      </c>
      <c r="AH12" s="105" t="str">
        <f t="shared" si="6"/>
        <v>97.5% CI</v>
      </c>
      <c r="AI12" s="105" t="str">
        <f t="shared" si="6"/>
        <v>t</v>
      </c>
      <c r="AJ12" s="105" t="str">
        <f t="shared" si="6"/>
        <v>df</v>
      </c>
      <c r="AK12" s="109" t="str">
        <f t="shared" si="6"/>
        <v>p. val.</v>
      </c>
      <c r="AL12" s="109" t="str">
        <f t="shared" si="6"/>
        <v>p.adj (BH)</v>
      </c>
      <c r="AM12" s="110" t="str">
        <f t="shared" si="6"/>
        <v>sig.</v>
      </c>
      <c r="AN12" s="108" t="str">
        <f t="shared" si="6"/>
        <v>β1</v>
      </c>
      <c r="AO12" s="105" t="str">
        <f t="shared" si="6"/>
        <v xml:space="preserve">SE </v>
      </c>
      <c r="AP12" s="105" t="str">
        <f t="shared" si="6"/>
        <v>2.5% CI</v>
      </c>
      <c r="AQ12" s="105" t="str">
        <f t="shared" si="6"/>
        <v>97.5% CI</v>
      </c>
      <c r="AR12" s="105" t="str">
        <f t="shared" si="6"/>
        <v>t</v>
      </c>
      <c r="AS12" s="105" t="str">
        <f t="shared" si="6"/>
        <v>df</v>
      </c>
      <c r="AT12" s="109" t="str">
        <f t="shared" si="6"/>
        <v>p. val.</v>
      </c>
      <c r="AU12" s="109" t="str">
        <f t="shared" si="6"/>
        <v>p.adj (BH)</v>
      </c>
      <c r="AV12" s="110" t="str">
        <f t="shared" si="6"/>
        <v>sig.</v>
      </c>
      <c r="AW12" s="108" t="str">
        <f t="shared" si="6"/>
        <v>β1</v>
      </c>
      <c r="AX12" s="105" t="str">
        <f t="shared" si="6"/>
        <v xml:space="preserve">SE </v>
      </c>
      <c r="AY12" s="105" t="str">
        <f t="shared" si="6"/>
        <v>2.5% CI</v>
      </c>
      <c r="AZ12" s="105" t="str">
        <f t="shared" si="6"/>
        <v>97.5% CI</v>
      </c>
      <c r="BA12" s="105" t="str">
        <f t="shared" si="6"/>
        <v>t</v>
      </c>
      <c r="BB12" s="105" t="str">
        <f t="shared" si="6"/>
        <v>df</v>
      </c>
      <c r="BC12" s="109" t="str">
        <f t="shared" si="6"/>
        <v>p. val.</v>
      </c>
      <c r="BD12" s="109" t="str">
        <f t="shared" si="6"/>
        <v>p.adj (BH)</v>
      </c>
      <c r="BE12" s="111" t="str">
        <f t="shared" si="6"/>
        <v>sig.</v>
      </c>
    </row>
    <row r="13" spans="1:57" ht="33.6" customHeight="1" thickTop="1" x14ac:dyDescent="0.25">
      <c r="A13" s="26" t="s">
        <v>35</v>
      </c>
      <c r="B13" s="25">
        <f>'B0 Mode'!AL10</f>
        <v>0.16441360628863</v>
      </c>
      <c r="C13" s="25">
        <f>'B0 Mode'!AM10</f>
        <v>0.70158142490362896</v>
      </c>
      <c r="D13" s="25">
        <f>[17]Mode_PA_lh_slope_b1!C8</f>
        <v>-13.288</v>
      </c>
      <c r="E13" s="26">
        <f>[17]Mode_PA_lh_slope_b1!D8</f>
        <v>3.5720000000000001</v>
      </c>
      <c r="F13" s="26">
        <f>[17]Mode_PA_lh_slope_b1!E8</f>
        <v>-20.29</v>
      </c>
      <c r="G13" s="26">
        <f>[17]Mode_PA_lh_slope_b1!F8</f>
        <v>-6.2869999999999999</v>
      </c>
      <c r="H13" s="25">
        <f>[17]Mode_PA_lh_slope_b1!G8</f>
        <v>-3.72</v>
      </c>
      <c r="I13" s="25">
        <f>[17]Mode_PA_lh_slope_b1!H8</f>
        <v>611.16</v>
      </c>
      <c r="J13" s="94">
        <f>[17]Mode_PA_lh_slope_b1!I8</f>
        <v>2.1800000000000001E-4</v>
      </c>
      <c r="K13" s="94">
        <f>[17]Mode_PA_lh_slope_b1!J8</f>
        <v>4.6999999999999999E-4</v>
      </c>
      <c r="L13" s="181" t="str">
        <f>[17]Mode_PA_lh_slope_b1!K8</f>
        <v>p&lt;0.001</v>
      </c>
      <c r="M13" s="25">
        <f>[17]Mode_PA_lh_slope_b1!C9</f>
        <v>17.094999999999999</v>
      </c>
      <c r="N13" s="25">
        <f>[17]Mode_PA_lh_slope_b1!D9</f>
        <v>1.698</v>
      </c>
      <c r="O13" s="25">
        <f>[17]Mode_PA_lh_slope_b1!E9</f>
        <v>13.766999999999999</v>
      </c>
      <c r="P13" s="25">
        <f>[17]Mode_PA_lh_slope_b1!F9</f>
        <v>20.422999999999998</v>
      </c>
      <c r="Q13" s="25">
        <f>[17]Mode_PA_lh_slope_b1!G9</f>
        <v>10.068</v>
      </c>
      <c r="R13" s="25">
        <f>[17]Mode_PA_lh_slope_b1!H9</f>
        <v>609.98</v>
      </c>
      <c r="S13" s="94">
        <f>[17]Mode_PA_lh_slope_b1!I9</f>
        <v>3.6599999999999998E-22</v>
      </c>
      <c r="T13" s="94">
        <f>[17]Mode_PA_lh_slope_b1!J9</f>
        <v>1.5199999999999999E-20</v>
      </c>
      <c r="U13" s="123" t="str">
        <f>[17]Mode_PA_lh_slope_b1!K9</f>
        <v>p&lt;0.0001</v>
      </c>
      <c r="V13" s="93">
        <f>[17]Mode_PA_lh_slope_b1!C10</f>
        <v>2.097</v>
      </c>
      <c r="W13" s="25">
        <f>[17]Mode_PA_lh_slope_b1!D10</f>
        <v>1.125</v>
      </c>
      <c r="X13" s="25">
        <f>[17]Mode_PA_lh_slope_b1!E10</f>
        <v>-0.108</v>
      </c>
      <c r="Y13" s="25">
        <f>[17]Mode_PA_lh_slope_b1!F10</f>
        <v>4.3029999999999999</v>
      </c>
      <c r="Z13" s="25">
        <f>[17]Mode_PA_lh_slope_b1!G10</f>
        <v>1.8640000000000001</v>
      </c>
      <c r="AA13" s="25">
        <f>[17]Mode_PA_lh_slope_b1!H10</f>
        <v>611.98</v>
      </c>
      <c r="AB13" s="94">
        <f>[17]Mode_PA_lh_slope_b1!I10</f>
        <v>6.2799999999999995E-2</v>
      </c>
      <c r="AC13" s="94">
        <f>[17]Mode_PA_lh_slope_b1!J10</f>
        <v>8.2600000000000007E-2</v>
      </c>
      <c r="AD13" s="123" t="str">
        <f>[17]Mode_PA_lh_slope_b1!K10</f>
        <v>(p&lt;0.1)</v>
      </c>
      <c r="AE13" s="25">
        <f>[17]Mode_PA_lh_slope_b1!C11</f>
        <v>30.382999999999999</v>
      </c>
      <c r="AF13" s="25">
        <f>[17]Mode_PA_lh_slope_b1!D11</f>
        <v>3.8359999999999999</v>
      </c>
      <c r="AG13" s="25">
        <f>[17]Mode_PA_lh_slope_b1!E11</f>
        <v>22.864000000000001</v>
      </c>
      <c r="AH13" s="25">
        <f>[17]Mode_PA_lh_slope_b1!F11</f>
        <v>37.902999999999999</v>
      </c>
      <c r="AI13" s="25">
        <f>[17]Mode_PA_lh_slope_b1!G11</f>
        <v>7.92</v>
      </c>
      <c r="AJ13" s="25">
        <f>[17]Mode_PA_lh_slope_b1!H11</f>
        <v>610.98</v>
      </c>
      <c r="AK13" s="94">
        <f>[17]Mode_PA_lh_slope_b1!I11</f>
        <v>1.13E-14</v>
      </c>
      <c r="AL13" s="94">
        <f>[17]Mode_PA_lh_slope_b1!J11</f>
        <v>1.3500000000000001E-13</v>
      </c>
      <c r="AM13" s="123" t="str">
        <f>[17]Mode_PA_lh_slope_b1!K11</f>
        <v>p&lt;0.0001</v>
      </c>
      <c r="AN13" s="93">
        <f>[17]Mode_PA_lh_slope_b1!C12</f>
        <v>15.385999999999999</v>
      </c>
      <c r="AO13" s="25">
        <f>[17]Mode_PA_lh_slope_b1!D12</f>
        <v>3.5409999999999999</v>
      </c>
      <c r="AP13" s="25">
        <f>[17]Mode_PA_lh_slope_b1!E12</f>
        <v>8.4459999999999997</v>
      </c>
      <c r="AQ13" s="25">
        <f>[17]Mode_PA_lh_slope_b1!F12</f>
        <v>22.326000000000001</v>
      </c>
      <c r="AR13" s="25">
        <f>[17]Mode_PA_lh_slope_b1!G12</f>
        <v>4.3449999999999998</v>
      </c>
      <c r="AS13" s="25">
        <f>[17]Mode_PA_lh_slope_b1!H12</f>
        <v>610.25</v>
      </c>
      <c r="AT13" s="94">
        <f>[17]Mode_PA_lh_slope_b1!I12</f>
        <v>1.63E-5</v>
      </c>
      <c r="AU13" s="94">
        <f>[17]Mode_PA_lh_slope_b1!J12</f>
        <v>4.0000000000000003E-5</v>
      </c>
      <c r="AV13" s="123" t="str">
        <f>[17]Mode_PA_lh_slope_b1!K12</f>
        <v>p&lt;0.0001</v>
      </c>
      <c r="AW13" s="93">
        <f>[17]Mode_PA_lh_slope_b1!C13</f>
        <v>-14.997999999999999</v>
      </c>
      <c r="AX13" s="25">
        <f>[17]Mode_PA_lh_slope_b1!D13</f>
        <v>1.669</v>
      </c>
      <c r="AY13" s="25">
        <f>[17]Mode_PA_lh_slope_b1!E13</f>
        <v>-18.268000000000001</v>
      </c>
      <c r="AZ13" s="25">
        <f>[17]Mode_PA_lh_slope_b1!F13</f>
        <v>-11.727</v>
      </c>
      <c r="BA13" s="25">
        <f>[17]Mode_PA_lh_slope_b1!G13</f>
        <v>-8.9870000000000001</v>
      </c>
      <c r="BB13" s="25">
        <f>[17]Mode_PA_lh_slope_b1!H13</f>
        <v>610.23</v>
      </c>
      <c r="BC13" s="94">
        <f>[17]Mode_PA_lh_slope_b1!I13</f>
        <v>3.1600000000000001E-18</v>
      </c>
      <c r="BD13" s="94">
        <f>[17]Mode_PA_lh_slope_b1!J13</f>
        <v>9.8799999999999998E-17</v>
      </c>
      <c r="BE13" s="123" t="str">
        <f>[17]Mode_PA_lh_slope_b1!K13</f>
        <v>p&lt;0.0001</v>
      </c>
    </row>
    <row r="14" spans="1:57" ht="13.2" customHeight="1" x14ac:dyDescent="0.25">
      <c r="A14" s="26"/>
      <c r="B14" s="25"/>
      <c r="C14" s="25"/>
      <c r="D14" s="25"/>
      <c r="E14" s="26"/>
      <c r="F14" s="26"/>
      <c r="G14" s="26"/>
      <c r="H14" s="25"/>
      <c r="I14" s="25"/>
      <c r="J14" s="94"/>
      <c r="K14" s="94"/>
      <c r="L14" s="181"/>
      <c r="M14" s="25"/>
      <c r="N14" s="25"/>
      <c r="O14" s="25"/>
      <c r="P14" s="25"/>
      <c r="Q14" s="25"/>
      <c r="R14" s="25"/>
      <c r="S14" s="94"/>
      <c r="T14" s="94"/>
      <c r="U14" s="181"/>
      <c r="V14" s="25"/>
      <c r="W14" s="25"/>
      <c r="X14" s="25"/>
      <c r="Y14" s="25"/>
      <c r="Z14" s="25"/>
      <c r="AA14" s="25"/>
      <c r="AB14" s="94"/>
      <c r="AC14" s="94"/>
      <c r="AD14" s="181"/>
      <c r="AE14" s="25"/>
      <c r="AF14" s="25"/>
      <c r="AG14" s="25"/>
      <c r="AH14" s="25"/>
      <c r="AI14" s="25"/>
      <c r="AJ14" s="25"/>
      <c r="AK14" s="94"/>
      <c r="AL14" s="94"/>
      <c r="AM14" s="181"/>
      <c r="AN14" s="25"/>
      <c r="AO14" s="25"/>
      <c r="AP14" s="25"/>
      <c r="AQ14" s="25"/>
      <c r="AR14" s="25"/>
      <c r="AS14" s="25"/>
      <c r="AT14" s="94"/>
      <c r="AU14" s="94"/>
      <c r="AV14" s="181"/>
      <c r="AW14" s="25"/>
      <c r="AX14" s="25"/>
      <c r="AY14" s="25"/>
      <c r="AZ14" s="25"/>
      <c r="BA14" s="25"/>
      <c r="BB14" s="25"/>
      <c r="BC14" s="94"/>
      <c r="BD14" s="94"/>
      <c r="BE14" s="181"/>
    </row>
    <row r="15" spans="1:57" ht="13.2" customHeight="1" x14ac:dyDescent="0.25">
      <c r="A15" s="189" t="s">
        <v>59</v>
      </c>
      <c r="B15" s="182"/>
      <c r="C15" s="182"/>
      <c r="D15" s="183"/>
      <c r="E15" s="183"/>
      <c r="F15" s="183"/>
      <c r="G15" s="183"/>
      <c r="H15" s="183"/>
      <c r="I15" s="183"/>
      <c r="J15" s="183"/>
      <c r="K15" s="184"/>
      <c r="L15" s="184"/>
    </row>
    <row r="16" spans="1:57" ht="33.6" customHeight="1" thickBot="1" x14ac:dyDescent="0.3">
      <c r="A16" s="125" t="s">
        <v>49</v>
      </c>
      <c r="B16" s="204" t="str">
        <f>M4</f>
        <v>L*H vs. L*^[H]</v>
      </c>
      <c r="C16" s="204"/>
      <c r="D16" s="204"/>
      <c r="E16" s="204"/>
      <c r="F16" s="204"/>
      <c r="G16" s="204"/>
      <c r="H16" s="204"/>
      <c r="I16" s="204"/>
      <c r="J16" s="204"/>
      <c r="K16" s="204"/>
      <c r="L16" s="204"/>
    </row>
    <row r="17" spans="1:46" ht="33.6" customHeight="1" thickTop="1" thickBot="1" x14ac:dyDescent="0.3">
      <c r="A17" s="105" t="s">
        <v>38</v>
      </c>
      <c r="B17" s="105" t="s">
        <v>65</v>
      </c>
      <c r="C17" s="105" t="s">
        <v>66</v>
      </c>
      <c r="D17" s="105" t="s">
        <v>43</v>
      </c>
      <c r="E17" s="105" t="str">
        <f>N5</f>
        <v xml:space="preserve">SE </v>
      </c>
      <c r="F17" s="105" t="str">
        <f>O5</f>
        <v>2.5% CI</v>
      </c>
      <c r="G17" s="105" t="str">
        <f>P5</f>
        <v>97.5% CI</v>
      </c>
      <c r="H17" s="105" t="str">
        <f>Q5</f>
        <v>t</v>
      </c>
      <c r="I17" s="105" t="str">
        <f>R5</f>
        <v>df</v>
      </c>
      <c r="J17" s="109" t="str">
        <f>S5</f>
        <v>p. val.</v>
      </c>
      <c r="K17" s="109" t="str">
        <f>T5</f>
        <v>p.adj (BH)</v>
      </c>
      <c r="L17" s="107" t="str">
        <f>U5</f>
        <v>sig.</v>
      </c>
    </row>
    <row r="18" spans="1:46" ht="33.6" customHeight="1" thickTop="1" thickBot="1" x14ac:dyDescent="0.3">
      <c r="A18" s="74" t="s">
        <v>26</v>
      </c>
      <c r="B18" s="76">
        <f>B6</f>
        <v>7.7364655662846102E-2</v>
      </c>
      <c r="C18" s="76">
        <f>C6</f>
        <v>0.963580594759613</v>
      </c>
      <c r="D18" s="76">
        <f>M6</f>
        <v>0.29299999999999998</v>
      </c>
      <c r="E18" s="76">
        <f>N6</f>
        <v>0.31</v>
      </c>
      <c r="F18" s="76">
        <f>O6</f>
        <v>-0.316</v>
      </c>
      <c r="G18" s="76">
        <f>P6</f>
        <v>0.90100000000000002</v>
      </c>
      <c r="H18" s="76">
        <f>Q6</f>
        <v>0.94299999999999995</v>
      </c>
      <c r="I18" s="76">
        <f>R6</f>
        <v>17.190000000000001</v>
      </c>
      <c r="J18" s="115">
        <f>S6</f>
        <v>0.35859999999999997</v>
      </c>
      <c r="K18" s="115">
        <f>T6</f>
        <v>0.43099999999999999</v>
      </c>
      <c r="L18" s="185">
        <f>U6</f>
        <v>0</v>
      </c>
    </row>
    <row r="19" spans="1:46" ht="33.6" customHeight="1" thickBot="1" x14ac:dyDescent="0.3">
      <c r="A19" s="79" t="s">
        <v>27</v>
      </c>
      <c r="B19" s="73">
        <f>B7</f>
        <v>0.18252779357841101</v>
      </c>
      <c r="C19" s="73">
        <f>C7</f>
        <v>0.941127033564787</v>
      </c>
      <c r="D19" s="73">
        <f>M7</f>
        <v>3.2879999999999998</v>
      </c>
      <c r="E19" s="73">
        <f>N7</f>
        <v>0.38700000000000001</v>
      </c>
      <c r="F19" s="73">
        <f>O7</f>
        <v>2.5299999999999998</v>
      </c>
      <c r="G19" s="73">
        <f>P7</f>
        <v>4.0469999999999997</v>
      </c>
      <c r="H19" s="73">
        <f>Q7</f>
        <v>8.4990000000000006</v>
      </c>
      <c r="I19" s="73">
        <f>R7</f>
        <v>15.66</v>
      </c>
      <c r="J19" s="115">
        <f>S7</f>
        <v>2.9400000000000001E-7</v>
      </c>
      <c r="K19" s="115">
        <f>T7</f>
        <v>8.5499999999999997E-7</v>
      </c>
      <c r="L19" s="185" t="str">
        <f>U7</f>
        <v>p&lt;0.0001</v>
      </c>
      <c r="AT19" s="39" t="s">
        <v>57</v>
      </c>
    </row>
    <row r="20" spans="1:46" ht="33.6" customHeight="1" thickBot="1" x14ac:dyDescent="0.3">
      <c r="A20" s="82" t="s">
        <v>5</v>
      </c>
      <c r="B20" s="84">
        <f>B8</f>
        <v>0.16441360628863</v>
      </c>
      <c r="C20" s="84">
        <f>C8</f>
        <v>0.70158142490362896</v>
      </c>
      <c r="D20" s="84">
        <f>M8</f>
        <v>3.6859999999999999</v>
      </c>
      <c r="E20" s="84">
        <f>N8</f>
        <v>0.35299999999999998</v>
      </c>
      <c r="F20" s="84">
        <f>O8</f>
        <v>2.9940000000000002</v>
      </c>
      <c r="G20" s="84">
        <f>P8</f>
        <v>4.3789999999999996</v>
      </c>
      <c r="H20" s="84">
        <f>Q8</f>
        <v>10.432</v>
      </c>
      <c r="I20" s="84">
        <f>R8</f>
        <v>612.6</v>
      </c>
      <c r="J20" s="115">
        <f>S8</f>
        <v>1.4500000000000001E-23</v>
      </c>
      <c r="K20" s="115">
        <f>T8</f>
        <v>1.21E-21</v>
      </c>
      <c r="L20" s="185" t="str">
        <f>U8</f>
        <v>p&lt;0.0001</v>
      </c>
    </row>
    <row r="21" spans="1:46" ht="33.6" customHeight="1" thickTop="1" thickBot="1" x14ac:dyDescent="0.3">
      <c r="A21" s="105" t="s">
        <v>6</v>
      </c>
      <c r="B21" s="105" t="s">
        <v>65</v>
      </c>
      <c r="C21" s="105" t="s">
        <v>66</v>
      </c>
      <c r="D21" s="105" t="s">
        <v>43</v>
      </c>
      <c r="E21" s="105" t="str">
        <f>N9</f>
        <v xml:space="preserve">SE </v>
      </c>
      <c r="F21" s="105" t="str">
        <f>O9</f>
        <v>2.5% CI</v>
      </c>
      <c r="G21" s="105" t="str">
        <f>P9</f>
        <v>97.5% CI</v>
      </c>
      <c r="H21" s="105" t="str">
        <f>Q9</f>
        <v>t</v>
      </c>
      <c r="I21" s="105" t="str">
        <f>R9</f>
        <v>df</v>
      </c>
      <c r="J21" s="109" t="str">
        <f>S9</f>
        <v>p. val.</v>
      </c>
      <c r="K21" s="109" t="str">
        <f>T9</f>
        <v>p.adj (BH)</v>
      </c>
      <c r="L21" s="107" t="str">
        <f>U9</f>
        <v>sig.</v>
      </c>
    </row>
    <row r="22" spans="1:46" ht="33.6" customHeight="1" thickTop="1" thickBot="1" x14ac:dyDescent="0.3">
      <c r="A22" s="86" t="s">
        <v>4</v>
      </c>
      <c r="B22" s="76">
        <f>B10</f>
        <v>8.72894875399952E-2</v>
      </c>
      <c r="C22" s="76">
        <f>C10</f>
        <v>0.76096721773815101</v>
      </c>
      <c r="D22" s="74">
        <f>M10</f>
        <v>-10.583</v>
      </c>
      <c r="E22" s="76">
        <f>N10</f>
        <v>3.88</v>
      </c>
      <c r="F22" s="76">
        <f>O10</f>
        <v>-18.187000000000001</v>
      </c>
      <c r="G22" s="76">
        <f>P10</f>
        <v>-2.9790000000000001</v>
      </c>
      <c r="H22" s="76">
        <f>Q10</f>
        <v>-2.7280000000000002</v>
      </c>
      <c r="I22" s="76">
        <f>R10</f>
        <v>612.29999999999995</v>
      </c>
      <c r="J22" s="115">
        <f>S10</f>
        <v>6.6E-3</v>
      </c>
      <c r="K22" s="115">
        <f>T10</f>
        <v>9.7999999999999997E-3</v>
      </c>
      <c r="L22" s="185" t="str">
        <f>U10</f>
        <v>p&lt;0.01</v>
      </c>
    </row>
    <row r="23" spans="1:46" ht="33.6" customHeight="1" thickBot="1" x14ac:dyDescent="0.3">
      <c r="A23" s="90" t="s">
        <v>3</v>
      </c>
      <c r="B23" s="84">
        <f>B11</f>
        <v>0.11422688459456599</v>
      </c>
      <c r="C23" s="84">
        <f>C11</f>
        <v>0.84172260407700195</v>
      </c>
      <c r="D23" s="82">
        <f>M11</f>
        <v>-4.5490000000000004</v>
      </c>
      <c r="E23" s="84">
        <f>N11</f>
        <v>5.7919999999999998</v>
      </c>
      <c r="F23" s="84">
        <f>O11</f>
        <v>-15.901999999999999</v>
      </c>
      <c r="G23" s="84">
        <f>P11</f>
        <v>6.8029999999999999</v>
      </c>
      <c r="H23" s="84">
        <f>Q11</f>
        <v>-0.78500000000000003</v>
      </c>
      <c r="I23" s="84">
        <f>R11</f>
        <v>613.09</v>
      </c>
      <c r="J23" s="115">
        <f>S11</f>
        <v>0.4325</v>
      </c>
      <c r="K23" s="115">
        <f>T11</f>
        <v>0.50760000000000005</v>
      </c>
      <c r="L23" s="185">
        <f>U11</f>
        <v>0</v>
      </c>
    </row>
    <row r="24" spans="1:46" ht="33.6" customHeight="1" thickTop="1" thickBot="1" x14ac:dyDescent="0.3">
      <c r="A24" s="105" t="s">
        <v>42</v>
      </c>
      <c r="B24" s="105" t="s">
        <v>65</v>
      </c>
      <c r="C24" s="105" t="s">
        <v>66</v>
      </c>
      <c r="D24" s="105" t="s">
        <v>43</v>
      </c>
      <c r="E24" s="105" t="str">
        <f>N12</f>
        <v xml:space="preserve">SE </v>
      </c>
      <c r="F24" s="105" t="str">
        <f>O12</f>
        <v>2.5% CI</v>
      </c>
      <c r="G24" s="105" t="str">
        <f>P12</f>
        <v>97.5% CI</v>
      </c>
      <c r="H24" s="105" t="str">
        <f>Q12</f>
        <v>t</v>
      </c>
      <c r="I24" s="105" t="str">
        <f>R12</f>
        <v>df</v>
      </c>
      <c r="J24" s="109" t="str">
        <f>S12</f>
        <v>p. val.</v>
      </c>
      <c r="K24" s="109" t="str">
        <f>T12</f>
        <v>p.adj (BH)</v>
      </c>
      <c r="L24" s="107" t="str">
        <f>U12</f>
        <v>sig.</v>
      </c>
    </row>
    <row r="25" spans="1:46" ht="33.6" customHeight="1" thickTop="1" x14ac:dyDescent="0.25">
      <c r="A25" s="26" t="s">
        <v>35</v>
      </c>
      <c r="B25" s="25">
        <f>B13</f>
        <v>0.16441360628863</v>
      </c>
      <c r="C25" s="25">
        <f>C13</f>
        <v>0.70158142490362896</v>
      </c>
      <c r="D25" s="25">
        <f>M13</f>
        <v>17.094999999999999</v>
      </c>
      <c r="E25" s="25">
        <f>N13</f>
        <v>1.698</v>
      </c>
      <c r="F25" s="25">
        <f>O13</f>
        <v>13.766999999999999</v>
      </c>
      <c r="G25" s="25">
        <f>P13</f>
        <v>20.422999999999998</v>
      </c>
      <c r="H25" s="25">
        <f>Q13</f>
        <v>10.068</v>
      </c>
      <c r="I25" s="25">
        <f>R13</f>
        <v>609.98</v>
      </c>
      <c r="J25" s="94">
        <f>S13</f>
        <v>3.6599999999999998E-22</v>
      </c>
      <c r="K25" s="94">
        <f>T13</f>
        <v>1.5199999999999999E-20</v>
      </c>
      <c r="L25" s="181" t="str">
        <f>U13</f>
        <v>p&lt;0.0001</v>
      </c>
    </row>
    <row r="26" spans="1:46" ht="13.2" customHeight="1" x14ac:dyDescent="0.25">
      <c r="A26" s="26"/>
      <c r="B26" s="25"/>
      <c r="C26" s="25"/>
      <c r="D26" s="25"/>
      <c r="E26" s="25"/>
      <c r="F26" s="25"/>
      <c r="G26" s="25"/>
      <c r="H26" s="25"/>
      <c r="I26" s="25"/>
      <c r="J26" s="94"/>
      <c r="K26" s="94"/>
      <c r="L26" s="181"/>
    </row>
    <row r="27" spans="1:46" ht="13.2" customHeight="1" x14ac:dyDescent="0.25">
      <c r="A27" s="189" t="s">
        <v>64</v>
      </c>
      <c r="B27" s="182"/>
      <c r="C27" s="182"/>
      <c r="D27" s="183"/>
      <c r="E27" s="183"/>
      <c r="F27" s="183"/>
      <c r="G27" s="183"/>
      <c r="H27" s="183"/>
      <c r="I27" s="183"/>
      <c r="J27" s="183"/>
      <c r="K27" s="184"/>
      <c r="L27" s="184"/>
    </row>
    <row r="28" spans="1:46" ht="33.6" customHeight="1" thickBot="1" x14ac:dyDescent="0.3">
      <c r="A28" s="125" t="s">
        <v>49</v>
      </c>
      <c r="B28" s="204" t="str">
        <f>V4</f>
        <v>L*H vs. ^[L*H]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</row>
    <row r="29" spans="1:46" ht="33.6" customHeight="1" thickTop="1" thickBot="1" x14ac:dyDescent="0.3">
      <c r="A29" s="105" t="s">
        <v>38</v>
      </c>
      <c r="B29" s="105" t="s">
        <v>65</v>
      </c>
      <c r="C29" s="105" t="s">
        <v>66</v>
      </c>
      <c r="D29" s="105" t="s">
        <v>43</v>
      </c>
      <c r="E29" s="105" t="str">
        <f t="shared" ref="E28:E37" si="7">W5</f>
        <v xml:space="preserve">SE </v>
      </c>
      <c r="F29" s="105" t="str">
        <f t="shared" ref="F28:F37" si="8">X5</f>
        <v>2.5% CI</v>
      </c>
      <c r="G29" s="105" t="str">
        <f t="shared" ref="G28:G37" si="9">Y5</f>
        <v>97.5% CI</v>
      </c>
      <c r="H29" s="105" t="str">
        <f t="shared" ref="H28:H37" si="10">Z5</f>
        <v>t</v>
      </c>
      <c r="I29" s="105" t="str">
        <f t="shared" ref="I28:I37" si="11">AA5</f>
        <v>df</v>
      </c>
      <c r="J29" s="109" t="str">
        <f t="shared" ref="J28:J37" si="12">AB5</f>
        <v>p. val.</v>
      </c>
      <c r="K29" s="109" t="str">
        <f t="shared" ref="K28:K37" si="13">AC5</f>
        <v>p.adj (BH)</v>
      </c>
      <c r="L29" s="107" t="str">
        <f t="shared" ref="L28:L37" si="14">AD5</f>
        <v>sig.</v>
      </c>
    </row>
    <row r="30" spans="1:46" ht="33.6" customHeight="1" thickTop="1" thickBot="1" x14ac:dyDescent="0.3">
      <c r="A30" s="74" t="s">
        <v>26</v>
      </c>
      <c r="B30" s="76">
        <f>B6</f>
        <v>7.7364655662846102E-2</v>
      </c>
      <c r="C30" s="76">
        <f>C6</f>
        <v>0.963580594759613</v>
      </c>
      <c r="D30" s="76">
        <f t="shared" ref="D28:D37" si="15">V6</f>
        <v>2.4649999999999999</v>
      </c>
      <c r="E30" s="76">
        <f t="shared" si="7"/>
        <v>0.497</v>
      </c>
      <c r="F30" s="76">
        <f t="shared" si="8"/>
        <v>1.49</v>
      </c>
      <c r="G30" s="76">
        <f t="shared" si="9"/>
        <v>3.44</v>
      </c>
      <c r="H30" s="76">
        <f t="shared" si="10"/>
        <v>4.9560000000000004</v>
      </c>
      <c r="I30" s="76">
        <f t="shared" si="11"/>
        <v>7.76</v>
      </c>
      <c r="J30" s="115">
        <f t="shared" si="12"/>
        <v>1.1999999999999999E-3</v>
      </c>
      <c r="K30" s="115">
        <f t="shared" si="13"/>
        <v>2.2000000000000001E-3</v>
      </c>
      <c r="L30" s="185" t="str">
        <f t="shared" si="14"/>
        <v>p&lt;0.01</v>
      </c>
    </row>
    <row r="31" spans="1:46" ht="33.6" customHeight="1" thickBot="1" x14ac:dyDescent="0.3">
      <c r="A31" s="79" t="s">
        <v>27</v>
      </c>
      <c r="B31" s="73">
        <f>B7</f>
        <v>0.18252779357841101</v>
      </c>
      <c r="C31" s="73">
        <f>C7</f>
        <v>0.941127033564787</v>
      </c>
      <c r="D31" s="73">
        <f t="shared" si="15"/>
        <v>3.6779999999999999</v>
      </c>
      <c r="E31" s="73">
        <f t="shared" si="7"/>
        <v>0.80200000000000005</v>
      </c>
      <c r="F31" s="73">
        <f t="shared" si="8"/>
        <v>2.1070000000000002</v>
      </c>
      <c r="G31" s="73">
        <f t="shared" si="9"/>
        <v>5.25</v>
      </c>
      <c r="H31" s="73">
        <f t="shared" si="10"/>
        <v>4.5869999999999997</v>
      </c>
      <c r="I31" s="73">
        <f t="shared" si="11"/>
        <v>6.95</v>
      </c>
      <c r="J31" s="115">
        <f t="shared" si="12"/>
        <v>2.5999999999999999E-3</v>
      </c>
      <c r="K31" s="115">
        <f t="shared" si="13"/>
        <v>4.1000000000000003E-3</v>
      </c>
      <c r="L31" s="185" t="str">
        <f t="shared" si="14"/>
        <v>p&lt;0.01</v>
      </c>
    </row>
    <row r="32" spans="1:46" ht="33.6" customHeight="1" thickBot="1" x14ac:dyDescent="0.3">
      <c r="A32" s="82" t="s">
        <v>5</v>
      </c>
      <c r="B32" s="84">
        <f>B8</f>
        <v>0.16441360628863</v>
      </c>
      <c r="C32" s="84">
        <f>C8</f>
        <v>0.70158142490362896</v>
      </c>
      <c r="D32" s="84">
        <f t="shared" si="15"/>
        <v>0.97899999999999998</v>
      </c>
      <c r="E32" s="84">
        <f t="shared" si="7"/>
        <v>0.27200000000000002</v>
      </c>
      <c r="F32" s="84">
        <f t="shared" si="8"/>
        <v>0.44500000000000001</v>
      </c>
      <c r="G32" s="84">
        <f t="shared" si="9"/>
        <v>1.5129999999999999</v>
      </c>
      <c r="H32" s="84">
        <f t="shared" si="10"/>
        <v>3.5950000000000002</v>
      </c>
      <c r="I32" s="84">
        <f t="shared" si="11"/>
        <v>614.21</v>
      </c>
      <c r="J32" s="115">
        <f t="shared" si="12"/>
        <v>3.5100000000000002E-4</v>
      </c>
      <c r="K32" s="115">
        <f t="shared" si="13"/>
        <v>7.3300000000000004E-4</v>
      </c>
      <c r="L32" s="185" t="str">
        <f t="shared" si="14"/>
        <v>p&lt;0.001</v>
      </c>
    </row>
    <row r="33" spans="1:57" ht="33.6" customHeight="1" thickTop="1" thickBot="1" x14ac:dyDescent="0.3">
      <c r="A33" s="105" t="s">
        <v>6</v>
      </c>
      <c r="B33" s="105" t="s">
        <v>65</v>
      </c>
      <c r="C33" s="105" t="s">
        <v>66</v>
      </c>
      <c r="D33" s="105" t="s">
        <v>43</v>
      </c>
      <c r="E33" s="105" t="str">
        <f t="shared" si="7"/>
        <v xml:space="preserve">SE </v>
      </c>
      <c r="F33" s="105" t="str">
        <f t="shared" si="8"/>
        <v>2.5% CI</v>
      </c>
      <c r="G33" s="105" t="str">
        <f t="shared" si="9"/>
        <v>97.5% CI</v>
      </c>
      <c r="H33" s="105" t="str">
        <f t="shared" si="10"/>
        <v>t</v>
      </c>
      <c r="I33" s="105" t="str">
        <f t="shared" si="11"/>
        <v>df</v>
      </c>
      <c r="J33" s="109" t="str">
        <f t="shared" si="12"/>
        <v>p. val.</v>
      </c>
      <c r="K33" s="109" t="str">
        <f t="shared" si="13"/>
        <v>p.adj (BH)</v>
      </c>
      <c r="L33" s="107" t="str">
        <f t="shared" si="14"/>
        <v>sig.</v>
      </c>
    </row>
    <row r="34" spans="1:57" ht="33.6" customHeight="1" thickTop="1" thickBot="1" x14ac:dyDescent="0.3">
      <c r="A34" s="86" t="s">
        <v>4</v>
      </c>
      <c r="B34" s="76">
        <f>B10</f>
        <v>8.72894875399952E-2</v>
      </c>
      <c r="C34" s="76">
        <f>C10</f>
        <v>0.76096721773815101</v>
      </c>
      <c r="D34" s="74">
        <f t="shared" si="15"/>
        <v>-14.881</v>
      </c>
      <c r="E34" s="76">
        <f t="shared" si="7"/>
        <v>2.5680000000000001</v>
      </c>
      <c r="F34" s="76">
        <f t="shared" si="8"/>
        <v>-19.914000000000001</v>
      </c>
      <c r="G34" s="76">
        <f t="shared" si="9"/>
        <v>-9.8480000000000008</v>
      </c>
      <c r="H34" s="76">
        <f t="shared" si="10"/>
        <v>-5.7949999999999999</v>
      </c>
      <c r="I34" s="76">
        <f t="shared" si="11"/>
        <v>614.47</v>
      </c>
      <c r="J34" s="115">
        <f t="shared" si="12"/>
        <v>1.09E-8</v>
      </c>
      <c r="K34" s="115">
        <f t="shared" si="13"/>
        <v>3.7800000000000001E-8</v>
      </c>
      <c r="L34" s="185" t="str">
        <f t="shared" si="14"/>
        <v>p&lt;0.0001</v>
      </c>
    </row>
    <row r="35" spans="1:57" ht="33.6" customHeight="1" thickBot="1" x14ac:dyDescent="0.3">
      <c r="A35" s="90" t="s">
        <v>3</v>
      </c>
      <c r="B35" s="84">
        <f>B11</f>
        <v>0.11422688459456599</v>
      </c>
      <c r="C35" s="84">
        <f>C11</f>
        <v>0.84172260407700195</v>
      </c>
      <c r="D35" s="82">
        <f t="shared" si="15"/>
        <v>-8.9060000000000006</v>
      </c>
      <c r="E35" s="84">
        <f t="shared" si="7"/>
        <v>3.8370000000000002</v>
      </c>
      <c r="F35" s="84">
        <f t="shared" si="8"/>
        <v>-16.425000000000001</v>
      </c>
      <c r="G35" s="84">
        <f t="shared" si="9"/>
        <v>-1.3859999999999999</v>
      </c>
      <c r="H35" s="84">
        <f t="shared" si="10"/>
        <v>-2.3210000000000002</v>
      </c>
      <c r="I35" s="84">
        <f t="shared" si="11"/>
        <v>613.98</v>
      </c>
      <c r="J35" s="115">
        <f t="shared" si="12"/>
        <v>2.06E-2</v>
      </c>
      <c r="K35" s="115">
        <f t="shared" si="13"/>
        <v>2.8000000000000001E-2</v>
      </c>
      <c r="L35" s="185" t="str">
        <f t="shared" si="14"/>
        <v>p&lt;0.05</v>
      </c>
    </row>
    <row r="36" spans="1:57" ht="33.6" customHeight="1" thickTop="1" thickBot="1" x14ac:dyDescent="0.3">
      <c r="A36" s="105" t="s">
        <v>42</v>
      </c>
      <c r="B36" s="105" t="s">
        <v>65</v>
      </c>
      <c r="C36" s="105" t="s">
        <v>66</v>
      </c>
      <c r="D36" s="105" t="str">
        <f t="shared" si="15"/>
        <v>β1</v>
      </c>
      <c r="E36" s="105" t="str">
        <f t="shared" si="7"/>
        <v xml:space="preserve">SE </v>
      </c>
      <c r="F36" s="105" t="str">
        <f t="shared" si="8"/>
        <v>2.5% CI</v>
      </c>
      <c r="G36" s="105" t="str">
        <f t="shared" si="9"/>
        <v>97.5% CI</v>
      </c>
      <c r="H36" s="105" t="str">
        <f t="shared" si="10"/>
        <v>t</v>
      </c>
      <c r="I36" s="105" t="str">
        <f t="shared" si="11"/>
        <v>df</v>
      </c>
      <c r="J36" s="109" t="str">
        <f t="shared" si="12"/>
        <v>p. val.</v>
      </c>
      <c r="K36" s="109" t="str">
        <f t="shared" si="13"/>
        <v>p.adj (BH)</v>
      </c>
      <c r="L36" s="107" t="str">
        <f t="shared" si="14"/>
        <v>sig.</v>
      </c>
    </row>
    <row r="37" spans="1:57" ht="33.6" customHeight="1" thickTop="1" x14ac:dyDescent="0.25">
      <c r="A37" s="26" t="s">
        <v>35</v>
      </c>
      <c r="B37" s="25">
        <f>B13</f>
        <v>0.16441360628863</v>
      </c>
      <c r="C37" s="25">
        <f>C13</f>
        <v>0.70158142490362896</v>
      </c>
      <c r="D37" s="25">
        <f t="shared" si="15"/>
        <v>2.097</v>
      </c>
      <c r="E37" s="25">
        <f t="shared" si="7"/>
        <v>1.125</v>
      </c>
      <c r="F37" s="25">
        <f t="shared" si="8"/>
        <v>-0.108</v>
      </c>
      <c r="G37" s="25">
        <f t="shared" si="9"/>
        <v>4.3029999999999999</v>
      </c>
      <c r="H37" s="25">
        <f t="shared" si="10"/>
        <v>1.8640000000000001</v>
      </c>
      <c r="I37" s="25">
        <f t="shared" si="11"/>
        <v>611.98</v>
      </c>
      <c r="J37" s="94">
        <f t="shared" si="12"/>
        <v>6.2799999999999995E-2</v>
      </c>
      <c r="K37" s="94">
        <f t="shared" si="13"/>
        <v>8.2600000000000007E-2</v>
      </c>
      <c r="L37" s="181" t="str">
        <f t="shared" si="14"/>
        <v>(p&lt;0.1)</v>
      </c>
    </row>
    <row r="38" spans="1:57" ht="20.399999999999999" customHeight="1" x14ac:dyDescent="0.25">
      <c r="A38" s="207" t="s">
        <v>63</v>
      </c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</row>
    <row r="39" spans="1:57" ht="13.2" customHeight="1" x14ac:dyDescent="0.25">
      <c r="A39" s="188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</row>
    <row r="40" spans="1:57" s="190" customFormat="1" ht="13.2" customHeight="1" x14ac:dyDescent="0.25">
      <c r="A40" s="189" t="s">
        <v>60</v>
      </c>
      <c r="B40" s="189"/>
      <c r="C40" s="189"/>
      <c r="D40" s="186"/>
      <c r="E40" s="186"/>
      <c r="F40" s="186"/>
      <c r="G40" s="186"/>
      <c r="H40" s="186"/>
      <c r="I40" s="186"/>
      <c r="J40" s="186"/>
      <c r="K40" s="187"/>
      <c r="L40" s="187"/>
      <c r="S40" s="191"/>
      <c r="T40" s="191"/>
      <c r="U40" s="191"/>
      <c r="AB40" s="191"/>
      <c r="AC40" s="191"/>
      <c r="AD40" s="191"/>
      <c r="AK40" s="191"/>
      <c r="AL40" s="191"/>
      <c r="AM40" s="191"/>
      <c r="AT40" s="191"/>
      <c r="AU40" s="191"/>
      <c r="AV40" s="191"/>
      <c r="BC40" s="191"/>
      <c r="BD40" s="191"/>
      <c r="BE40" s="191"/>
    </row>
    <row r="41" spans="1:57" ht="33.6" customHeight="1" thickBot="1" x14ac:dyDescent="0.3">
      <c r="A41" s="125" t="s">
        <v>49</v>
      </c>
      <c r="B41" s="204" t="str">
        <f>AE4</f>
        <v>^[L]*H vs. L*^[H]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</row>
    <row r="42" spans="1:57" ht="33.6" customHeight="1" thickTop="1" thickBot="1" x14ac:dyDescent="0.3">
      <c r="A42" s="105" t="s">
        <v>38</v>
      </c>
      <c r="B42" s="105" t="s">
        <v>65</v>
      </c>
      <c r="C42" s="105" t="s">
        <v>66</v>
      </c>
      <c r="D42" s="105" t="s">
        <v>43</v>
      </c>
      <c r="E42" s="105" t="str">
        <f>AF5</f>
        <v xml:space="preserve">SE </v>
      </c>
      <c r="F42" s="105" t="str">
        <f>AG5</f>
        <v>2.5% CI</v>
      </c>
      <c r="G42" s="105" t="str">
        <f>AH5</f>
        <v>97.5% CI</v>
      </c>
      <c r="H42" s="105" t="str">
        <f>AI5</f>
        <v>t</v>
      </c>
      <c r="I42" s="105" t="str">
        <f>AJ5</f>
        <v>df</v>
      </c>
      <c r="J42" s="105" t="str">
        <f>AK5</f>
        <v>p. val.</v>
      </c>
      <c r="K42" s="105" t="str">
        <f>AL5</f>
        <v>p.adj (BH)</v>
      </c>
      <c r="L42" s="107" t="str">
        <f>AM5</f>
        <v>sig.</v>
      </c>
    </row>
    <row r="43" spans="1:57" ht="33.6" customHeight="1" thickTop="1" thickBot="1" x14ac:dyDescent="0.3">
      <c r="A43" s="74" t="s">
        <v>26</v>
      </c>
      <c r="B43" s="76">
        <f>B6</f>
        <v>7.7364655662846102E-2</v>
      </c>
      <c r="C43" s="76">
        <f>C6</f>
        <v>0.963580594759613</v>
      </c>
      <c r="D43" s="76">
        <f>AE6</f>
        <v>-1.2949999999999999</v>
      </c>
      <c r="E43" s="76">
        <f>AF6</f>
        <v>0.68600000000000005</v>
      </c>
      <c r="F43" s="76">
        <f>AG6</f>
        <v>-2.641</v>
      </c>
      <c r="G43" s="76">
        <f>AH6</f>
        <v>0.05</v>
      </c>
      <c r="H43" s="76">
        <f>AI6</f>
        <v>-1.887</v>
      </c>
      <c r="I43" s="76">
        <f>AJ6</f>
        <v>0</v>
      </c>
      <c r="J43" s="115">
        <f>AK6</f>
        <v>1</v>
      </c>
      <c r="K43" s="115">
        <f>AL6</f>
        <v>1</v>
      </c>
      <c r="L43" s="185">
        <f>AM6</f>
        <v>0</v>
      </c>
    </row>
    <row r="44" spans="1:57" ht="33.6" customHeight="1" thickBot="1" x14ac:dyDescent="0.3">
      <c r="A44" s="79" t="s">
        <v>27</v>
      </c>
      <c r="B44" s="73">
        <f>B7</f>
        <v>0.18252779357841101</v>
      </c>
      <c r="C44" s="73">
        <f>C7</f>
        <v>0.941127033564787</v>
      </c>
      <c r="D44" s="73">
        <f>AE7</f>
        <v>4.7649999999999997</v>
      </c>
      <c r="E44" s="73">
        <f>AF7</f>
        <v>0.92200000000000004</v>
      </c>
      <c r="F44" s="73">
        <f>AG7</f>
        <v>2.9590000000000001</v>
      </c>
      <c r="G44" s="73">
        <f>AH7</f>
        <v>6.5720000000000001</v>
      </c>
      <c r="H44" s="73">
        <f>AI7</f>
        <v>5.1710000000000003</v>
      </c>
      <c r="I44" s="73">
        <f>AJ7</f>
        <v>58.19</v>
      </c>
      <c r="J44" s="115">
        <f>AK7</f>
        <v>3.0000000000000001E-6</v>
      </c>
      <c r="K44" s="115">
        <f>AL7</f>
        <v>8.0600000000000008E-6</v>
      </c>
      <c r="L44" s="185" t="str">
        <f>AM7</f>
        <v>p&lt;0.0001</v>
      </c>
    </row>
    <row r="45" spans="1:57" ht="33.6" customHeight="1" thickBot="1" x14ac:dyDescent="0.3">
      <c r="A45" s="82" t="s">
        <v>5</v>
      </c>
      <c r="B45" s="84">
        <f>B8</f>
        <v>0.16441360628863</v>
      </c>
      <c r="C45" s="84">
        <f>C8</f>
        <v>0.70158142490362896</v>
      </c>
      <c r="D45" s="84">
        <f>AE8</f>
        <v>6.7839999999999998</v>
      </c>
      <c r="E45" s="84">
        <f>AF8</f>
        <v>0.86899999999999999</v>
      </c>
      <c r="F45" s="84">
        <f>AG8</f>
        <v>5.08</v>
      </c>
      <c r="G45" s="84">
        <f>AH8</f>
        <v>8.4870000000000001</v>
      </c>
      <c r="H45" s="84">
        <f>AI8</f>
        <v>7.8040000000000003</v>
      </c>
      <c r="I45" s="84">
        <f>AJ8</f>
        <v>612.67999999999995</v>
      </c>
      <c r="J45" s="115">
        <f>AK8</f>
        <v>2.6E-14</v>
      </c>
      <c r="K45" s="115">
        <f>AL8</f>
        <v>2.4999999999999999E-13</v>
      </c>
      <c r="L45" s="185" t="str">
        <f>AM8</f>
        <v>p&lt;0.0001</v>
      </c>
    </row>
    <row r="46" spans="1:57" ht="33.6" customHeight="1" thickTop="1" thickBot="1" x14ac:dyDescent="0.3">
      <c r="A46" s="105" t="s">
        <v>6</v>
      </c>
      <c r="B46" s="105" t="s">
        <v>65</v>
      </c>
      <c r="C46" s="105" t="s">
        <v>66</v>
      </c>
      <c r="D46" s="105" t="s">
        <v>43</v>
      </c>
      <c r="E46" s="105" t="str">
        <f>AF9</f>
        <v xml:space="preserve">SE </v>
      </c>
      <c r="F46" s="105" t="str">
        <f>AG9</f>
        <v>2.5% CI</v>
      </c>
      <c r="G46" s="105" t="str">
        <f>AH9</f>
        <v>97.5% CI</v>
      </c>
      <c r="H46" s="105" t="str">
        <f>AI9</f>
        <v>t</v>
      </c>
      <c r="I46" s="105" t="str">
        <f>AJ9</f>
        <v>df</v>
      </c>
      <c r="J46" s="105" t="str">
        <f>AK9</f>
        <v>p. val.</v>
      </c>
      <c r="K46" s="105" t="str">
        <f>AL9</f>
        <v>p.adj (BH)</v>
      </c>
      <c r="L46" s="107" t="str">
        <f>AM9</f>
        <v>sig.</v>
      </c>
    </row>
    <row r="47" spans="1:57" ht="33.6" customHeight="1" thickTop="1" thickBot="1" x14ac:dyDescent="0.3">
      <c r="A47" s="86" t="s">
        <v>4</v>
      </c>
      <c r="B47" s="76">
        <f>B10</f>
        <v>8.72894875399952E-2</v>
      </c>
      <c r="C47" s="76">
        <f>C10</f>
        <v>0.76096721773815101</v>
      </c>
      <c r="D47" s="74">
        <f>AE10</f>
        <v>-3.8660000000000001</v>
      </c>
      <c r="E47" s="76">
        <f>AF10</f>
        <v>8.7729999999999997</v>
      </c>
      <c r="F47" s="76">
        <f>AG10</f>
        <v>-21.062000000000001</v>
      </c>
      <c r="G47" s="76">
        <f>AH10</f>
        <v>13.33</v>
      </c>
      <c r="H47" s="76">
        <f>AI10</f>
        <v>-0.441</v>
      </c>
      <c r="I47" s="76">
        <f>AJ10</f>
        <v>613.13</v>
      </c>
      <c r="J47" s="115">
        <f>AK10</f>
        <v>0.65959999999999996</v>
      </c>
      <c r="K47" s="115">
        <f>AL10</f>
        <v>0.72960000000000003</v>
      </c>
      <c r="L47" s="185">
        <f>AM10</f>
        <v>0</v>
      </c>
    </row>
    <row r="48" spans="1:57" ht="33.6" customHeight="1" thickBot="1" x14ac:dyDescent="0.3">
      <c r="A48" s="90" t="s">
        <v>3</v>
      </c>
      <c r="B48" s="84">
        <f>B11</f>
        <v>0.11422688459456599</v>
      </c>
      <c r="C48" s="84">
        <f>C11</f>
        <v>0.84172260407700195</v>
      </c>
      <c r="D48" s="82">
        <f>AE11</f>
        <v>68.968000000000004</v>
      </c>
      <c r="E48" s="84">
        <f>AF11</f>
        <v>13.101000000000001</v>
      </c>
      <c r="F48" s="84">
        <f>AG11</f>
        <v>43.290999999999997</v>
      </c>
      <c r="G48" s="84">
        <f>AH11</f>
        <v>94.644999999999996</v>
      </c>
      <c r="H48" s="84">
        <f>AI11</f>
        <v>5.2640000000000002</v>
      </c>
      <c r="I48" s="84">
        <f>AJ11</f>
        <v>613.47</v>
      </c>
      <c r="J48" s="115">
        <f>AK11</f>
        <v>1.9500000000000001E-7</v>
      </c>
      <c r="K48" s="115">
        <f>AL11</f>
        <v>5.7400000000000003E-7</v>
      </c>
      <c r="L48" s="185" t="str">
        <f>AM11</f>
        <v>p&lt;0.0001</v>
      </c>
    </row>
    <row r="49" spans="1:57" ht="33.6" customHeight="1" thickTop="1" thickBot="1" x14ac:dyDescent="0.3">
      <c r="A49" s="105" t="s">
        <v>42</v>
      </c>
      <c r="B49" s="105" t="s">
        <v>65</v>
      </c>
      <c r="C49" s="105" t="s">
        <v>66</v>
      </c>
      <c r="D49" s="105" t="s">
        <v>43</v>
      </c>
      <c r="E49" s="105" t="str">
        <f>AF12</f>
        <v xml:space="preserve">SE </v>
      </c>
      <c r="F49" s="105" t="str">
        <f>AG12</f>
        <v>2.5% CI</v>
      </c>
      <c r="G49" s="105" t="str">
        <f>AH12</f>
        <v>97.5% CI</v>
      </c>
      <c r="H49" s="105" t="str">
        <f>AI12</f>
        <v>t</v>
      </c>
      <c r="I49" s="105" t="str">
        <f>AJ12</f>
        <v>df</v>
      </c>
      <c r="J49" s="105" t="str">
        <f>AK12</f>
        <v>p. val.</v>
      </c>
      <c r="K49" s="105" t="str">
        <f>AL12</f>
        <v>p.adj (BH)</v>
      </c>
      <c r="L49" s="107" t="str">
        <f>AM12</f>
        <v>sig.</v>
      </c>
    </row>
    <row r="50" spans="1:57" ht="33.6" customHeight="1" thickTop="1" x14ac:dyDescent="0.25">
      <c r="A50" s="26" t="s">
        <v>35</v>
      </c>
      <c r="B50" s="25">
        <f>B13</f>
        <v>0.16441360628863</v>
      </c>
      <c r="C50" s="25">
        <f>C13</f>
        <v>0.70158142490362896</v>
      </c>
      <c r="D50" s="25">
        <f>AE13</f>
        <v>30.382999999999999</v>
      </c>
      <c r="E50" s="25">
        <f>AF13</f>
        <v>3.8359999999999999</v>
      </c>
      <c r="F50" s="25">
        <f>AG13</f>
        <v>22.864000000000001</v>
      </c>
      <c r="G50" s="25">
        <f>AH13</f>
        <v>37.902999999999999</v>
      </c>
      <c r="H50" s="25">
        <f>AI13</f>
        <v>7.92</v>
      </c>
      <c r="I50" s="25">
        <f>AJ13</f>
        <v>610.98</v>
      </c>
      <c r="J50" s="94">
        <f>AK13</f>
        <v>1.13E-14</v>
      </c>
      <c r="K50" s="94">
        <f>AL13</f>
        <v>1.3500000000000001E-13</v>
      </c>
      <c r="L50" s="181" t="str">
        <f>AM13</f>
        <v>p&lt;0.0001</v>
      </c>
    </row>
    <row r="51" spans="1:57" ht="13.2" customHeight="1" x14ac:dyDescent="0.25">
      <c r="A51" s="26"/>
      <c r="B51" s="25"/>
      <c r="C51" s="25"/>
      <c r="D51" s="25"/>
      <c r="E51" s="25"/>
      <c r="F51" s="25"/>
      <c r="G51" s="25"/>
      <c r="H51" s="25"/>
      <c r="I51" s="25"/>
      <c r="J51" s="94"/>
      <c r="K51" s="94"/>
      <c r="L51" s="181"/>
    </row>
    <row r="52" spans="1:57" s="190" customFormat="1" ht="13.2" customHeight="1" x14ac:dyDescent="0.25">
      <c r="A52" s="189" t="s">
        <v>61</v>
      </c>
      <c r="B52" s="189"/>
      <c r="C52" s="189"/>
      <c r="D52" s="186"/>
      <c r="E52" s="186"/>
      <c r="F52" s="186"/>
      <c r="G52" s="186"/>
      <c r="H52" s="186"/>
      <c r="I52" s="186"/>
      <c r="J52" s="186"/>
      <c r="K52" s="187"/>
      <c r="L52" s="187"/>
      <c r="S52" s="191"/>
      <c r="T52" s="191"/>
      <c r="U52" s="191"/>
      <c r="AB52" s="191"/>
      <c r="AC52" s="191"/>
      <c r="AD52" s="191"/>
      <c r="AK52" s="191"/>
      <c r="AL52" s="191"/>
      <c r="AM52" s="191"/>
      <c r="AT52" s="191"/>
      <c r="AU52" s="191"/>
      <c r="AV52" s="191"/>
      <c r="BC52" s="191"/>
      <c r="BD52" s="191"/>
      <c r="BE52" s="191"/>
    </row>
    <row r="53" spans="1:57" ht="33.6" customHeight="1" thickBot="1" x14ac:dyDescent="0.3">
      <c r="A53" s="125" t="s">
        <v>49</v>
      </c>
      <c r="B53" s="204" t="str">
        <f>AN4</f>
        <v>^[L]*H vs. ^[L*H]</v>
      </c>
      <c r="C53" s="204"/>
      <c r="D53" s="204"/>
      <c r="E53" s="204"/>
      <c r="F53" s="204"/>
      <c r="G53" s="204"/>
      <c r="H53" s="204"/>
      <c r="I53" s="204"/>
      <c r="J53" s="204"/>
      <c r="K53" s="204"/>
      <c r="L53" s="204"/>
    </row>
    <row r="54" spans="1:57" ht="33.6" customHeight="1" thickTop="1" thickBot="1" x14ac:dyDescent="0.3">
      <c r="A54" s="105" t="s">
        <v>38</v>
      </c>
      <c r="B54" s="105" t="s">
        <v>65</v>
      </c>
      <c r="C54" s="105" t="s">
        <v>66</v>
      </c>
      <c r="D54" s="105" t="s">
        <v>43</v>
      </c>
      <c r="E54" s="105" t="str">
        <f>AO5</f>
        <v xml:space="preserve">SE </v>
      </c>
      <c r="F54" s="105" t="str">
        <f>AP5</f>
        <v>2.5% CI</v>
      </c>
      <c r="G54" s="105" t="str">
        <f>AQ5</f>
        <v>97.5% CI</v>
      </c>
      <c r="H54" s="105" t="str">
        <f>AR5</f>
        <v>t</v>
      </c>
      <c r="I54" s="105" t="str">
        <f>AS5</f>
        <v>df</v>
      </c>
      <c r="J54" s="105" t="str">
        <f>AT5</f>
        <v>p. val.</v>
      </c>
      <c r="K54" s="105" t="str">
        <f>AU5</f>
        <v>p.adj (BH)</v>
      </c>
      <c r="L54" s="107" t="str">
        <f>AV5</f>
        <v>sig.</v>
      </c>
    </row>
    <row r="55" spans="1:57" ht="33.6" customHeight="1" thickTop="1" thickBot="1" x14ac:dyDescent="0.3">
      <c r="A55" s="74" t="s">
        <v>26</v>
      </c>
      <c r="B55" s="76">
        <f>B6</f>
        <v>7.7364655662846102E-2</v>
      </c>
      <c r="C55" s="76">
        <f>C6</f>
        <v>0.963580594759613</v>
      </c>
      <c r="D55" s="76">
        <f>AN6</f>
        <v>0.877</v>
      </c>
      <c r="E55" s="76">
        <f>AO6</f>
        <v>0.78300000000000003</v>
      </c>
      <c r="F55" s="76">
        <f>AP6</f>
        <v>-0.65700000000000003</v>
      </c>
      <c r="G55" s="76">
        <f>AQ6</f>
        <v>2.411</v>
      </c>
      <c r="H55" s="76">
        <f>AR6</f>
        <v>1.1200000000000001</v>
      </c>
      <c r="I55" s="76">
        <f>AS6</f>
        <v>0</v>
      </c>
      <c r="J55" s="115">
        <f>AT6</f>
        <v>1</v>
      </c>
      <c r="K55" s="115">
        <f>AU6</f>
        <v>1</v>
      </c>
      <c r="L55" s="185">
        <f>AV6</f>
        <v>0</v>
      </c>
    </row>
    <row r="56" spans="1:57" ht="33.6" customHeight="1" thickBot="1" x14ac:dyDescent="0.3">
      <c r="A56" s="79" t="s">
        <v>27</v>
      </c>
      <c r="B56" s="73">
        <f>B7</f>
        <v>0.18252779357841101</v>
      </c>
      <c r="C56" s="73">
        <f>C7</f>
        <v>0.941127033564787</v>
      </c>
      <c r="D56" s="73">
        <f>AN7</f>
        <v>5.1550000000000002</v>
      </c>
      <c r="E56" s="73">
        <f>AO7</f>
        <v>1.0780000000000001</v>
      </c>
      <c r="F56" s="73">
        <f>AP7</f>
        <v>3.0430000000000001</v>
      </c>
      <c r="G56" s="73">
        <f>AQ7</f>
        <v>7.2679999999999998</v>
      </c>
      <c r="H56" s="73">
        <f>AR7</f>
        <v>4.7830000000000004</v>
      </c>
      <c r="I56" s="73">
        <f>AS7</f>
        <v>19.010000000000002</v>
      </c>
      <c r="J56" s="115">
        <f>AT7</f>
        <v>1.2899999999999999E-4</v>
      </c>
      <c r="K56" s="115">
        <f>AU7</f>
        <v>2.8299999999999999E-4</v>
      </c>
      <c r="L56" s="185" t="str">
        <f>AV7</f>
        <v>p&lt;0.001</v>
      </c>
    </row>
    <row r="57" spans="1:57" ht="33.6" customHeight="1" thickBot="1" x14ac:dyDescent="0.3">
      <c r="A57" s="82" t="s">
        <v>5</v>
      </c>
      <c r="B57" s="84">
        <f>B8</f>
        <v>0.16441360628863</v>
      </c>
      <c r="C57" s="84">
        <f>C8</f>
        <v>0.70158142490362896</v>
      </c>
      <c r="D57" s="84">
        <f>AN8</f>
        <v>4.077</v>
      </c>
      <c r="E57" s="84">
        <f>AO8</f>
        <v>0.82899999999999996</v>
      </c>
      <c r="F57" s="84">
        <f>AP8</f>
        <v>2.4510000000000001</v>
      </c>
      <c r="G57" s="84">
        <f>AQ8</f>
        <v>5.702</v>
      </c>
      <c r="H57" s="84">
        <f>AR8</f>
        <v>4.9160000000000004</v>
      </c>
      <c r="I57" s="84">
        <f>AS8</f>
        <v>612.36</v>
      </c>
      <c r="J57" s="115">
        <f>AT8</f>
        <v>1.1400000000000001E-6</v>
      </c>
      <c r="K57" s="115">
        <f>AU8</f>
        <v>3.1700000000000001E-6</v>
      </c>
      <c r="L57" s="185" t="str">
        <f>AV8</f>
        <v>p&lt;0.0001</v>
      </c>
    </row>
    <row r="58" spans="1:57" ht="33.6" customHeight="1" thickTop="1" thickBot="1" x14ac:dyDescent="0.3">
      <c r="A58" s="105" t="s">
        <v>6</v>
      </c>
      <c r="B58" s="105" t="s">
        <v>65</v>
      </c>
      <c r="C58" s="105" t="s">
        <v>66</v>
      </c>
      <c r="D58" s="105" t="s">
        <v>43</v>
      </c>
      <c r="E58" s="105" t="str">
        <f>AO9</f>
        <v xml:space="preserve">SE </v>
      </c>
      <c r="F58" s="105" t="str">
        <f>AP9</f>
        <v>2.5% CI</v>
      </c>
      <c r="G58" s="105" t="str">
        <f>AQ9</f>
        <v>97.5% CI</v>
      </c>
      <c r="H58" s="105" t="str">
        <f>AR9</f>
        <v>t</v>
      </c>
      <c r="I58" s="105" t="str">
        <f>AS9</f>
        <v>df</v>
      </c>
      <c r="J58" s="105" t="str">
        <f>AT9</f>
        <v>p. val.</v>
      </c>
      <c r="K58" s="105" t="str">
        <f>AU9</f>
        <v>p.adj (BH)</v>
      </c>
      <c r="L58" s="107" t="str">
        <f>AV9</f>
        <v>sig.</v>
      </c>
    </row>
    <row r="59" spans="1:57" ht="33.6" customHeight="1" thickTop="1" thickBot="1" x14ac:dyDescent="0.3">
      <c r="A59" s="86" t="s">
        <v>4</v>
      </c>
      <c r="B59" s="76">
        <f>B10</f>
        <v>8.72894875399952E-2</v>
      </c>
      <c r="C59" s="76">
        <f>C10</f>
        <v>0.76096721773815101</v>
      </c>
      <c r="D59" s="74">
        <f>AN10</f>
        <v>-8.1639999999999997</v>
      </c>
      <c r="E59" s="76">
        <f>AO10</f>
        <v>8.093</v>
      </c>
      <c r="F59" s="76">
        <f>AP10</f>
        <v>-24.026</v>
      </c>
      <c r="G59" s="76">
        <f>AQ10</f>
        <v>7.6970000000000001</v>
      </c>
      <c r="H59" s="76">
        <f>AR10</f>
        <v>-1.0089999999999999</v>
      </c>
      <c r="I59" s="76">
        <f>AS10</f>
        <v>613.91999999999996</v>
      </c>
      <c r="J59" s="115">
        <f>AT10</f>
        <v>0.31340000000000001</v>
      </c>
      <c r="K59" s="115">
        <f>AU10</f>
        <v>0.37969999999999998</v>
      </c>
      <c r="L59" s="185">
        <f>AV10</f>
        <v>0</v>
      </c>
    </row>
    <row r="60" spans="1:57" ht="33.6" customHeight="1" thickBot="1" x14ac:dyDescent="0.3">
      <c r="A60" s="90" t="s">
        <v>3</v>
      </c>
      <c r="B60" s="84">
        <f>B11</f>
        <v>0.11422688459456599</v>
      </c>
      <c r="C60" s="84">
        <f>C11</f>
        <v>0.84172260407700195</v>
      </c>
      <c r="D60" s="82">
        <f>AN11</f>
        <v>64.611999999999995</v>
      </c>
      <c r="E60" s="84">
        <f>AO11</f>
        <v>12.098000000000001</v>
      </c>
      <c r="F60" s="84">
        <f>AP11</f>
        <v>40.899000000000001</v>
      </c>
      <c r="G60" s="84">
        <f>AQ11</f>
        <v>88.323999999999998</v>
      </c>
      <c r="H60" s="84">
        <f>AR11</f>
        <v>5.3410000000000002</v>
      </c>
      <c r="I60" s="84">
        <f>AS11</f>
        <v>613.20000000000005</v>
      </c>
      <c r="J60" s="115">
        <f>AT11</f>
        <v>1.31E-7</v>
      </c>
      <c r="K60" s="115">
        <f>AU11</f>
        <v>3.9000000000000002E-7</v>
      </c>
      <c r="L60" s="185" t="str">
        <f>AV11</f>
        <v>p&lt;0.0001</v>
      </c>
    </row>
    <row r="61" spans="1:57" ht="33.6" customHeight="1" thickTop="1" thickBot="1" x14ac:dyDescent="0.3">
      <c r="A61" s="105" t="s">
        <v>42</v>
      </c>
      <c r="B61" s="105" t="s">
        <v>65</v>
      </c>
      <c r="C61" s="105" t="s">
        <v>66</v>
      </c>
      <c r="D61" s="105" t="s">
        <v>43</v>
      </c>
      <c r="E61" s="105" t="str">
        <f>AO12</f>
        <v xml:space="preserve">SE </v>
      </c>
      <c r="F61" s="105" t="str">
        <f>AP12</f>
        <v>2.5% CI</v>
      </c>
      <c r="G61" s="105" t="str">
        <f>AQ12</f>
        <v>97.5% CI</v>
      </c>
      <c r="H61" s="105" t="str">
        <f>AR12</f>
        <v>t</v>
      </c>
      <c r="I61" s="105" t="str">
        <f>AS12</f>
        <v>df</v>
      </c>
      <c r="J61" s="105" t="str">
        <f>AT12</f>
        <v>p. val.</v>
      </c>
      <c r="K61" s="105" t="str">
        <f>AU12</f>
        <v>p.adj (BH)</v>
      </c>
      <c r="L61" s="107" t="str">
        <f>AV12</f>
        <v>sig.</v>
      </c>
    </row>
    <row r="62" spans="1:57" ht="33.6" customHeight="1" thickTop="1" x14ac:dyDescent="0.25">
      <c r="A62" s="26" t="s">
        <v>35</v>
      </c>
      <c r="B62" s="25">
        <f>B13</f>
        <v>0.16441360628863</v>
      </c>
      <c r="C62" s="25">
        <f>C13</f>
        <v>0.70158142490362896</v>
      </c>
      <c r="D62" s="25">
        <f>AN13</f>
        <v>15.385999999999999</v>
      </c>
      <c r="E62" s="25">
        <f>AO13</f>
        <v>3.5409999999999999</v>
      </c>
      <c r="F62" s="25">
        <f>AP13</f>
        <v>8.4459999999999997</v>
      </c>
      <c r="G62" s="25">
        <f>AQ13</f>
        <v>22.326000000000001</v>
      </c>
      <c r="H62" s="25">
        <f>AR13</f>
        <v>4.3449999999999998</v>
      </c>
      <c r="I62" s="25">
        <f>AS13</f>
        <v>610.25</v>
      </c>
      <c r="J62" s="94">
        <f>AT13</f>
        <v>1.63E-5</v>
      </c>
      <c r="K62" s="94">
        <f>AU13</f>
        <v>4.0000000000000003E-5</v>
      </c>
      <c r="L62" s="181" t="str">
        <f>AV13</f>
        <v>p&lt;0.0001</v>
      </c>
    </row>
    <row r="63" spans="1:57" ht="13.2" customHeight="1" x14ac:dyDescent="0.25">
      <c r="A63" s="26"/>
      <c r="B63" s="25"/>
      <c r="C63" s="25"/>
      <c r="D63" s="25"/>
      <c r="E63" s="25"/>
      <c r="F63" s="25"/>
      <c r="G63" s="25"/>
      <c r="H63" s="25"/>
      <c r="I63" s="25"/>
      <c r="J63" s="94"/>
      <c r="K63" s="94"/>
      <c r="L63" s="181"/>
    </row>
    <row r="64" spans="1:57" s="190" customFormat="1" ht="13.2" customHeight="1" x14ac:dyDescent="0.25">
      <c r="A64" s="189" t="s">
        <v>62</v>
      </c>
      <c r="B64" s="189"/>
      <c r="C64" s="189"/>
      <c r="D64" s="186"/>
      <c r="E64" s="186"/>
      <c r="F64" s="186"/>
      <c r="G64" s="186"/>
      <c r="H64" s="186"/>
      <c r="I64" s="186"/>
      <c r="J64" s="186"/>
      <c r="K64" s="187"/>
      <c r="L64" s="187"/>
      <c r="S64" s="191"/>
      <c r="T64" s="191"/>
      <c r="U64" s="191"/>
      <c r="AB64" s="191"/>
      <c r="AC64" s="191"/>
      <c r="AD64" s="191"/>
      <c r="AK64" s="191"/>
      <c r="AL64" s="191"/>
      <c r="AM64" s="191"/>
      <c r="AT64" s="191"/>
      <c r="AU64" s="191"/>
      <c r="AV64" s="191"/>
      <c r="BC64" s="191"/>
      <c r="BD64" s="191"/>
      <c r="BE64" s="191"/>
    </row>
    <row r="65" spans="1:12" ht="33.6" customHeight="1" thickBot="1" x14ac:dyDescent="0.3">
      <c r="A65" s="125" t="s">
        <v>49</v>
      </c>
      <c r="B65" s="204" t="str">
        <f>AW4</f>
        <v>L*^[H] vs. ^[L*H]</v>
      </c>
      <c r="C65" s="204"/>
      <c r="D65" s="204"/>
      <c r="E65" s="204"/>
      <c r="F65" s="204"/>
      <c r="G65" s="204"/>
      <c r="H65" s="204"/>
      <c r="I65" s="204"/>
      <c r="J65" s="204"/>
      <c r="K65" s="204"/>
      <c r="L65" s="204"/>
    </row>
    <row r="66" spans="1:12" ht="33.6" customHeight="1" thickTop="1" thickBot="1" x14ac:dyDescent="0.3">
      <c r="A66" s="105" t="s">
        <v>38</v>
      </c>
      <c r="B66" s="105" t="s">
        <v>65</v>
      </c>
      <c r="C66" s="105" t="s">
        <v>66</v>
      </c>
      <c r="D66" s="105" t="s">
        <v>43</v>
      </c>
      <c r="E66" s="105" t="str">
        <f>AX5</f>
        <v xml:space="preserve">SE </v>
      </c>
      <c r="F66" s="105" t="str">
        <f>AY5</f>
        <v>2.5% CI</v>
      </c>
      <c r="G66" s="105" t="str">
        <f>AZ5</f>
        <v>97.5% CI</v>
      </c>
      <c r="H66" s="105" t="str">
        <f>BA5</f>
        <v>t</v>
      </c>
      <c r="I66" s="105" t="str">
        <f>BB5</f>
        <v>df</v>
      </c>
      <c r="J66" s="105" t="str">
        <f>BC5</f>
        <v>p. val.</v>
      </c>
      <c r="K66" s="105" t="str">
        <f>BD5</f>
        <v>p.adj (BH)</v>
      </c>
      <c r="L66" s="105" t="str">
        <f>BE5</f>
        <v>sig.</v>
      </c>
    </row>
    <row r="67" spans="1:12" ht="33.6" customHeight="1" thickTop="1" thickBot="1" x14ac:dyDescent="0.3">
      <c r="A67" s="74" t="s">
        <v>26</v>
      </c>
      <c r="B67" s="76">
        <f>B6</f>
        <v>7.7364655662846102E-2</v>
      </c>
      <c r="C67" s="76">
        <f>C6</f>
        <v>0.963580594759613</v>
      </c>
      <c r="D67" s="76">
        <f>AW6</f>
        <v>2.1720000000000002</v>
      </c>
      <c r="E67" s="76">
        <f>AX6</f>
        <v>0.55500000000000005</v>
      </c>
      <c r="F67" s="76">
        <f>AY6</f>
        <v>1.0840000000000001</v>
      </c>
      <c r="G67" s="76">
        <f>AZ6</f>
        <v>3.26</v>
      </c>
      <c r="H67" s="76">
        <f>BA6</f>
        <v>3.9129999999999998</v>
      </c>
      <c r="I67" s="76">
        <f>BB6</f>
        <v>11.67</v>
      </c>
      <c r="J67" s="115">
        <f>BC6</f>
        <v>2.2000000000000001E-3</v>
      </c>
      <c r="K67" s="115">
        <f>BD6</f>
        <v>3.5000000000000001E-3</v>
      </c>
      <c r="L67" s="185" t="str">
        <f>BE6</f>
        <v>p&lt;0.01</v>
      </c>
    </row>
    <row r="68" spans="1:12" ht="33.6" customHeight="1" thickBot="1" x14ac:dyDescent="0.3">
      <c r="A68" s="79" t="s">
        <v>27</v>
      </c>
      <c r="B68" s="73">
        <f>B7</f>
        <v>0.18252779357841101</v>
      </c>
      <c r="C68" s="73">
        <f>C7</f>
        <v>0.941127033564787</v>
      </c>
      <c r="D68" s="73">
        <f>AW7</f>
        <v>0.39</v>
      </c>
      <c r="E68" s="73">
        <f>AX7</f>
        <v>0.73399999999999999</v>
      </c>
      <c r="F68" s="73">
        <f>AY7</f>
        <v>-1.0489999999999999</v>
      </c>
      <c r="G68" s="73">
        <f>AZ7</f>
        <v>1.829</v>
      </c>
      <c r="H68" s="73">
        <f>BA7</f>
        <v>0.53100000000000003</v>
      </c>
      <c r="I68" s="73">
        <f>BB7</f>
        <v>6.91</v>
      </c>
      <c r="J68" s="115">
        <f>BC7</f>
        <v>0.6119</v>
      </c>
      <c r="K68" s="115">
        <f>BD7</f>
        <v>0.69530000000000003</v>
      </c>
      <c r="L68" s="185">
        <f>BE7</f>
        <v>0</v>
      </c>
    </row>
    <row r="69" spans="1:12" ht="33.6" customHeight="1" thickBot="1" x14ac:dyDescent="0.3">
      <c r="A69" s="82" t="s">
        <v>5</v>
      </c>
      <c r="B69" s="84">
        <f>B8</f>
        <v>0.16441360628863</v>
      </c>
      <c r="C69" s="84">
        <f>C8</f>
        <v>0.70158142490362896</v>
      </c>
      <c r="D69" s="84">
        <f>AW8</f>
        <v>-2.7069999999999999</v>
      </c>
      <c r="E69" s="84">
        <f>AX8</f>
        <v>0.32100000000000001</v>
      </c>
      <c r="F69" s="84">
        <f>AY8</f>
        <v>-3.3359999999999999</v>
      </c>
      <c r="G69" s="84">
        <f>AZ8</f>
        <v>-2.0779999999999998</v>
      </c>
      <c r="H69" s="84">
        <f>BA8</f>
        <v>-8.4350000000000005</v>
      </c>
      <c r="I69" s="84">
        <f>BB8</f>
        <v>612.34</v>
      </c>
      <c r="J69" s="115">
        <f>BC8</f>
        <v>2.3800000000000002E-16</v>
      </c>
      <c r="K69" s="115">
        <f>BD8</f>
        <v>4.1000000000000004E-15</v>
      </c>
      <c r="L69" s="185" t="str">
        <f>BE8</f>
        <v>p&lt;0.0001</v>
      </c>
    </row>
    <row r="70" spans="1:12" ht="33.6" customHeight="1" thickTop="1" thickBot="1" x14ac:dyDescent="0.3">
      <c r="A70" s="105" t="s">
        <v>6</v>
      </c>
      <c r="B70" s="105" t="s">
        <v>65</v>
      </c>
      <c r="C70" s="105" t="s">
        <v>66</v>
      </c>
      <c r="D70" s="105" t="s">
        <v>43</v>
      </c>
      <c r="E70" s="105" t="str">
        <f>AX9</f>
        <v xml:space="preserve">SE </v>
      </c>
      <c r="F70" s="105" t="str">
        <f>AY9</f>
        <v>2.5% CI</v>
      </c>
      <c r="G70" s="105" t="str">
        <f>AZ9</f>
        <v>97.5% CI</v>
      </c>
      <c r="H70" s="105" t="str">
        <f>BA9</f>
        <v>t</v>
      </c>
      <c r="I70" s="105" t="str">
        <f>BB9</f>
        <v>df</v>
      </c>
      <c r="J70" s="105" t="str">
        <f>BC9</f>
        <v>p. val.</v>
      </c>
      <c r="K70" s="105" t="str">
        <f>BD9</f>
        <v>p.adj (BH)</v>
      </c>
      <c r="L70" s="105" t="str">
        <f>BE9</f>
        <v>sig.</v>
      </c>
    </row>
    <row r="71" spans="1:12" ht="33.6" customHeight="1" thickTop="1" thickBot="1" x14ac:dyDescent="0.3">
      <c r="A71" s="86" t="s">
        <v>4</v>
      </c>
      <c r="B71" s="76">
        <f>B10</f>
        <v>8.72894875399952E-2</v>
      </c>
      <c r="C71" s="76">
        <f>C10</f>
        <v>0.76096721773815101</v>
      </c>
      <c r="D71" s="74">
        <f>AW10</f>
        <v>-4.298</v>
      </c>
      <c r="E71" s="76">
        <f>AX10</f>
        <v>3.8159999999999998</v>
      </c>
      <c r="F71" s="76">
        <f>AY10</f>
        <v>-11.778</v>
      </c>
      <c r="G71" s="76">
        <f>AZ10</f>
        <v>3.181</v>
      </c>
      <c r="H71" s="76">
        <f>BA10</f>
        <v>-1.1259999999999999</v>
      </c>
      <c r="I71" s="76">
        <f>BB10</f>
        <v>613.9</v>
      </c>
      <c r="J71" s="115">
        <f>BC10</f>
        <v>0.26050000000000001</v>
      </c>
      <c r="K71" s="115">
        <f>BD10</f>
        <v>0.32240000000000002</v>
      </c>
      <c r="L71" s="185">
        <f>BE10</f>
        <v>0</v>
      </c>
    </row>
    <row r="72" spans="1:12" ht="33.6" customHeight="1" thickBot="1" x14ac:dyDescent="0.3">
      <c r="A72" s="90" t="s">
        <v>3</v>
      </c>
      <c r="B72" s="84">
        <f>B11</f>
        <v>0.11422688459456599</v>
      </c>
      <c r="C72" s="84">
        <f>C11</f>
        <v>0.84172260407700195</v>
      </c>
      <c r="D72" s="82">
        <f>AW11</f>
        <v>-4.3559999999999999</v>
      </c>
      <c r="E72" s="84">
        <f>AX11</f>
        <v>5.7039999999999997</v>
      </c>
      <c r="F72" s="84">
        <f>AY11</f>
        <v>-15.536</v>
      </c>
      <c r="G72" s="84">
        <f>AZ11</f>
        <v>6.8230000000000004</v>
      </c>
      <c r="H72" s="84">
        <f>BA11</f>
        <v>-0.76400000000000001</v>
      </c>
      <c r="I72" s="84">
        <f>BB11</f>
        <v>613.19000000000005</v>
      </c>
      <c r="J72" s="115">
        <f>BC11</f>
        <v>0.44529999999999997</v>
      </c>
      <c r="K72" s="115">
        <f>BD11</f>
        <v>0.5202</v>
      </c>
      <c r="L72" s="185">
        <f>BE11</f>
        <v>0</v>
      </c>
    </row>
    <row r="73" spans="1:12" ht="33.6" customHeight="1" thickTop="1" thickBot="1" x14ac:dyDescent="0.3">
      <c r="A73" s="105" t="s">
        <v>42</v>
      </c>
      <c r="B73" s="105" t="s">
        <v>65</v>
      </c>
      <c r="C73" s="105" t="s">
        <v>66</v>
      </c>
      <c r="D73" s="105" t="s">
        <v>43</v>
      </c>
      <c r="E73" s="105" t="str">
        <f>AX12</f>
        <v xml:space="preserve">SE </v>
      </c>
      <c r="F73" s="105" t="str">
        <f>AY12</f>
        <v>2.5% CI</v>
      </c>
      <c r="G73" s="105" t="str">
        <f>AZ12</f>
        <v>97.5% CI</v>
      </c>
      <c r="H73" s="105" t="str">
        <f>BA12</f>
        <v>t</v>
      </c>
      <c r="I73" s="105" t="str">
        <f>BB12</f>
        <v>df</v>
      </c>
      <c r="J73" s="105" t="str">
        <f>BC12</f>
        <v>p. val.</v>
      </c>
      <c r="K73" s="105" t="str">
        <f>BD12</f>
        <v>p.adj (BH)</v>
      </c>
      <c r="L73" s="105" t="str">
        <f>BE12</f>
        <v>sig.</v>
      </c>
    </row>
    <row r="74" spans="1:12" ht="33.6" customHeight="1" thickTop="1" x14ac:dyDescent="0.25">
      <c r="A74" s="26" t="s">
        <v>35</v>
      </c>
      <c r="B74" s="25">
        <f>B13</f>
        <v>0.16441360628863</v>
      </c>
      <c r="C74" s="25">
        <f>C13</f>
        <v>0.70158142490362896</v>
      </c>
      <c r="D74" s="25">
        <f>AW13</f>
        <v>-14.997999999999999</v>
      </c>
      <c r="E74" s="25">
        <f>AX13</f>
        <v>1.669</v>
      </c>
      <c r="F74" s="25">
        <f>AY13</f>
        <v>-18.268000000000001</v>
      </c>
      <c r="G74" s="25">
        <f>AZ13</f>
        <v>-11.727</v>
      </c>
      <c r="H74" s="25">
        <f>BA13</f>
        <v>-8.9870000000000001</v>
      </c>
      <c r="I74" s="25">
        <f>BB13</f>
        <v>610.23</v>
      </c>
      <c r="J74" s="94">
        <f>BC13</f>
        <v>3.1600000000000001E-18</v>
      </c>
      <c r="K74" s="94">
        <f>BD13</f>
        <v>9.8799999999999998E-17</v>
      </c>
      <c r="L74" s="181" t="str">
        <f>BE13</f>
        <v>p&lt;0.0001</v>
      </c>
    </row>
    <row r="106" ht="13.2" customHeight="1" x14ac:dyDescent="0.25"/>
  </sheetData>
  <mergeCells count="13">
    <mergeCell ref="B28:L28"/>
    <mergeCell ref="B41:L41"/>
    <mergeCell ref="B53:L53"/>
    <mergeCell ref="B65:L65"/>
    <mergeCell ref="M4:U4"/>
    <mergeCell ref="V4:AD4"/>
    <mergeCell ref="AE4:AM4"/>
    <mergeCell ref="AN4:AV4"/>
    <mergeCell ref="AW4:BE4"/>
    <mergeCell ref="A1:L1"/>
    <mergeCell ref="A38:L38"/>
    <mergeCell ref="B4:L4"/>
    <mergeCell ref="B16:L16"/>
  </mergeCells>
  <conditionalFormatting sqref="J13:K14 BC13:BD14 AT13:AU14 AK13:AL14 AB13:AC14 S13:T14 S6:T11 AB6:AC11 AK6:AL11 AT6:AU11 BC6:BD11 J6:K11">
    <cfRule type="cellIs" dxfId="68" priority="51" stopIfTrue="1" operator="lessThan">
      <formula>0.0001</formula>
    </cfRule>
    <cfRule type="cellIs" dxfId="67" priority="52" stopIfTrue="1" operator="lessThan">
      <formula>0.001</formula>
    </cfRule>
    <cfRule type="cellIs" dxfId="66" priority="53" stopIfTrue="1" operator="lessThan">
      <formula>0.05</formula>
    </cfRule>
    <cfRule type="cellIs" dxfId="65" priority="54" stopIfTrue="1" operator="lessThan">
      <formula>0.1</formula>
    </cfRule>
  </conditionalFormatting>
  <conditionalFormatting sqref="BE13:BE14 AV13:AV14 AM13:AM14 AD13:AD14 U13:U14 L13:L14 L6:L11 U6:U11 AD6:AD11 AM6:AM11 AV6:AV11 BE6:BE11">
    <cfRule type="containsText" dxfId="64" priority="46" stopIfTrue="1" operator="containsText" text="p&lt;0.0001">
      <formula>NOT(ISERROR(SEARCH("p&lt;0.0001",L6)))</formula>
    </cfRule>
    <cfRule type="containsText" dxfId="63" priority="47" stopIfTrue="1" operator="containsText" text="p&lt;0.001">
      <formula>NOT(ISERROR(SEARCH("p&lt;0.001",L6)))</formula>
    </cfRule>
    <cfRule type="containsText" dxfId="62" priority="48" stopIfTrue="1" operator="containsText" text="p&lt;0.01">
      <formula>NOT(ISERROR(SEARCH("p&lt;0.01",L6)))</formula>
    </cfRule>
    <cfRule type="containsText" dxfId="61" priority="49" stopIfTrue="1" operator="containsText" text="p&lt;0.05">
      <formula>NOT(ISERROR(SEARCH("p&lt;0.05",L6)))</formula>
    </cfRule>
    <cfRule type="containsText" dxfId="60" priority="50" stopIfTrue="1" operator="containsText" text="p&lt;0.1">
      <formula>NOT(ISERROR(SEARCH("p&lt;0.1",L6)))</formula>
    </cfRule>
  </conditionalFormatting>
  <conditionalFormatting sqref="J25:K26 J18:K23">
    <cfRule type="cellIs" dxfId="59" priority="42" stopIfTrue="1" operator="lessThan">
      <formula>0.0001</formula>
    </cfRule>
    <cfRule type="cellIs" dxfId="58" priority="43" stopIfTrue="1" operator="lessThan">
      <formula>0.001</formula>
    </cfRule>
    <cfRule type="cellIs" dxfId="57" priority="44" stopIfTrue="1" operator="lessThan">
      <formula>0.05</formula>
    </cfRule>
    <cfRule type="cellIs" dxfId="56" priority="45" stopIfTrue="1" operator="lessThan">
      <formula>0.1</formula>
    </cfRule>
  </conditionalFormatting>
  <conditionalFormatting sqref="L25:L26 L18:L23">
    <cfRule type="containsText" dxfId="55" priority="37" stopIfTrue="1" operator="containsText" text="p&lt;0.0001">
      <formula>NOT(ISERROR(SEARCH("p&lt;0.0001",L18)))</formula>
    </cfRule>
    <cfRule type="containsText" dxfId="54" priority="38" stopIfTrue="1" operator="containsText" text="p&lt;0.001">
      <formula>NOT(ISERROR(SEARCH("p&lt;0.001",L18)))</formula>
    </cfRule>
    <cfRule type="containsText" dxfId="53" priority="39" stopIfTrue="1" operator="containsText" text="p&lt;0.01">
      <formula>NOT(ISERROR(SEARCH("p&lt;0.01",L18)))</formula>
    </cfRule>
    <cfRule type="containsText" dxfId="52" priority="40" stopIfTrue="1" operator="containsText" text="p&lt;0.05">
      <formula>NOT(ISERROR(SEARCH("p&lt;0.05",L18)))</formula>
    </cfRule>
    <cfRule type="containsText" dxfId="51" priority="41" stopIfTrue="1" operator="containsText" text="p&lt;0.1">
      <formula>NOT(ISERROR(SEARCH("p&lt;0.1",L18)))</formula>
    </cfRule>
  </conditionalFormatting>
  <conditionalFormatting sqref="J37:K37 J30:K35">
    <cfRule type="cellIs" dxfId="50" priority="33" stopIfTrue="1" operator="lessThan">
      <formula>0.0001</formula>
    </cfRule>
    <cfRule type="cellIs" dxfId="49" priority="34" stopIfTrue="1" operator="lessThan">
      <formula>0.001</formula>
    </cfRule>
    <cfRule type="cellIs" dxfId="48" priority="35" stopIfTrue="1" operator="lessThan">
      <formula>0.05</formula>
    </cfRule>
    <cfRule type="cellIs" dxfId="47" priority="36" stopIfTrue="1" operator="lessThan">
      <formula>0.1</formula>
    </cfRule>
  </conditionalFormatting>
  <conditionalFormatting sqref="L37 L30:L35">
    <cfRule type="containsText" dxfId="46" priority="28" stopIfTrue="1" operator="containsText" text="p&lt;0.0001">
      <formula>NOT(ISERROR(SEARCH("p&lt;0.0001",L30)))</formula>
    </cfRule>
    <cfRule type="containsText" dxfId="45" priority="29" stopIfTrue="1" operator="containsText" text="p&lt;0.001">
      <formula>NOT(ISERROR(SEARCH("p&lt;0.001",L30)))</formula>
    </cfRule>
    <cfRule type="containsText" dxfId="44" priority="30" stopIfTrue="1" operator="containsText" text="p&lt;0.01">
      <formula>NOT(ISERROR(SEARCH("p&lt;0.01",L30)))</formula>
    </cfRule>
    <cfRule type="containsText" dxfId="43" priority="31" stopIfTrue="1" operator="containsText" text="p&lt;0.05">
      <formula>NOT(ISERROR(SEARCH("p&lt;0.05",L30)))</formula>
    </cfRule>
    <cfRule type="containsText" dxfId="42" priority="32" stopIfTrue="1" operator="containsText" text="p&lt;0.1">
      <formula>NOT(ISERROR(SEARCH("p&lt;0.1",L30)))</formula>
    </cfRule>
  </conditionalFormatting>
  <conditionalFormatting sqref="J50:K51 J43:K48">
    <cfRule type="cellIs" dxfId="41" priority="24" stopIfTrue="1" operator="lessThan">
      <formula>0.0001</formula>
    </cfRule>
    <cfRule type="cellIs" dxfId="40" priority="25" stopIfTrue="1" operator="lessThan">
      <formula>0.001</formula>
    </cfRule>
    <cfRule type="cellIs" dxfId="39" priority="26" stopIfTrue="1" operator="lessThan">
      <formula>0.05</formula>
    </cfRule>
    <cfRule type="cellIs" dxfId="38" priority="27" stopIfTrue="1" operator="lessThan">
      <formula>0.1</formula>
    </cfRule>
  </conditionalFormatting>
  <conditionalFormatting sqref="L50:L51 L43:L48">
    <cfRule type="containsText" dxfId="37" priority="19" stopIfTrue="1" operator="containsText" text="p&lt;0.0001">
      <formula>NOT(ISERROR(SEARCH("p&lt;0.0001",L43)))</formula>
    </cfRule>
    <cfRule type="containsText" dxfId="36" priority="20" stopIfTrue="1" operator="containsText" text="p&lt;0.001">
      <formula>NOT(ISERROR(SEARCH("p&lt;0.001",L43)))</formula>
    </cfRule>
    <cfRule type="containsText" dxfId="35" priority="21" stopIfTrue="1" operator="containsText" text="p&lt;0.01">
      <formula>NOT(ISERROR(SEARCH("p&lt;0.01",L43)))</formula>
    </cfRule>
    <cfRule type="containsText" dxfId="34" priority="22" stopIfTrue="1" operator="containsText" text="p&lt;0.05">
      <formula>NOT(ISERROR(SEARCH("p&lt;0.05",L43)))</formula>
    </cfRule>
    <cfRule type="containsText" dxfId="33" priority="23" stopIfTrue="1" operator="containsText" text="p&lt;0.1">
      <formula>NOT(ISERROR(SEARCH("p&lt;0.1",L43)))</formula>
    </cfRule>
  </conditionalFormatting>
  <conditionalFormatting sqref="J62:K63 J55:K60">
    <cfRule type="cellIs" dxfId="32" priority="15" stopIfTrue="1" operator="lessThan">
      <formula>0.0001</formula>
    </cfRule>
    <cfRule type="cellIs" dxfId="31" priority="16" stopIfTrue="1" operator="lessThan">
      <formula>0.001</formula>
    </cfRule>
    <cfRule type="cellIs" dxfId="30" priority="17" stopIfTrue="1" operator="lessThan">
      <formula>0.05</formula>
    </cfRule>
    <cfRule type="cellIs" dxfId="29" priority="18" stopIfTrue="1" operator="lessThan">
      <formula>0.1</formula>
    </cfRule>
  </conditionalFormatting>
  <conditionalFormatting sqref="L62:L63 L55:L60">
    <cfRule type="containsText" dxfId="28" priority="10" stopIfTrue="1" operator="containsText" text="p&lt;0.0001">
      <formula>NOT(ISERROR(SEARCH("p&lt;0.0001",L55)))</formula>
    </cfRule>
    <cfRule type="containsText" dxfId="27" priority="11" stopIfTrue="1" operator="containsText" text="p&lt;0.001">
      <formula>NOT(ISERROR(SEARCH("p&lt;0.001",L55)))</formula>
    </cfRule>
    <cfRule type="containsText" dxfId="26" priority="12" stopIfTrue="1" operator="containsText" text="p&lt;0.01">
      <formula>NOT(ISERROR(SEARCH("p&lt;0.01",L55)))</formula>
    </cfRule>
    <cfRule type="containsText" dxfId="25" priority="13" stopIfTrue="1" operator="containsText" text="p&lt;0.05">
      <formula>NOT(ISERROR(SEARCH("p&lt;0.05",L55)))</formula>
    </cfRule>
    <cfRule type="containsText" dxfId="24" priority="14" stopIfTrue="1" operator="containsText" text="p&lt;0.1">
      <formula>NOT(ISERROR(SEARCH("p&lt;0.1",L55)))</formula>
    </cfRule>
  </conditionalFormatting>
  <conditionalFormatting sqref="J74:K74 J67:K72">
    <cfRule type="cellIs" dxfId="23" priority="6" stopIfTrue="1" operator="lessThan">
      <formula>0.0001</formula>
    </cfRule>
    <cfRule type="cellIs" dxfId="22" priority="7" stopIfTrue="1" operator="lessThan">
      <formula>0.001</formula>
    </cfRule>
    <cfRule type="cellIs" dxfId="21" priority="8" stopIfTrue="1" operator="lessThan">
      <formula>0.05</formula>
    </cfRule>
    <cfRule type="cellIs" dxfId="20" priority="9" stopIfTrue="1" operator="lessThan">
      <formula>0.1</formula>
    </cfRule>
  </conditionalFormatting>
  <conditionalFormatting sqref="L74 L67:L72">
    <cfRule type="containsText" dxfId="19" priority="1" stopIfTrue="1" operator="containsText" text="p&lt;0.0001">
      <formula>NOT(ISERROR(SEARCH("p&lt;0.0001",L67)))</formula>
    </cfRule>
    <cfRule type="containsText" dxfId="18" priority="2" stopIfTrue="1" operator="containsText" text="p&lt;0.001">
      <formula>NOT(ISERROR(SEARCH("p&lt;0.001",L67)))</formula>
    </cfRule>
    <cfRule type="containsText" dxfId="17" priority="3" stopIfTrue="1" operator="containsText" text="p&lt;0.01">
      <formula>NOT(ISERROR(SEARCH("p&lt;0.01",L67)))</formula>
    </cfRule>
    <cfRule type="containsText" dxfId="16" priority="4" stopIfTrue="1" operator="containsText" text="p&lt;0.05">
      <formula>NOT(ISERROR(SEARCH("p&lt;0.05",L67)))</formula>
    </cfRule>
    <cfRule type="containsText" dxfId="15" priority="5" stopIfTrue="1" operator="containsText" text="p&lt;0.1">
      <formula>NOT(ISERROR(SEARCH("p&lt;0.1",L67)))</formula>
    </cfRule>
  </conditionalFormatting>
  <pageMargins left="1.3779527559055118" right="0.78740157480314965" top="0.98425196850393704" bottom="0.98425196850393704" header="0.78740157480314965" footer="0"/>
  <pageSetup paperSize="9" scale="62" orientation="portrait" r:id="rId1"/>
  <headerFooter differentOddEven="1"/>
  <rowBreaks count="1" manualBreakCount="1">
    <brk id="37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F29" sqref="F2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A8" sqref="A8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RIGHT([7]Mode_PA_l_t_b0!A2,3)</f>
        <v>MDC</v>
      </c>
      <c r="B3" s="129">
        <f>[7]Mode_PA_l_t_b0!B2</f>
        <v>71.423000000000002</v>
      </c>
      <c r="C3" s="161">
        <f>[7]Mode_PA_l_t_b0!C2</f>
        <v>9.1319999999999997</v>
      </c>
      <c r="D3" s="161">
        <f>[7]Mode_PA_l_t_b0!D2</f>
        <v>53.524000000000001</v>
      </c>
      <c r="E3" s="161">
        <f>[7]Mode_PA_l_t_b0!E2</f>
        <v>89.322000000000003</v>
      </c>
      <c r="F3" s="144">
        <f>[7]Mode_PA_l_t_b0!H2</f>
        <v>9.2699999999999993E-6</v>
      </c>
      <c r="G3" s="144">
        <f>[7]Mode_PA_l_t_b0!I2</f>
        <v>2.3200000000000001E-5</v>
      </c>
      <c r="H3" s="127">
        <f>Table5[[#This Row],[Estimates]]-Table5[[#This Row],[2.5% CI]]</f>
        <v>17.899000000000001</v>
      </c>
      <c r="J3" s="128" t="str">
        <f>RIGHT([1]Mode_PA_l_f0_b0!A2,3)</f>
        <v>MDC</v>
      </c>
      <c r="K3" s="130">
        <f>[1]Mode_PA_l_f0_b0!B2</f>
        <v>83.245999999999995</v>
      </c>
      <c r="L3" s="131">
        <f>[1]Mode_PA_l_f0_b0!C2</f>
        <v>1.5029999999999999</v>
      </c>
      <c r="M3" s="131">
        <f>[1]Mode_PA_l_f0_b0!D2</f>
        <v>80.301000000000002</v>
      </c>
      <c r="N3" s="131">
        <f>[1]Mode_PA_l_f0_b0!E2</f>
        <v>86.191000000000003</v>
      </c>
      <c r="O3" s="144">
        <f>[1]Mode_PA_l_f0_b0!H2</f>
        <v>8.8700000000000003E-14</v>
      </c>
      <c r="P3" s="144">
        <f>[1]Mode_PA_l_f0_b0!I2</f>
        <v>5.5399999999999996E-13</v>
      </c>
      <c r="Q3" s="132">
        <f>Table1[[#This Row],[Estimates]]-Table1[[#This Row],[2.5% CI]]</f>
        <v>2.9449999999999932</v>
      </c>
      <c r="S3" s="128" t="str">
        <f>RIGHT([5]Mode_PA_f0_exc_b0!A2,3)</f>
        <v>MDC</v>
      </c>
      <c r="T3" s="130">
        <f>[5]Mode_PA_f0_exc_b0!B2</f>
        <v>6.0590000000000002</v>
      </c>
      <c r="U3" s="131">
        <f>[5]Mode_PA_f0_exc_b0!C2</f>
        <v>0.35499999999999998</v>
      </c>
      <c r="V3" s="131">
        <f>[5]Mode_PA_f0_exc_b0!D2</f>
        <v>5.3620000000000001</v>
      </c>
      <c r="W3" s="131">
        <f>[5]Mode_PA_f0_exc_b0!E2</f>
        <v>6.7549999999999999</v>
      </c>
      <c r="X3" s="144">
        <f>[5]Mode_PA_f0_exc_b0!H2</f>
        <v>1.5300000000000001E-9</v>
      </c>
      <c r="Y3" s="176">
        <f>[5]Mode_PA_f0_exc_b0!I2</f>
        <v>6.0699999999999999E-9</v>
      </c>
      <c r="Z3" s="132">
        <f>Table4[[#This Row],[Estimates]]-Table4[[#This Row],[2.5% CI]]</f>
        <v>0.69700000000000006</v>
      </c>
      <c r="AC3" s="163"/>
    </row>
    <row r="4" spans="1:29" s="162" customFormat="1" x14ac:dyDescent="0.3">
      <c r="A4" s="128" t="str">
        <f>RIGHT([7]Mode_PA_l_t_b0!A3,3)</f>
        <v>MWH</v>
      </c>
      <c r="B4" s="129">
        <f>[7]Mode_PA_l_t_b0!B3</f>
        <v>71.816000000000003</v>
      </c>
      <c r="C4" s="161">
        <f>[7]Mode_PA_l_t_b0!C3</f>
        <v>9.1289999999999996</v>
      </c>
      <c r="D4" s="161">
        <f>[7]Mode_PA_l_t_b0!D3</f>
        <v>53.923000000000002</v>
      </c>
      <c r="E4" s="161">
        <f>[7]Mode_PA_l_t_b0!E3</f>
        <v>89.71</v>
      </c>
      <c r="F4" s="144">
        <f>[7]Mode_PA_l_t_b0!H3</f>
        <v>8.85E-6</v>
      </c>
      <c r="G4" s="144">
        <f>[7]Mode_PA_l_t_b0!I3</f>
        <v>2.26E-5</v>
      </c>
      <c r="H4" s="164">
        <f>Table5[[#This Row],[Estimates]]-Table5[[#This Row],[2.5% CI]]</f>
        <v>17.893000000000001</v>
      </c>
      <c r="J4" s="128" t="str">
        <f>RIGHT([1]Mode_PA_l_f0_b0!A3,3)</f>
        <v>MWH</v>
      </c>
      <c r="K4" s="130">
        <f>[1]Mode_PA_l_f0_b0!B3</f>
        <v>83.394000000000005</v>
      </c>
      <c r="L4" s="131">
        <f>[1]Mode_PA_l_f0_b0!C3</f>
        <v>1.585</v>
      </c>
      <c r="M4" s="131">
        <f>[1]Mode_PA_l_f0_b0!D3</f>
        <v>80.287000000000006</v>
      </c>
      <c r="N4" s="131">
        <f>[1]Mode_PA_l_f0_b0!E3</f>
        <v>86.501000000000005</v>
      </c>
      <c r="O4" s="144">
        <f>[1]Mode_PA_l_f0_b0!H3</f>
        <v>1.49E-13</v>
      </c>
      <c r="P4" s="144">
        <f>[1]Mode_PA_l_f0_b0!I3</f>
        <v>9.0899999999999996E-13</v>
      </c>
      <c r="Q4" s="131">
        <f>Table1[[#This Row],[Estimates]]-Table1[[#This Row],[2.5% CI]]</f>
        <v>3.1069999999999993</v>
      </c>
      <c r="S4" s="128" t="str">
        <f>RIGHT([5]Mode_PA_f0_exc_b0!A3,3)</f>
        <v>MWH</v>
      </c>
      <c r="T4" s="130">
        <f>[5]Mode_PA_f0_exc_b0!B3</f>
        <v>6.3259999999999996</v>
      </c>
      <c r="U4" s="131">
        <f>[5]Mode_PA_f0_exc_b0!C3</f>
        <v>0.35499999999999998</v>
      </c>
      <c r="V4" s="131">
        <f>[5]Mode_PA_f0_exc_b0!D3</f>
        <v>5.63</v>
      </c>
      <c r="W4" s="131">
        <f>[5]Mode_PA_f0_exc_b0!E3</f>
        <v>7.0220000000000002</v>
      </c>
      <c r="X4" s="144">
        <f>[5]Mode_PA_f0_exc_b0!H3</f>
        <v>9.6900000000000007E-10</v>
      </c>
      <c r="Y4" s="177">
        <f>[5]Mode_PA_f0_exc_b0!I3</f>
        <v>4.0400000000000001E-9</v>
      </c>
      <c r="Z4" s="131">
        <f>Table4[[#This Row],[Estimates]]-Table4[[#This Row],[2.5% CI]]</f>
        <v>0.69599999999999973</v>
      </c>
      <c r="AC4" s="163"/>
    </row>
    <row r="5" spans="1:29" s="162" customFormat="1" x14ac:dyDescent="0.3">
      <c r="A5" s="128" t="str">
        <f>RIGHT([7]Mode_PA_l_t_b0!A4,3)</f>
        <v>MYN</v>
      </c>
      <c r="B5" s="129">
        <f>[7]Mode_PA_l_t_b0!B4</f>
        <v>72.772999999999996</v>
      </c>
      <c r="C5" s="161">
        <f>[7]Mode_PA_l_t_b0!C4</f>
        <v>9.1609999999999996</v>
      </c>
      <c r="D5" s="161">
        <f>[7]Mode_PA_l_t_b0!D4</f>
        <v>54.817999999999998</v>
      </c>
      <c r="E5" s="161">
        <f>[7]Mode_PA_l_t_b0!E4</f>
        <v>90.727999999999994</v>
      </c>
      <c r="F5" s="144">
        <f>[7]Mode_PA_l_t_b0!H4</f>
        <v>7.4200000000000001E-6</v>
      </c>
      <c r="G5" s="144">
        <f>[7]Mode_PA_l_t_b0!I4</f>
        <v>1.9300000000000002E-5</v>
      </c>
      <c r="H5" s="164">
        <f>Table5[[#This Row],[Estimates]]-Table5[[#This Row],[2.5% CI]]</f>
        <v>17.954999999999998</v>
      </c>
      <c r="J5" s="128" t="str">
        <f>RIGHT([1]Mode_PA_l_f0_b0!A4,3)</f>
        <v>MYN</v>
      </c>
      <c r="K5" s="130">
        <f>[1]Mode_PA_l_f0_b0!B4</f>
        <v>84.593000000000004</v>
      </c>
      <c r="L5" s="131">
        <f>[1]Mode_PA_l_f0_b0!C4</f>
        <v>1.375</v>
      </c>
      <c r="M5" s="131">
        <f>[1]Mode_PA_l_f0_b0!D4</f>
        <v>81.899000000000001</v>
      </c>
      <c r="N5" s="131">
        <f>[1]Mode_PA_l_f0_b0!E4</f>
        <v>87.287999999999997</v>
      </c>
      <c r="O5" s="144">
        <f>[1]Mode_PA_l_f0_b0!H4</f>
        <v>3.3300000000000001E-14</v>
      </c>
      <c r="P5" s="144">
        <f>[1]Mode_PA_l_f0_b0!I4</f>
        <v>2.97E-13</v>
      </c>
      <c r="Q5" s="131">
        <f>Table1[[#This Row],[Estimates]]-Table1[[#This Row],[2.5% CI]]</f>
        <v>2.6940000000000026</v>
      </c>
      <c r="S5" s="128" t="str">
        <f>RIGHT([5]Mode_PA_f0_exc_b0!A4,3)</f>
        <v>MYN</v>
      </c>
      <c r="T5" s="130">
        <f>[5]Mode_PA_f0_exc_b0!B4</f>
        <v>5.9809999999999999</v>
      </c>
      <c r="U5" s="131">
        <f>[5]Mode_PA_f0_exc_b0!C4</f>
        <v>0.36299999999999999</v>
      </c>
      <c r="V5" s="131">
        <f>[5]Mode_PA_f0_exc_b0!D4</f>
        <v>5.27</v>
      </c>
      <c r="W5" s="131">
        <f>[5]Mode_PA_f0_exc_b0!E4</f>
        <v>6.6920000000000002</v>
      </c>
      <c r="X5" s="144">
        <f>[5]Mode_PA_f0_exc_b0!H4</f>
        <v>7.0700000000000004E-10</v>
      </c>
      <c r="Y5" s="177">
        <f>[5]Mode_PA_f0_exc_b0!I4</f>
        <v>3E-9</v>
      </c>
      <c r="Z5" s="131">
        <f>Table4[[#This Row],[Estimates]]-Table4[[#This Row],[2.5% CI]]</f>
        <v>0.7110000000000003</v>
      </c>
      <c r="AC5" s="163"/>
    </row>
    <row r="6" spans="1:29" s="162" customFormat="1" x14ac:dyDescent="0.3">
      <c r="A6" s="128" t="str">
        <f>RIGHT([7]Mode_PA_l_t_b0!A5,3)</f>
        <v>MDQ</v>
      </c>
      <c r="B6" s="134">
        <f>[7]Mode_PA_l_t_b0!B5</f>
        <v>58.216000000000001</v>
      </c>
      <c r="C6" s="161">
        <f>[7]Mode_PA_l_t_b0!C5</f>
        <v>9.3160000000000007</v>
      </c>
      <c r="D6" s="161">
        <f>[7]Mode_PA_l_t_b0!D5</f>
        <v>39.956000000000003</v>
      </c>
      <c r="E6" s="161">
        <f>[7]Mode_PA_l_t_b0!E5</f>
        <v>76.475999999999999</v>
      </c>
      <c r="F6" s="144">
        <f>[7]Mode_PA_l_t_b0!H5</f>
        <v>4.8600000000000002E-5</v>
      </c>
      <c r="G6" s="144">
        <f>[7]Mode_PA_l_t_b0!I5</f>
        <v>1.13E-4</v>
      </c>
      <c r="H6" s="164">
        <f>Table5[[#This Row],[Estimates]]-Table5[[#This Row],[2.5% CI]]</f>
        <v>18.259999999999998</v>
      </c>
      <c r="J6" s="128" t="str">
        <f>RIGHT([1]Mode_PA_l_f0_b0!A5,3)</f>
        <v>MDQ</v>
      </c>
      <c r="K6" s="135">
        <f>[1]Mode_PA_l_f0_b0!B5</f>
        <v>84.938999999999993</v>
      </c>
      <c r="L6" s="131">
        <f>[1]Mode_PA_l_f0_b0!C5</f>
        <v>1.411</v>
      </c>
      <c r="M6" s="131">
        <f>[1]Mode_PA_l_f0_b0!D5</f>
        <v>82.173000000000002</v>
      </c>
      <c r="N6" s="131">
        <f>[1]Mode_PA_l_f0_b0!E5</f>
        <v>87.704999999999998</v>
      </c>
      <c r="O6" s="144">
        <f>[1]Mode_PA_l_f0_b0!H5</f>
        <v>4.7999999999999997E-14</v>
      </c>
      <c r="P6" s="144">
        <f>[1]Mode_PA_l_f0_b0!I5</f>
        <v>3.7500000000000002E-13</v>
      </c>
      <c r="Q6" s="131">
        <f>Table1[[#This Row],[Estimates]]-Table1[[#This Row],[2.5% CI]]</f>
        <v>2.7659999999999911</v>
      </c>
      <c r="S6" s="128" t="str">
        <f>RIGHT([5]Mode_PA_f0_exc_b0!A5,3)</f>
        <v>MDQ</v>
      </c>
      <c r="T6" s="135">
        <f>[5]Mode_PA_f0_exc_b0!B5</f>
        <v>7.0460000000000003</v>
      </c>
      <c r="U6" s="131">
        <f>[5]Mode_PA_f0_exc_b0!C5</f>
        <v>0.40400000000000003</v>
      </c>
      <c r="V6" s="131">
        <f>[5]Mode_PA_f0_exc_b0!D5</f>
        <v>6.2549999999999999</v>
      </c>
      <c r="W6" s="131">
        <f>[5]Mode_PA_f0_exc_b0!E5</f>
        <v>7.8380000000000001</v>
      </c>
      <c r="X6" s="144">
        <f>[5]Mode_PA_f0_exc_b0!H5</f>
        <v>3.2E-13</v>
      </c>
      <c r="Y6" s="178">
        <f>[5]Mode_PA_f0_exc_b0!I5</f>
        <v>1.8199999999999999E-12</v>
      </c>
      <c r="Z6" s="131">
        <f>Table4[[#This Row],[Estimates]]-Table4[[#This Row],[2.5% CI]]</f>
        <v>0.79100000000000037</v>
      </c>
      <c r="AC6" s="163"/>
    </row>
    <row r="7" spans="1:29" s="162" customFormat="1" x14ac:dyDescent="0.3">
      <c r="A7" s="128" t="str">
        <f>A18</f>
        <v>L*H</v>
      </c>
      <c r="B7" s="129">
        <f>[7]Mode_PA_l_t_b0!B6</f>
        <v>71.423000000000002</v>
      </c>
      <c r="C7" s="161">
        <f>[7]Mode_PA_l_t_b0!C6</f>
        <v>9.1319999999999997</v>
      </c>
      <c r="D7" s="161">
        <f>[7]Mode_PA_l_t_b0!D6</f>
        <v>53.524000000000001</v>
      </c>
      <c r="E7" s="161">
        <f>[7]Mode_PA_l_t_b0!E6</f>
        <v>89.322000000000003</v>
      </c>
      <c r="F7" s="144">
        <f>[7]Mode_PA_l_t_b0!H6</f>
        <v>9.2699999999999993E-6</v>
      </c>
      <c r="G7" s="144">
        <f>[7]Mode_PA_l_t_b0!I6</f>
        <v>2.3200000000000001E-5</v>
      </c>
      <c r="H7" s="164">
        <f>Table5[[#This Row],[Estimates]]-Table5[[#This Row],[2.5% CI]]</f>
        <v>17.899000000000001</v>
      </c>
      <c r="J7" s="128" t="str">
        <f>Table5[[#This Row],[Predictors]]</f>
        <v>L*H</v>
      </c>
      <c r="K7" s="130">
        <f>[1]Mode_PA_l_f0_b0!B6</f>
        <v>83.245999999999995</v>
      </c>
      <c r="L7" s="131">
        <f>[1]Mode_PA_l_f0_b0!C6</f>
        <v>1.5029999999999999</v>
      </c>
      <c r="M7" s="131">
        <f>[1]Mode_PA_l_f0_b0!D6</f>
        <v>80.301000000000002</v>
      </c>
      <c r="N7" s="131">
        <f>[1]Mode_PA_l_f0_b0!E6</f>
        <v>86.191000000000003</v>
      </c>
      <c r="O7" s="144">
        <f>[1]Mode_PA_l_f0_b0!H6</f>
        <v>8.8700000000000003E-14</v>
      </c>
      <c r="P7" s="144">
        <f>[1]Mode_PA_l_f0_b0!I6</f>
        <v>5.5399999999999996E-13</v>
      </c>
      <c r="Q7" s="131">
        <f>Table1[[#This Row],[Estimates]]-Table1[[#This Row],[2.5% CI]]</f>
        <v>2.9449999999999932</v>
      </c>
      <c r="S7" s="128" t="str">
        <f>Table5[[#This Row],[Predictors]]</f>
        <v>L*H</v>
      </c>
      <c r="T7" s="130">
        <f>[5]Mode_PA_f0_exc_b0!B6</f>
        <v>6.0590000000000002</v>
      </c>
      <c r="U7" s="131">
        <f>[5]Mode_PA_f0_exc_b0!C6</f>
        <v>0.35499999999999998</v>
      </c>
      <c r="V7" s="131">
        <f>[5]Mode_PA_f0_exc_b0!D6</f>
        <v>5.3620000000000001</v>
      </c>
      <c r="W7" s="131">
        <f>[5]Mode_PA_f0_exc_b0!E6</f>
        <v>6.7549999999999999</v>
      </c>
      <c r="X7" s="179">
        <f>[5]Mode_PA_f0_exc_b0!H6</f>
        <v>1.5300000000000001E-9</v>
      </c>
      <c r="Y7" s="177">
        <f>[5]Mode_PA_f0_exc_b0!I6</f>
        <v>6.0699999999999999E-9</v>
      </c>
      <c r="Z7" s="131">
        <f>Table4[[#This Row],[Estimates]]-Table4[[#This Row],[2.5% CI]]</f>
        <v>0.69700000000000006</v>
      </c>
      <c r="AC7" s="163"/>
    </row>
    <row r="8" spans="1:29" s="162" customFormat="1" x14ac:dyDescent="0.3">
      <c r="A8" s="128" t="str">
        <f>A19</f>
        <v>^[L*]H</v>
      </c>
      <c r="B8" s="129">
        <f>[7]Mode_PA_l_t_b0!B7</f>
        <v>64.706000000000003</v>
      </c>
      <c r="C8" s="161">
        <f>[7]Mode_PA_l_t_b0!C7</f>
        <v>12.291</v>
      </c>
      <c r="D8" s="161">
        <f>[7]Mode_PA_l_t_b0!D7</f>
        <v>40.616999999999997</v>
      </c>
      <c r="E8" s="161">
        <f>[7]Mode_PA_l_t_b0!E7</f>
        <v>88.795000000000002</v>
      </c>
      <c r="F8" s="144">
        <f>[7]Mode_PA_l_t_b0!H7</f>
        <v>7.3100000000000003E-6</v>
      </c>
      <c r="G8" s="144">
        <f>[7]Mode_PA_l_t_b0!I7</f>
        <v>1.9199999999999999E-5</v>
      </c>
      <c r="H8" s="164">
        <f>Table5[[#This Row],[Estimates]]-Table5[[#This Row],[2.5% CI]]</f>
        <v>24.089000000000006</v>
      </c>
      <c r="J8" s="128" t="str">
        <f>Table5[[#This Row],[Predictors]]</f>
        <v>^[L*]H</v>
      </c>
      <c r="K8" s="130">
        <f>[1]Mode_PA_l_f0_b0!B7</f>
        <v>84.834000000000003</v>
      </c>
      <c r="L8" s="131">
        <f>[1]Mode_PA_l_f0_b0!C7</f>
        <v>1.41</v>
      </c>
      <c r="M8" s="131">
        <f>[1]Mode_PA_l_f0_b0!D7</f>
        <v>82.070999999999998</v>
      </c>
      <c r="N8" s="131">
        <f>[1]Mode_PA_l_f0_b0!E7</f>
        <v>87.597999999999999</v>
      </c>
      <c r="O8" s="144">
        <f>[1]Mode_PA_l_f0_b0!H7</f>
        <v>1</v>
      </c>
      <c r="P8" s="144">
        <f>[1]Mode_PA_l_f0_b0!I7</f>
        <v>1</v>
      </c>
      <c r="Q8" s="131">
        <f>Table1[[#This Row],[Estimates]]-Table1[[#This Row],[2.5% CI]]</f>
        <v>2.7630000000000052</v>
      </c>
      <c r="S8" s="128" t="str">
        <f>Table5[[#This Row],[Predictors]]</f>
        <v>^[L*]H</v>
      </c>
      <c r="T8" s="130">
        <f>[5]Mode_PA_f0_exc_b0!B7</f>
        <v>2.9609999999999999</v>
      </c>
      <c r="U8" s="131">
        <f>[5]Mode_PA_f0_exc_b0!C7</f>
        <v>0.91900000000000004</v>
      </c>
      <c r="V8" s="131">
        <f>[5]Mode_PA_f0_exc_b0!D7</f>
        <v>1.1599999999999999</v>
      </c>
      <c r="W8" s="131">
        <f>[5]Mode_PA_f0_exc_b0!E7</f>
        <v>4.7629999999999999</v>
      </c>
      <c r="X8" s="165">
        <f>[5]Mode_PA_f0_exc_b0!H7</f>
        <v>1.4E-3</v>
      </c>
      <c r="Y8" s="133">
        <f>[5]Mode_PA_f0_exc_b0!I7</f>
        <v>2.3E-3</v>
      </c>
      <c r="Z8" s="131">
        <f>Table4[[#This Row],[Estimates]]-Table4[[#This Row],[2.5% CI]]</f>
        <v>1.8009999999999999</v>
      </c>
      <c r="AC8" s="163"/>
    </row>
    <row r="9" spans="1:29" s="162" customFormat="1" x14ac:dyDescent="0.3">
      <c r="A9" s="128" t="str">
        <f>A20</f>
        <v>L*^[H]</v>
      </c>
      <c r="B9" s="129">
        <f>[7]Mode_PA_l_t_b0!B8</f>
        <v>60.84</v>
      </c>
      <c r="C9" s="161">
        <f>[7]Mode_PA_l_t_b0!C8</f>
        <v>9.9139999999999997</v>
      </c>
      <c r="D9" s="161">
        <f>[7]Mode_PA_l_t_b0!D8</f>
        <v>41.41</v>
      </c>
      <c r="E9" s="161">
        <f>[7]Mode_PA_l_t_b0!E8</f>
        <v>80.271000000000001</v>
      </c>
      <c r="F9" s="144">
        <f>[7]Mode_PA_l_t_b0!H8</f>
        <v>1.9400000000000001E-5</v>
      </c>
      <c r="G9" s="144">
        <f>[7]Mode_PA_l_t_b0!I8</f>
        <v>4.71E-5</v>
      </c>
      <c r="H9" s="164">
        <f>Table5[[#This Row],[Estimates]]-Table5[[#This Row],[2.5% CI]]</f>
        <v>19.430000000000007</v>
      </c>
      <c r="J9" s="128" t="str">
        <f>Table5[[#This Row],[Predictors]]</f>
        <v>L*^[H]</v>
      </c>
      <c r="K9" s="130">
        <f>[1]Mode_PA_l_f0_b0!B8</f>
        <v>83.539000000000001</v>
      </c>
      <c r="L9" s="131">
        <f>[1]Mode_PA_l_f0_b0!C8</f>
        <v>1.633</v>
      </c>
      <c r="M9" s="131">
        <f>[1]Mode_PA_l_f0_b0!D8</f>
        <v>80.337999999999994</v>
      </c>
      <c r="N9" s="131">
        <f>[1]Mode_PA_l_f0_b0!E8</f>
        <v>86.74</v>
      </c>
      <c r="O9" s="144">
        <f>[1]Mode_PA_l_f0_b0!H8</f>
        <v>1.6300000000000001E-13</v>
      </c>
      <c r="P9" s="144">
        <f>[1]Mode_PA_l_f0_b0!I8</f>
        <v>9.48E-13</v>
      </c>
      <c r="Q9" s="131">
        <f>Table1[[#This Row],[Estimates]]-Table1[[#This Row],[2.5% CI]]</f>
        <v>3.2010000000000076</v>
      </c>
      <c r="S9" s="128" t="str">
        <f>Table5[[#This Row],[Predictors]]</f>
        <v>L*^[H]</v>
      </c>
      <c r="T9" s="130">
        <f>[5]Mode_PA_f0_exc_b0!B8</f>
        <v>9.7449999999999992</v>
      </c>
      <c r="U9" s="131">
        <f>[5]Mode_PA_f0_exc_b0!C8</f>
        <v>0.5</v>
      </c>
      <c r="V9" s="131">
        <f>[5]Mode_PA_f0_exc_b0!D8</f>
        <v>8.7650000000000006</v>
      </c>
      <c r="W9" s="131">
        <f>[5]Mode_PA_f0_exc_b0!E8</f>
        <v>10.725</v>
      </c>
      <c r="X9" s="179">
        <f>[5]Mode_PA_f0_exc_b0!H8</f>
        <v>2.5000000000000001E-23</v>
      </c>
      <c r="Y9" s="177">
        <f>[5]Mode_PA_f0_exc_b0!I8</f>
        <v>1.56E-21</v>
      </c>
      <c r="Z9" s="131">
        <f>Table4[[#This Row],[Estimates]]-Table4[[#This Row],[2.5% CI]]</f>
        <v>0.97999999999999865</v>
      </c>
      <c r="AC9" s="163"/>
    </row>
    <row r="10" spans="1:29" s="162" customFormat="1" x14ac:dyDescent="0.3">
      <c r="A10" s="136" t="str">
        <f>A21</f>
        <v>^[L*H]</v>
      </c>
      <c r="B10" s="134">
        <f>[7]Mode_PA_l_t_b0!B9</f>
        <v>56.542000000000002</v>
      </c>
      <c r="C10" s="166">
        <f>[7]Mode_PA_l_t_b0!C9</f>
        <v>9.48</v>
      </c>
      <c r="D10" s="166">
        <f>[7]Mode_PA_l_t_b0!D9</f>
        <v>37.962000000000003</v>
      </c>
      <c r="E10" s="166">
        <f>[7]Mode_PA_l_t_b0!E9</f>
        <v>75.122</v>
      </c>
      <c r="F10" s="147">
        <f>[7]Mode_PA_l_t_b0!H9</f>
        <v>5.5699999999999999E-5</v>
      </c>
      <c r="G10" s="147">
        <f>[7]Mode_PA_l_t_b0!I9</f>
        <v>1.27E-4</v>
      </c>
      <c r="H10" s="167">
        <f>Table5[[#This Row],[Estimates]]-Table5[[#This Row],[2.5% CI]]</f>
        <v>18.579999999999998</v>
      </c>
      <c r="J10" s="136" t="str">
        <f>Table5[[#This Row],[Predictors]]</f>
        <v>^[L*H]</v>
      </c>
      <c r="K10" s="135">
        <f>[1]Mode_PA_l_f0_b0!B9</f>
        <v>85.710999999999999</v>
      </c>
      <c r="L10" s="137">
        <f>[1]Mode_PA_l_f0_b0!C9</f>
        <v>1.8360000000000001</v>
      </c>
      <c r="M10" s="137">
        <f>[1]Mode_PA_l_f0_b0!D9</f>
        <v>82.113</v>
      </c>
      <c r="N10" s="137">
        <f>[1]Mode_PA_l_f0_b0!E9</f>
        <v>89.31</v>
      </c>
      <c r="O10" s="147">
        <f>[1]Mode_PA_l_f0_b0!H9</f>
        <v>7.3100000000000002E-13</v>
      </c>
      <c r="P10" s="147">
        <f>[1]Mode_PA_l_f0_b0!I9</f>
        <v>4.0600000000000001E-12</v>
      </c>
      <c r="Q10" s="137">
        <f>Table1[[#This Row],[Estimates]]-Table1[[#This Row],[2.5% CI]]</f>
        <v>3.597999999999999</v>
      </c>
      <c r="S10" s="136" t="str">
        <f>Table5[[#This Row],[Predictors]]</f>
        <v>^[L*H]</v>
      </c>
      <c r="T10" s="135">
        <f>[5]Mode_PA_f0_exc_b0!B9</f>
        <v>7.0380000000000003</v>
      </c>
      <c r="U10" s="137">
        <f>[5]Mode_PA_f0_exc_b0!C9</f>
        <v>0.44700000000000001</v>
      </c>
      <c r="V10" s="137">
        <f>[5]Mode_PA_f0_exc_b0!D9</f>
        <v>6.1619999999999999</v>
      </c>
      <c r="W10" s="137">
        <f>[5]Mode_PA_f0_exc_b0!E9</f>
        <v>7.9139999999999997</v>
      </c>
      <c r="X10" s="180">
        <f>[5]Mode_PA_f0_exc_b0!H9</f>
        <v>1.2800000000000001E-15</v>
      </c>
      <c r="Y10" s="178">
        <f>[5]Mode_PA_f0_exc_b0!I9</f>
        <v>1.6799999999999998E-14</v>
      </c>
      <c r="Z10" s="137">
        <f>Table4[[#This Row],[Estimates]]-Table4[[#This Row],[2.5% CI]]</f>
        <v>0.87600000000000033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RIGHT([9]Mode_PA_h_t_b0!A2,3)</f>
        <v>MDC</v>
      </c>
      <c r="B14" s="129">
        <f>[9]Mode_PA_h_t_b0!B2</f>
        <v>291.964</v>
      </c>
      <c r="C14" s="131">
        <f>[9]Mode_PA_h_t_b0!C2</f>
        <v>26.5</v>
      </c>
      <c r="D14" s="131">
        <f>[9]Mode_PA_h_t_b0!D2</f>
        <v>240.02600000000001</v>
      </c>
      <c r="E14" s="131">
        <f>[9]Mode_PA_h_t_b0!E2</f>
        <v>343.90300000000002</v>
      </c>
      <c r="F14" s="143">
        <f>[9]Mode_PA_h_t_b0!H2</f>
        <v>1.4E-3</v>
      </c>
      <c r="G14" s="143">
        <f>[9]Mode_PA_h_t_b0!I2</f>
        <v>2.3E-3</v>
      </c>
      <c r="H14" s="171">
        <f>Table6[[#This Row],[Estimates]]-Table6[[#This Row],[2.5% CI]]</f>
        <v>51.937999999999988</v>
      </c>
      <c r="J14" s="128" t="str">
        <f>RIGHT([3]Mode_PA_h_f0_b0!A2,3)</f>
        <v>MDC</v>
      </c>
      <c r="K14" s="130">
        <f>[3]Mode_PA_h_f0_b0!B2</f>
        <v>89.320999999999998</v>
      </c>
      <c r="L14" s="131">
        <f>[3]Mode_PA_h_f0_b0!C2</f>
        <v>1.4950000000000001</v>
      </c>
      <c r="M14" s="131">
        <f>[3]Mode_PA_h_f0_b0!D2</f>
        <v>86.391000000000005</v>
      </c>
      <c r="N14" s="131">
        <f>[3]Mode_PA_h_f0_b0!E2</f>
        <v>92.251999999999995</v>
      </c>
      <c r="O14" s="144">
        <f>[3]Mode_PA_h_f0_b0!H2</f>
        <v>4.15E-14</v>
      </c>
      <c r="P14" s="144">
        <f>[3]Mode_PA_h_f0_b0!I2</f>
        <v>3.4599999999999999E-13</v>
      </c>
      <c r="Q14" s="132">
        <f>Table3[[#This Row],[Estimates]]-Table3[[#This Row],[2.5% CI]]</f>
        <v>2.9299999999999926</v>
      </c>
      <c r="S14" s="128" t="str">
        <f>RIGHT([11]Mode_PA_lh_slope_b0!A2,3)</f>
        <v>MDC</v>
      </c>
      <c r="T14" s="130">
        <f>[11]Mode_PA_lh_slope_b0!B2</f>
        <v>32.935000000000002</v>
      </c>
      <c r="U14" s="131">
        <f>[11]Mode_PA_lh_slope_b0!C2</f>
        <v>4.9800000000000004</v>
      </c>
      <c r="V14" s="131">
        <f>[11]Mode_PA_lh_slope_b0!D2</f>
        <v>23.175999999999998</v>
      </c>
      <c r="W14" s="131">
        <f>[11]Mode_PA_lh_slope_b0!E2</f>
        <v>42.695</v>
      </c>
      <c r="X14" s="145">
        <f>[11]Mode_PA_lh_slope_b0!H2</f>
        <v>7.1999999999999998E-3</v>
      </c>
      <c r="Y14" s="145">
        <f>[11]Mode_PA_lh_slope_b0!I2</f>
        <v>1.03E-2</v>
      </c>
      <c r="Z14" s="168">
        <f>Table7[[#This Row],[Estimates]]-Table7[[#This Row],[2.5% CI]]</f>
        <v>9.7590000000000039</v>
      </c>
      <c r="AA14" s="163"/>
      <c r="AB14" s="163"/>
      <c r="AC14" s="163"/>
    </row>
    <row r="15" spans="1:29" s="162" customFormat="1" x14ac:dyDescent="0.3">
      <c r="A15" s="128" t="str">
        <f>RIGHT([9]Mode_PA_h_t_b0!A3,3)</f>
        <v>MWH</v>
      </c>
      <c r="B15" s="129">
        <f>[9]Mode_PA_h_t_b0!B3</f>
        <v>291.59199999999998</v>
      </c>
      <c r="C15" s="131">
        <f>[9]Mode_PA_h_t_b0!C3</f>
        <v>26.498000000000001</v>
      </c>
      <c r="D15" s="131">
        <f>[9]Mode_PA_h_t_b0!D3</f>
        <v>239.65600000000001</v>
      </c>
      <c r="E15" s="131">
        <f>[9]Mode_PA_h_t_b0!E3</f>
        <v>343.52699999999999</v>
      </c>
      <c r="F15" s="143">
        <f>[9]Mode_PA_h_t_b0!H3</f>
        <v>1.4E-3</v>
      </c>
      <c r="G15" s="143">
        <f>[9]Mode_PA_h_t_b0!I3</f>
        <v>2.3E-3</v>
      </c>
      <c r="H15" s="172">
        <f>Table6[[#This Row],[Estimates]]-Table6[[#This Row],[2.5% CI]]</f>
        <v>51.935999999999979</v>
      </c>
      <c r="J15" s="128" t="str">
        <f>RIGHT([3]Mode_PA_h_f0_b0!A3,3)</f>
        <v>MWH</v>
      </c>
      <c r="K15" s="130">
        <f>[3]Mode_PA_h_f0_b0!B3</f>
        <v>89.712000000000003</v>
      </c>
      <c r="L15" s="131">
        <f>[3]Mode_PA_h_f0_b0!C3</f>
        <v>1.343</v>
      </c>
      <c r="M15" s="131">
        <f>[3]Mode_PA_h_f0_b0!D3</f>
        <v>87.08</v>
      </c>
      <c r="N15" s="131">
        <f>[3]Mode_PA_h_f0_b0!E3</f>
        <v>92.343000000000004</v>
      </c>
      <c r="O15" s="144">
        <f>[3]Mode_PA_h_f0_b0!H3</f>
        <v>1.36E-14</v>
      </c>
      <c r="P15" s="144">
        <f>[3]Mode_PA_h_f0_b0!I3</f>
        <v>1.55E-13</v>
      </c>
      <c r="Q15" s="131">
        <f>Table3[[#This Row],[Estimates]]-Table3[[#This Row],[2.5% CI]]</f>
        <v>2.632000000000005</v>
      </c>
      <c r="S15" s="128" t="str">
        <f>RIGHT([11]Mode_PA_lh_slope_b0!A3,3)</f>
        <v>MWH</v>
      </c>
      <c r="T15" s="130">
        <f>[11]Mode_PA_lh_slope_b0!B3</f>
        <v>34.720999999999997</v>
      </c>
      <c r="U15" s="131">
        <f>[11]Mode_PA_lh_slope_b0!C3</f>
        <v>4.9790000000000001</v>
      </c>
      <c r="V15" s="131">
        <f>[11]Mode_PA_lh_slope_b0!D3</f>
        <v>24.963000000000001</v>
      </c>
      <c r="W15" s="131">
        <f>[11]Mode_PA_lh_slope_b0!E3</f>
        <v>44.478999999999999</v>
      </c>
      <c r="X15" s="145">
        <f>[11]Mode_PA_lh_slope_b0!H3</f>
        <v>6.1999999999999998E-3</v>
      </c>
      <c r="Y15" s="145">
        <f>[11]Mode_PA_lh_slope_b0!I3</f>
        <v>9.1999999999999998E-3</v>
      </c>
      <c r="Z15" s="173">
        <f>Table7[[#This Row],[Estimates]]-Table7[[#This Row],[2.5% CI]]</f>
        <v>9.7579999999999956</v>
      </c>
    </row>
    <row r="16" spans="1:29" s="162" customFormat="1" x14ac:dyDescent="0.3">
      <c r="A16" s="128" t="str">
        <f>RIGHT([9]Mode_PA_h_t_b0!A4,3)</f>
        <v>MYN</v>
      </c>
      <c r="B16" s="129">
        <f>[9]Mode_PA_h_t_b0!B4</f>
        <v>291.41399999999999</v>
      </c>
      <c r="C16" s="131">
        <f>[9]Mode_PA_h_t_b0!C4</f>
        <v>26.521999999999998</v>
      </c>
      <c r="D16" s="131">
        <f>[9]Mode_PA_h_t_b0!D4</f>
        <v>239.43100000000001</v>
      </c>
      <c r="E16" s="131">
        <f>[9]Mode_PA_h_t_b0!E4</f>
        <v>343.39699999999999</v>
      </c>
      <c r="F16" s="143">
        <f>[9]Mode_PA_h_t_b0!H4</f>
        <v>1.4E-3</v>
      </c>
      <c r="G16" s="143">
        <f>[9]Mode_PA_h_t_b0!I4</f>
        <v>2.3E-3</v>
      </c>
      <c r="H16" s="172">
        <f>Table6[[#This Row],[Estimates]]-Table6[[#This Row],[2.5% CI]]</f>
        <v>51.982999999999976</v>
      </c>
      <c r="J16" s="128" t="str">
        <f>RIGHT([3]Mode_PA_h_f0_b0!A4,3)</f>
        <v>MYN</v>
      </c>
      <c r="K16" s="130">
        <f>[3]Mode_PA_h_f0_b0!B4</f>
        <v>90.623000000000005</v>
      </c>
      <c r="L16" s="131">
        <f>[3]Mode_PA_h_f0_b0!C4</f>
        <v>1.375</v>
      </c>
      <c r="M16" s="131">
        <f>[3]Mode_PA_h_f0_b0!D4</f>
        <v>87.927000000000007</v>
      </c>
      <c r="N16" s="131">
        <f>[3]Mode_PA_h_f0_b0!E4</f>
        <v>93.319000000000003</v>
      </c>
      <c r="O16" s="144">
        <f>[3]Mode_PA_h_f0_b0!H4</f>
        <v>1.6700000000000001E-14</v>
      </c>
      <c r="P16" s="144">
        <f>[3]Mode_PA_h_f0_b0!I4</f>
        <v>1.7399999999999999E-13</v>
      </c>
      <c r="Q16" s="131">
        <f>Table3[[#This Row],[Estimates]]-Table3[[#This Row],[2.5% CI]]</f>
        <v>2.695999999999998</v>
      </c>
      <c r="S16" s="128" t="str">
        <f>RIGHT([11]Mode_PA_lh_slope_b0!A4,3)</f>
        <v>MYN</v>
      </c>
      <c r="T16" s="130">
        <f>[11]Mode_PA_lh_slope_b0!B4</f>
        <v>33.444000000000003</v>
      </c>
      <c r="U16" s="131">
        <f>[11]Mode_PA_lh_slope_b0!C4</f>
        <v>4.9889999999999999</v>
      </c>
      <c r="V16" s="131">
        <f>[11]Mode_PA_lh_slope_b0!D4</f>
        <v>23.664999999999999</v>
      </c>
      <c r="W16" s="131">
        <f>[11]Mode_PA_lh_slope_b0!E4</f>
        <v>43.222999999999999</v>
      </c>
      <c r="X16" s="145">
        <f>[11]Mode_PA_lh_slope_b0!H4</f>
        <v>6.7999999999999996E-3</v>
      </c>
      <c r="Y16" s="145">
        <f>[11]Mode_PA_lh_slope_b0!I4</f>
        <v>9.9000000000000008E-3</v>
      </c>
      <c r="Z16" s="173">
        <f>Table7[[#This Row],[Estimates]]-Table7[[#This Row],[2.5% CI]]</f>
        <v>9.7790000000000035</v>
      </c>
    </row>
    <row r="17" spans="1:28" s="162" customFormat="1" x14ac:dyDescent="0.3">
      <c r="A17" s="128" t="str">
        <f>RIGHT([9]Mode_PA_h_t_b0!A5,3)</f>
        <v>MDQ</v>
      </c>
      <c r="B17" s="134">
        <f>[9]Mode_PA_h_t_b0!B5</f>
        <v>277.86200000000002</v>
      </c>
      <c r="C17" s="131">
        <f>[9]Mode_PA_h_t_b0!C5</f>
        <v>26.643000000000001</v>
      </c>
      <c r="D17" s="131">
        <f>[9]Mode_PA_h_t_b0!D5</f>
        <v>225.643</v>
      </c>
      <c r="E17" s="131">
        <f>[9]Mode_PA_h_t_b0!E5</f>
        <v>330.08100000000002</v>
      </c>
      <c r="F17" s="143">
        <f>[9]Mode_PA_h_t_b0!H5</f>
        <v>1.5E-3</v>
      </c>
      <c r="G17" s="143">
        <f>[9]Mode_PA_h_t_b0!I5</f>
        <v>2.5000000000000001E-3</v>
      </c>
      <c r="H17" s="172">
        <f>Table6[[#This Row],[Estimates]]-Table6[[#This Row],[2.5% CI]]</f>
        <v>52.219000000000023</v>
      </c>
      <c r="J17" s="128" t="str">
        <f>RIGHT([3]Mode_PA_h_f0_b0!A5,3)</f>
        <v>MDQ</v>
      </c>
      <c r="K17" s="135">
        <f>[3]Mode_PA_h_f0_b0!B5</f>
        <v>92.337000000000003</v>
      </c>
      <c r="L17" s="131">
        <f>[3]Mode_PA_h_f0_b0!C5</f>
        <v>1.516</v>
      </c>
      <c r="M17" s="131">
        <f>[3]Mode_PA_h_f0_b0!D5</f>
        <v>89.366</v>
      </c>
      <c r="N17" s="131">
        <f>[3]Mode_PA_h_f0_b0!E5</f>
        <v>95.307000000000002</v>
      </c>
      <c r="O17" s="144">
        <f>[3]Mode_PA_h_f0_b0!H5</f>
        <v>6.7799999999999999E-14</v>
      </c>
      <c r="P17" s="144">
        <f>[3]Mode_PA_h_f0_b0!I5</f>
        <v>4.4600000000000002E-13</v>
      </c>
      <c r="Q17" s="131">
        <f>Table3[[#This Row],[Estimates]]-Table3[[#This Row],[2.5% CI]]</f>
        <v>2.9710000000000036</v>
      </c>
      <c r="S17" s="128" t="str">
        <f>RIGHT([11]Mode_PA_lh_slope_b0!A5,3)</f>
        <v>MDQ</v>
      </c>
      <c r="T17" s="135">
        <f>[11]Mode_PA_lh_slope_b0!B5</f>
        <v>40.014000000000003</v>
      </c>
      <c r="U17" s="131">
        <f>[11]Mode_PA_lh_slope_b0!C5</f>
        <v>5.0449999999999999</v>
      </c>
      <c r="V17" s="131">
        <f>[11]Mode_PA_lh_slope_b0!D5</f>
        <v>30.126000000000001</v>
      </c>
      <c r="W17" s="131">
        <f>[11]Mode_PA_lh_slope_b0!E5</f>
        <v>49.902999999999999</v>
      </c>
      <c r="X17" s="145">
        <f>[11]Mode_PA_lh_slope_b0!H5</f>
        <v>3.5999999999999999E-3</v>
      </c>
      <c r="Y17" s="145">
        <f>[11]Mode_PA_lh_slope_b0!I5</f>
        <v>5.5999999999999999E-3</v>
      </c>
      <c r="Z17" s="173">
        <f>Table7[[#This Row],[Estimates]]-Table7[[#This Row],[2.5% CI]]</f>
        <v>9.8880000000000017</v>
      </c>
    </row>
    <row r="18" spans="1:28" s="162" customFormat="1" x14ac:dyDescent="0.3">
      <c r="A18" s="128" t="str">
        <f>RIGHT([9]Mode_PA_h_t_b0!A6,3)</f>
        <v>L*H</v>
      </c>
      <c r="B18" s="129">
        <f>[9]Mode_PA_h_t_b0!B6</f>
        <v>291.964</v>
      </c>
      <c r="C18" s="131">
        <f>[9]Mode_PA_h_t_b0!C6</f>
        <v>26.5</v>
      </c>
      <c r="D18" s="131">
        <f>[9]Mode_PA_h_t_b0!D6</f>
        <v>240.02600000000001</v>
      </c>
      <c r="E18" s="131">
        <f>[9]Mode_PA_h_t_b0!E6</f>
        <v>343.90300000000002</v>
      </c>
      <c r="F18" s="143">
        <f>[9]Mode_PA_h_t_b0!H6</f>
        <v>1.4E-3</v>
      </c>
      <c r="G18" s="143">
        <f>[9]Mode_PA_h_t_b0!I6</f>
        <v>2.3E-3</v>
      </c>
      <c r="H18" s="172">
        <f>Table6[[#This Row],[Estimates]]-Table6[[#This Row],[2.5% CI]]</f>
        <v>51.937999999999988</v>
      </c>
      <c r="I18" s="163"/>
      <c r="J18" s="128" t="str">
        <f>A18</f>
        <v>L*H</v>
      </c>
      <c r="K18" s="130">
        <f>[3]Mode_PA_h_f0_b0!B6</f>
        <v>89.320999999999998</v>
      </c>
      <c r="L18" s="131">
        <f>[3]Mode_PA_h_f0_b0!C6</f>
        <v>1.4950000000000001</v>
      </c>
      <c r="M18" s="131">
        <f>[3]Mode_PA_h_f0_b0!D6</f>
        <v>86.391000000000005</v>
      </c>
      <c r="N18" s="131">
        <f>[3]Mode_PA_h_f0_b0!E6</f>
        <v>92.251999999999995</v>
      </c>
      <c r="O18" s="144">
        <f>[3]Mode_PA_h_f0_b0!H6</f>
        <v>4.15E-14</v>
      </c>
      <c r="P18" s="144">
        <f>[3]Mode_PA_h_f0_b0!I6</f>
        <v>3.4599999999999999E-13</v>
      </c>
      <c r="Q18" s="131">
        <f>Table3[[#This Row],[Estimates]]-Table3[[#This Row],[2.5% CI]]</f>
        <v>2.9299999999999926</v>
      </c>
      <c r="S18" s="128" t="str">
        <f>A18</f>
        <v>L*H</v>
      </c>
      <c r="T18" s="135">
        <f>[11]Mode_PA_lh_slope_b0!B6</f>
        <v>32.935000000000002</v>
      </c>
      <c r="U18" s="131">
        <f>[11]Mode_PA_lh_slope_b0!C6</f>
        <v>4.9800000000000004</v>
      </c>
      <c r="V18" s="131">
        <f>[11]Mode_PA_lh_slope_b0!D6</f>
        <v>23.175999999999998</v>
      </c>
      <c r="W18" s="131">
        <f>[11]Mode_PA_lh_slope_b0!E6</f>
        <v>42.695</v>
      </c>
      <c r="X18" s="145">
        <f>[11]Mode_PA_lh_slope_b0!H6</f>
        <v>7.1999999999999998E-3</v>
      </c>
      <c r="Y18" s="145">
        <f>[11]Mode_PA_lh_slope_b0!I6</f>
        <v>1.03E-2</v>
      </c>
      <c r="Z18" s="173">
        <f>Table7[[#This Row],[Estimates]]-Table7[[#This Row],[2.5% CI]]</f>
        <v>9.7590000000000039</v>
      </c>
    </row>
    <row r="19" spans="1:28" s="162" customFormat="1" x14ac:dyDescent="0.3">
      <c r="A19" s="128" t="str">
        <f>RIGHT([9]Mode_PA_h_t_b0!A7,6)</f>
        <v>^[L*]H</v>
      </c>
      <c r="B19" s="129">
        <f>[9]Mode_PA_h_t_b0!B7</f>
        <v>218.447</v>
      </c>
      <c r="C19" s="131">
        <f>[9]Mode_PA_h_t_b0!C7</f>
        <v>29.21</v>
      </c>
      <c r="D19" s="131">
        <f>[9]Mode_PA_h_t_b0!D7</f>
        <v>161.197</v>
      </c>
      <c r="E19" s="131">
        <f>[9]Mode_PA_h_t_b0!E7</f>
        <v>275.697</v>
      </c>
      <c r="F19" s="144">
        <f>[9]Mode_PA_h_t_b0!H7</f>
        <v>9.810000000000001E-4</v>
      </c>
      <c r="G19" s="143">
        <f>[9]Mode_PA_h_t_b0!I7</f>
        <v>1.9E-3</v>
      </c>
      <c r="H19" s="172">
        <f>Table6[[#This Row],[Estimates]]-Table6[[#This Row],[2.5% CI]]</f>
        <v>57.25</v>
      </c>
      <c r="J19" s="128" t="str">
        <f t="shared" ref="J19:J21" si="0">A19</f>
        <v>^[L*]H</v>
      </c>
      <c r="K19" s="130">
        <f>[3]Mode_PA_h_f0_b0!B7</f>
        <v>87.843999999999994</v>
      </c>
      <c r="L19" s="131">
        <f>[3]Mode_PA_h_f0_b0!C7</f>
        <v>1.5649999999999999</v>
      </c>
      <c r="M19" s="131">
        <f>[3]Mode_PA_h_f0_b0!D7</f>
        <v>84.778000000000006</v>
      </c>
      <c r="N19" s="131">
        <f>[3]Mode_PA_h_f0_b0!E7</f>
        <v>90.911000000000001</v>
      </c>
      <c r="O19" s="144">
        <f>[3]Mode_PA_h_f0_b0!H7</f>
        <v>8.7999999999999998E-23</v>
      </c>
      <c r="P19" s="144">
        <f>[3]Mode_PA_h_f0_b0!I7</f>
        <v>4.4000000000000001E-21</v>
      </c>
      <c r="Q19" s="131">
        <f>Table3[[#This Row],[Estimates]]-Table3[[#This Row],[2.5% CI]]</f>
        <v>3.0659999999999883</v>
      </c>
      <c r="S19" s="128" t="str">
        <f t="shared" ref="S19:S21" si="1">A19</f>
        <v>^[L*]H</v>
      </c>
      <c r="T19" s="135">
        <f>[11]Mode_PA_lh_slope_b0!B7</f>
        <v>19.646999999999998</v>
      </c>
      <c r="U19" s="131">
        <f>[11]Mode_PA_lh_slope_b0!C7</f>
        <v>6.1440000000000001</v>
      </c>
      <c r="V19" s="131">
        <f>[11]Mode_PA_lh_slope_b0!D7</f>
        <v>7.6059999999999999</v>
      </c>
      <c r="W19" s="131">
        <f>[11]Mode_PA_lh_slope_b0!E7</f>
        <v>31.689</v>
      </c>
      <c r="X19" s="145">
        <f>[11]Mode_PA_lh_slope_b0!H7</f>
        <v>1.54E-2</v>
      </c>
      <c r="Y19" s="145">
        <f>[11]Mode_PA_lh_slope_b0!I7</f>
        <v>2.1000000000000001E-2</v>
      </c>
      <c r="Z19" s="173">
        <f>Table7[[#This Row],[Estimates]]-Table7[[#This Row],[2.5% CI]]</f>
        <v>12.040999999999999</v>
      </c>
    </row>
    <row r="20" spans="1:28" s="162" customFormat="1" x14ac:dyDescent="0.3">
      <c r="A20" s="128" t="str">
        <f>RIGHT([9]Mode_PA_h_t_b0!A8,6)</f>
        <v>L*^[H]</v>
      </c>
      <c r="B20" s="129">
        <f>[9]Mode_PA_h_t_b0!B8</f>
        <v>287.41500000000002</v>
      </c>
      <c r="C20" s="131">
        <f>[9]Mode_PA_h_t_b0!C8</f>
        <v>27.119</v>
      </c>
      <c r="D20" s="131">
        <f>[9]Mode_PA_h_t_b0!D8</f>
        <v>234.26300000000001</v>
      </c>
      <c r="E20" s="131">
        <f>[9]Mode_PA_h_t_b0!E8</f>
        <v>340.56700000000001</v>
      </c>
      <c r="F20" s="143">
        <f>[9]Mode_PA_h_t_b0!H8</f>
        <v>1E-3</v>
      </c>
      <c r="G20" s="143">
        <f>[9]Mode_PA_h_t_b0!I8</f>
        <v>1.9E-3</v>
      </c>
      <c r="H20" s="172">
        <f>Table6[[#This Row],[Estimates]]-Table6[[#This Row],[2.5% CI]]</f>
        <v>53.152000000000015</v>
      </c>
      <c r="J20" s="128" t="str">
        <f t="shared" si="0"/>
        <v>L*^[H]</v>
      </c>
      <c r="K20" s="130">
        <f>[3]Mode_PA_h_f0_b0!B8</f>
        <v>92.61</v>
      </c>
      <c r="L20" s="131">
        <f>[3]Mode_PA_h_f0_b0!C8</f>
        <v>1.5609999999999999</v>
      </c>
      <c r="M20" s="131">
        <f>[3]Mode_PA_h_f0_b0!D8</f>
        <v>89.551000000000002</v>
      </c>
      <c r="N20" s="131">
        <f>[3]Mode_PA_h_f0_b0!E8</f>
        <v>95.668999999999997</v>
      </c>
      <c r="O20" s="144">
        <f>[3]Mode_PA_h_f0_b0!H8</f>
        <v>2.3200000000000001E-14</v>
      </c>
      <c r="P20" s="144">
        <f>[3]Mode_PA_h_f0_b0!I8</f>
        <v>2.3200000000000002E-13</v>
      </c>
      <c r="Q20" s="131">
        <f>Table3[[#This Row],[Estimates]]-Table3[[#This Row],[2.5% CI]]</f>
        <v>3.0589999999999975</v>
      </c>
      <c r="S20" s="128" t="str">
        <f t="shared" si="1"/>
        <v>L*^[H]</v>
      </c>
      <c r="T20" s="135">
        <f>[11]Mode_PA_lh_slope_b0!B8</f>
        <v>50.030999999999999</v>
      </c>
      <c r="U20" s="131">
        <f>[11]Mode_PA_lh_slope_b0!C8</f>
        <v>5.2569999999999997</v>
      </c>
      <c r="V20" s="131">
        <f>[11]Mode_PA_lh_slope_b0!D8</f>
        <v>39.726999999999997</v>
      </c>
      <c r="W20" s="131">
        <f>[11]Mode_PA_lh_slope_b0!E8</f>
        <v>60.334000000000003</v>
      </c>
      <c r="X20" s="145">
        <f>[11]Mode_PA_lh_slope_b0!H8</f>
        <v>9.8799999999999995E-4</v>
      </c>
      <c r="Y20" s="145">
        <f>[11]Mode_PA_lh_slope_b0!I8</f>
        <v>1.9E-3</v>
      </c>
      <c r="Z20" s="173">
        <f>Table7[[#This Row],[Estimates]]-Table7[[#This Row],[2.5% CI]]</f>
        <v>10.304000000000002</v>
      </c>
    </row>
    <row r="21" spans="1:28" s="162" customFormat="1" x14ac:dyDescent="0.3">
      <c r="A21" s="136" t="str">
        <f>RIGHT([9]Mode_PA_h_t_b0!A9,6)</f>
        <v>^[L*H]</v>
      </c>
      <c r="B21" s="134">
        <f>[9]Mode_PA_h_t_b0!B9</f>
        <v>283.05900000000003</v>
      </c>
      <c r="C21" s="137">
        <f>[9]Mode_PA_h_t_b0!C9</f>
        <v>26.771000000000001</v>
      </c>
      <c r="D21" s="137">
        <f>[9]Mode_PA_h_t_b0!D9</f>
        <v>230.58799999999999</v>
      </c>
      <c r="E21" s="137">
        <f>[9]Mode_PA_h_t_b0!E9</f>
        <v>335.529</v>
      </c>
      <c r="F21" s="146">
        <f>[9]Mode_PA_h_t_b0!H9</f>
        <v>1.2999999999999999E-3</v>
      </c>
      <c r="G21" s="146">
        <f>[9]Mode_PA_h_t_b0!I9</f>
        <v>2.3E-3</v>
      </c>
      <c r="H21" s="174">
        <f>Table6[[#This Row],[Estimates]]-Table6[[#This Row],[2.5% CI]]</f>
        <v>52.471000000000032</v>
      </c>
      <c r="J21" s="128" t="str">
        <f t="shared" si="0"/>
        <v>^[L*H]</v>
      </c>
      <c r="K21" s="135">
        <f>[3]Mode_PA_h_f0_b0!B9</f>
        <v>93</v>
      </c>
      <c r="L21" s="137">
        <f>[3]Mode_PA_h_f0_b0!C9</f>
        <v>1.9910000000000001</v>
      </c>
      <c r="M21" s="137">
        <f>[3]Mode_PA_h_f0_b0!D9</f>
        <v>89.096999999999994</v>
      </c>
      <c r="N21" s="137">
        <f>[3]Mode_PA_h_f0_b0!E9</f>
        <v>96.903000000000006</v>
      </c>
      <c r="O21" s="147">
        <f>[3]Mode_PA_h_f0_b0!H9</f>
        <v>1.1700000000000001E-12</v>
      </c>
      <c r="P21" s="147">
        <f>[3]Mode_PA_h_f0_b0!I9</f>
        <v>6.3600000000000004E-12</v>
      </c>
      <c r="Q21" s="137">
        <f>Table3[[#This Row],[Estimates]]-Table3[[#This Row],[2.5% CI]]</f>
        <v>3.9030000000000058</v>
      </c>
      <c r="S21" s="128" t="str">
        <f t="shared" si="1"/>
        <v>^[L*H]</v>
      </c>
      <c r="T21" s="135">
        <f>[11]Mode_PA_lh_slope_b0!B9</f>
        <v>35.033000000000001</v>
      </c>
      <c r="U21" s="131">
        <f>[11]Mode_PA_lh_slope_b0!C9</f>
        <v>5.1029999999999998</v>
      </c>
      <c r="V21" s="131">
        <f>[11]Mode_PA_lh_slope_b0!D9</f>
        <v>25.032</v>
      </c>
      <c r="W21" s="131">
        <f>[11]Mode_PA_lh_slope_b0!E9</f>
        <v>45.033999999999999</v>
      </c>
      <c r="X21" s="145">
        <f>[11]Mode_PA_lh_slope_b0!H9</f>
        <v>4.7000000000000002E-3</v>
      </c>
      <c r="Y21" s="145">
        <f>[11]Mode_PA_lh_slope_b0!I9</f>
        <v>7.1000000000000004E-3</v>
      </c>
      <c r="Z21" s="173">
        <f>Table7[[#This Row],[Estimates]]-Table7[[#This Row],[2.5% CI]]</f>
        <v>10.001000000000001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A23" s="150"/>
      <c r="B23" s="150"/>
      <c r="C23" s="150"/>
      <c r="D23" s="150"/>
      <c r="E23" s="150"/>
      <c r="F23" s="156"/>
      <c r="G23" s="156"/>
      <c r="H23" s="156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x14ac:dyDescent="0.3">
      <c r="A24" s="150"/>
      <c r="B24" s="150"/>
      <c r="C24" s="150"/>
      <c r="D24" s="150"/>
      <c r="E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A25" s="150"/>
      <c r="B25" s="150"/>
      <c r="C25" s="150"/>
      <c r="D25" s="150"/>
      <c r="E25" s="150"/>
      <c r="F25" s="156"/>
      <c r="G25" s="156"/>
      <c r="H25" s="156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A26" s="150"/>
      <c r="B26" s="150"/>
      <c r="C26" s="150"/>
      <c r="D26" s="150"/>
      <c r="E26" s="150"/>
      <c r="F26" s="156"/>
      <c r="G26" s="156"/>
      <c r="H26" s="156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A27" s="150"/>
      <c r="B27" s="150"/>
      <c r="C27" s="150"/>
      <c r="D27" s="150"/>
      <c r="E27" s="150"/>
      <c r="F27" s="156"/>
      <c r="G27" s="156"/>
      <c r="H27" s="156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0" spans="1:28" x14ac:dyDescent="0.3">
      <c r="D30" s="150"/>
      <c r="E30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14" priority="16" operator="lessThan">
      <formula>0.05</formula>
    </cfRule>
  </conditionalFormatting>
  <conditionalFormatting sqref="G3:H11">
    <cfRule type="cellIs" dxfId="13" priority="15" operator="lessThan">
      <formula>0.05</formula>
    </cfRule>
  </conditionalFormatting>
  <conditionalFormatting sqref="P3:Q11">
    <cfRule type="cellIs" dxfId="12" priority="13" operator="lessThan">
      <formula>0.05</formula>
    </cfRule>
  </conditionalFormatting>
  <conditionalFormatting sqref="P14:Q21">
    <cfRule type="cellIs" dxfId="11" priority="12" operator="lessThan">
      <formula>0.05</formula>
    </cfRule>
  </conditionalFormatting>
  <conditionalFormatting sqref="G14:H21">
    <cfRule type="cellIs" dxfId="10" priority="11" operator="lessThan">
      <formula>0.05</formula>
    </cfRule>
  </conditionalFormatting>
  <conditionalFormatting sqref="F7:H10">
    <cfRule type="cellIs" dxfId="9" priority="10" operator="lessThan">
      <formula>0.05</formula>
    </cfRule>
  </conditionalFormatting>
  <conditionalFormatting sqref="G7:H10">
    <cfRule type="cellIs" dxfId="8" priority="9" operator="lessThan">
      <formula>0.05</formula>
    </cfRule>
  </conditionalFormatting>
  <conditionalFormatting sqref="O7:Q10">
    <cfRule type="cellIs" dxfId="7" priority="8" operator="lessThan">
      <formula>0.05</formula>
    </cfRule>
  </conditionalFormatting>
  <conditionalFormatting sqref="P7:Q10">
    <cfRule type="cellIs" dxfId="6" priority="7" operator="lessThan">
      <formula>0.05</formula>
    </cfRule>
  </conditionalFormatting>
  <conditionalFormatting sqref="X7:Y10">
    <cfRule type="cellIs" dxfId="5" priority="6" operator="lessThan">
      <formula>0.05</formula>
    </cfRule>
  </conditionalFormatting>
  <conditionalFormatting sqref="F18:F21">
    <cfRule type="cellIs" dxfId="4" priority="5" operator="lessThan">
      <formula>0.05</formula>
    </cfRule>
  </conditionalFormatting>
  <conditionalFormatting sqref="G18:H21">
    <cfRule type="cellIs" dxfId="3" priority="4" operator="lessThan">
      <formula>0.05</formula>
    </cfRule>
  </conditionalFormatting>
  <conditionalFormatting sqref="O18:Q21">
    <cfRule type="cellIs" dxfId="2" priority="3" operator="lessThan">
      <formula>0.05</formula>
    </cfRule>
  </conditionalFormatting>
  <conditionalFormatting sqref="P18:Q21">
    <cfRule type="cellIs" dxfId="1" priority="2" operator="lessThan">
      <formula>0.05</formula>
    </cfRule>
  </conditionalFormatting>
  <conditionalFormatting sqref="X18:Y2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2022-07-06T13:53:11Z</dcterms:modified>
</cp:coreProperties>
</file>