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C522BB9C-B1D1-4788-A36C-87FB0A9DFCEF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Sheet1" sheetId="11" r:id="rId6"/>
    <sheet name="Graph Data" sheetId="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5" i="10" l="1"/>
  <c r="K75" i="10"/>
  <c r="J75" i="10"/>
  <c r="I75" i="10"/>
  <c r="H75" i="10"/>
  <c r="G75" i="10"/>
  <c r="F75" i="10"/>
  <c r="E75" i="10"/>
  <c r="D75" i="10"/>
  <c r="C75" i="10"/>
  <c r="B75" i="10"/>
  <c r="L62" i="10"/>
  <c r="K62" i="10"/>
  <c r="J62" i="10"/>
  <c r="I62" i="10"/>
  <c r="H62" i="10"/>
  <c r="G62" i="10"/>
  <c r="F62" i="10"/>
  <c r="E62" i="10"/>
  <c r="D62" i="10"/>
  <c r="C62" i="10"/>
  <c r="B62" i="10"/>
  <c r="L49" i="10"/>
  <c r="K49" i="10"/>
  <c r="J49" i="10"/>
  <c r="I49" i="10"/>
  <c r="H49" i="10"/>
  <c r="G49" i="10"/>
  <c r="F49" i="10"/>
  <c r="E49" i="10"/>
  <c r="D49" i="10"/>
  <c r="C49" i="10"/>
  <c r="B49" i="10"/>
  <c r="L35" i="10"/>
  <c r="K35" i="10"/>
  <c r="J35" i="10"/>
  <c r="I35" i="10"/>
  <c r="H35" i="10"/>
  <c r="G35" i="10"/>
  <c r="F35" i="10"/>
  <c r="E35" i="10"/>
  <c r="D35" i="10"/>
  <c r="C35" i="10"/>
  <c r="B35" i="10"/>
  <c r="L22" i="10"/>
  <c r="K22" i="10"/>
  <c r="J22" i="10"/>
  <c r="I22" i="10"/>
  <c r="H22" i="10"/>
  <c r="G22" i="10"/>
  <c r="F22" i="10"/>
  <c r="E22" i="10"/>
  <c r="D22" i="10"/>
  <c r="C22" i="10"/>
  <c r="B22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M9" i="10"/>
  <c r="AL9" i="10"/>
  <c r="AK9" i="10"/>
  <c r="AJ9" i="10"/>
  <c r="AI9" i="10"/>
  <c r="AH9" i="10"/>
  <c r="AG9" i="10"/>
  <c r="AF9" i="10"/>
  <c r="AD9" i="10"/>
  <c r="AC9" i="10"/>
  <c r="AB9" i="10"/>
  <c r="AA9" i="10"/>
  <c r="Z9" i="10"/>
  <c r="Y9" i="10"/>
  <c r="X9" i="10"/>
  <c r="W9" i="10"/>
  <c r="U9" i="10"/>
  <c r="T9" i="10"/>
  <c r="S9" i="10"/>
  <c r="R9" i="10"/>
  <c r="Q9" i="10"/>
  <c r="P9" i="10"/>
  <c r="O9" i="10"/>
  <c r="N9" i="10"/>
  <c r="L9" i="10"/>
  <c r="K9" i="10"/>
  <c r="J9" i="10"/>
  <c r="I9" i="10"/>
  <c r="H9" i="10"/>
  <c r="G9" i="10"/>
  <c r="F9" i="10"/>
  <c r="E9" i="10"/>
  <c r="AN9" i="10"/>
  <c r="AE9" i="10"/>
  <c r="V9" i="10"/>
  <c r="M9" i="10"/>
  <c r="D9" i="10"/>
  <c r="D8" i="10"/>
  <c r="B9" i="10"/>
  <c r="C9" i="10"/>
  <c r="B8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AL6" i="8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S6" i="8"/>
  <c r="R6" i="8"/>
  <c r="Q6" i="8"/>
  <c r="P6" i="8"/>
  <c r="O6" i="8"/>
  <c r="N6" i="8"/>
  <c r="M6" i="8"/>
  <c r="L6" i="8"/>
  <c r="J6" i="8"/>
  <c r="I6" i="8"/>
  <c r="H6" i="8"/>
  <c r="G6" i="8"/>
  <c r="F6" i="8"/>
  <c r="E6" i="8"/>
  <c r="D6" i="8"/>
  <c r="C6" i="8"/>
  <c r="AC6" i="8"/>
  <c r="T6" i="8"/>
  <c r="K6" i="8"/>
  <c r="B6" i="8"/>
  <c r="BE6" i="2"/>
  <c r="BD6" i="2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B44" i="10" l="1"/>
  <c r="B70" i="10"/>
  <c r="B57" i="10"/>
  <c r="B30" i="10"/>
  <c r="B17" i="10"/>
  <c r="K5" i="10" l="1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P20" i="1"/>
  <c r="O20" i="1"/>
  <c r="N20" i="1"/>
  <c r="M20" i="1"/>
  <c r="L20" i="1"/>
  <c r="K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P19" i="1"/>
  <c r="O19" i="1"/>
  <c r="N19" i="1"/>
  <c r="M19" i="1"/>
  <c r="L19" i="1"/>
  <c r="K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P18" i="1"/>
  <c r="O18" i="1"/>
  <c r="N18" i="1"/>
  <c r="M18" i="1"/>
  <c r="L18" i="1"/>
  <c r="K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G10" i="1"/>
  <c r="F10" i="1"/>
  <c r="E10" i="1"/>
  <c r="D10" i="1"/>
  <c r="C10" i="1"/>
  <c r="B10" i="1"/>
  <c r="Y9" i="1"/>
  <c r="X9" i="1"/>
  <c r="W9" i="1"/>
  <c r="V9" i="1"/>
  <c r="U9" i="1"/>
  <c r="T9" i="1"/>
  <c r="P9" i="1"/>
  <c r="O9" i="1"/>
  <c r="N9" i="1"/>
  <c r="M9" i="1"/>
  <c r="L9" i="1"/>
  <c r="K9" i="1"/>
  <c r="G9" i="1"/>
  <c r="F9" i="1"/>
  <c r="E9" i="1"/>
  <c r="D9" i="1"/>
  <c r="C9" i="1"/>
  <c r="B9" i="1"/>
  <c r="Y8" i="1"/>
  <c r="X8" i="1"/>
  <c r="W8" i="1"/>
  <c r="V8" i="1"/>
  <c r="U8" i="1"/>
  <c r="T8" i="1"/>
  <c r="P8" i="1"/>
  <c r="O8" i="1"/>
  <c r="N8" i="1"/>
  <c r="M8" i="1"/>
  <c r="L8" i="1"/>
  <c r="K8" i="1"/>
  <c r="G8" i="1"/>
  <c r="F8" i="1"/>
  <c r="E8" i="1"/>
  <c r="D8" i="1"/>
  <c r="C8" i="1"/>
  <c r="B8" i="1"/>
  <c r="Y7" i="1"/>
  <c r="X7" i="1"/>
  <c r="W7" i="1"/>
  <c r="V7" i="1"/>
  <c r="U7" i="1"/>
  <c r="T7" i="1"/>
  <c r="P7" i="1"/>
  <c r="O7" i="1"/>
  <c r="N7" i="1"/>
  <c r="M7" i="1"/>
  <c r="L7" i="1"/>
  <c r="K7" i="1"/>
  <c r="G7" i="1"/>
  <c r="F7" i="1"/>
  <c r="E7" i="1"/>
  <c r="D7" i="1"/>
  <c r="C7" i="1"/>
  <c r="B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Z21" i="1" s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AK10" i="8"/>
  <c r="AB10" i="8"/>
  <c r="AB7" i="8"/>
  <c r="AB2" i="8"/>
  <c r="S2" i="8"/>
  <c r="S7" i="8"/>
  <c r="S10" i="8"/>
  <c r="J10" i="8"/>
  <c r="J7" i="8"/>
  <c r="BD9" i="2"/>
  <c r="AG10" i="8"/>
  <c r="Z2" i="8"/>
  <c r="Z10" i="8" s="1"/>
  <c r="Y2" i="8"/>
  <c r="Y10" i="8" s="1"/>
  <c r="X2" i="8"/>
  <c r="X10" i="8" s="1"/>
  <c r="W2" i="8"/>
  <c r="W7" i="8" s="1"/>
  <c r="V7" i="8"/>
  <c r="U2" i="8"/>
  <c r="U7" i="8" s="1"/>
  <c r="K2" i="8"/>
  <c r="K10" i="8" s="1"/>
  <c r="P7" i="9" l="1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H20" i="1"/>
  <c r="Z7" i="1"/>
  <c r="Q9" i="1"/>
  <c r="AJ2" i="8"/>
  <c r="AJ7" i="8" s="1"/>
  <c r="Q17" i="1"/>
  <c r="H15" i="1"/>
  <c r="H6" i="1"/>
  <c r="H5" i="1"/>
  <c r="H8" i="1" l="1"/>
  <c r="H19" i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7" i="8" s="1"/>
  <c r="M2" i="8"/>
  <c r="M10" i="8" s="1"/>
  <c r="N2" i="8"/>
  <c r="N7" i="8" s="1"/>
  <c r="O2" i="8"/>
  <c r="O7" i="8" s="1"/>
  <c r="P2" i="8"/>
  <c r="P7" i="8" s="1"/>
  <c r="Q2" i="8"/>
  <c r="Q10" i="8" s="1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AC10" i="8" l="1"/>
  <c r="T10" i="8"/>
  <c r="Q7" i="8"/>
  <c r="P10" i="8"/>
  <c r="M7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<sst xmlns="http://schemas.openxmlformats.org/spreadsheetml/2006/main" count="282" uniqueCount="68">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</sst>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5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71.423000000000002</c:v>
                </c:pt>
                <c:pt idx="1">
                  <c:v>71.816000000000003</c:v>
                </c:pt>
                <c:pt idx="2">
                  <c:v>72.772999999999996</c:v>
                </c:pt>
                <c:pt idx="3">
                  <c:v>58.216000000000001</c:v>
                </c:pt>
                <c:pt idx="4">
                  <c:v>71.423000000000002</c:v>
                </c:pt>
                <c:pt idx="5">
                  <c:v>64.706000000000003</c:v>
                </c:pt>
                <c:pt idx="6">
                  <c:v>60.84</c:v>
                </c:pt>
                <c:pt idx="7">
                  <c:v>56.542000000000002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291.964</c:v>
                </c:pt>
                <c:pt idx="1">
                  <c:v>291.59199999999998</c:v>
                </c:pt>
                <c:pt idx="2">
                  <c:v>291.41399999999999</c:v>
                </c:pt>
                <c:pt idx="3">
                  <c:v>277.86200000000002</c:v>
                </c:pt>
                <c:pt idx="4">
                  <c:v>291.964</c:v>
                </c:pt>
                <c:pt idx="5">
                  <c:v>218.447</c:v>
                </c:pt>
                <c:pt idx="6">
                  <c:v>287.41500000000002</c:v>
                </c:pt>
                <c:pt idx="7">
                  <c:v>283.05900000000003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6.0590000000000002</c:v>
                </c:pt>
                <c:pt idx="1">
                  <c:v>6.3259999999999996</c:v>
                </c:pt>
                <c:pt idx="2">
                  <c:v>5.9809999999999999</c:v>
                </c:pt>
                <c:pt idx="3">
                  <c:v>7.0460000000000003</c:v>
                </c:pt>
                <c:pt idx="4">
                  <c:v>6.0590000000000002</c:v>
                </c:pt>
                <c:pt idx="5">
                  <c:v>2.9609999999999999</c:v>
                </c:pt>
                <c:pt idx="6">
                  <c:v>9.7449999999999992</c:v>
                </c:pt>
                <c:pt idx="7">
                  <c:v>7.0380000000000003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83.245999999999995</c:v>
                </c:pt>
                <c:pt idx="1">
                  <c:v>83.394000000000005</c:v>
                </c:pt>
                <c:pt idx="2">
                  <c:v>84.593000000000004</c:v>
                </c:pt>
                <c:pt idx="3">
                  <c:v>84.938999999999993</c:v>
                </c:pt>
                <c:pt idx="4">
                  <c:v>83.245999999999995</c:v>
                </c:pt>
                <c:pt idx="5">
                  <c:v>84.834000000000003</c:v>
                </c:pt>
                <c:pt idx="6">
                  <c:v>83.539000000000001</c:v>
                </c:pt>
                <c:pt idx="7">
                  <c:v>85.710999999999999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2.632000000000005</c:v>
                  </c:pt>
                  <c:pt idx="1">
                    <c:v>2.695999999999998</c:v>
                  </c:pt>
                  <c:pt idx="2">
                    <c:v>2.9710000000000036</c:v>
                  </c:pt>
                  <c:pt idx="3">
                    <c:v>2.9299999999999926</c:v>
                  </c:pt>
                  <c:pt idx="4">
                    <c:v>3.0659999999999883</c:v>
                  </c:pt>
                  <c:pt idx="5">
                    <c:v>3.0589999999999975</c:v>
                  </c:pt>
                  <c:pt idx="6">
                    <c:v>3.9030000000000058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2.9299999999999926</c:v>
                  </c:pt>
                  <c:pt idx="1">
                    <c:v>2.632000000000005</c:v>
                  </c:pt>
                  <c:pt idx="2">
                    <c:v>2.695999999999998</c:v>
                  </c:pt>
                  <c:pt idx="3">
                    <c:v>2.9710000000000036</c:v>
                  </c:pt>
                  <c:pt idx="4">
                    <c:v>2.9299999999999926</c:v>
                  </c:pt>
                  <c:pt idx="5">
                    <c:v>3.0659999999999883</c:v>
                  </c:pt>
                  <c:pt idx="6">
                    <c:v>3.0589999999999975</c:v>
                  </c:pt>
                  <c:pt idx="7">
                    <c:v>3.9030000000000058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89.320999999999998</c:v>
                </c:pt>
                <c:pt idx="1">
                  <c:v>89.712000000000003</c:v>
                </c:pt>
                <c:pt idx="2">
                  <c:v>90.623000000000005</c:v>
                </c:pt>
                <c:pt idx="3">
                  <c:v>92.337000000000003</c:v>
                </c:pt>
                <c:pt idx="4">
                  <c:v>89.320999999999998</c:v>
                </c:pt>
                <c:pt idx="5">
                  <c:v>87.843999999999994</c:v>
                </c:pt>
                <c:pt idx="6">
                  <c:v>92.61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32.935000000000002</c:v>
                </c:pt>
                <c:pt idx="1">
                  <c:v>34.720999999999997</c:v>
                </c:pt>
                <c:pt idx="2">
                  <c:v>33.444000000000003</c:v>
                </c:pt>
                <c:pt idx="3">
                  <c:v>40.014000000000003</c:v>
                </c:pt>
                <c:pt idx="4">
                  <c:v>32.935000000000002</c:v>
                </c:pt>
                <c:pt idx="5">
                  <c:v>19.646999999999998</c:v>
                </c:pt>
                <c:pt idx="6">
                  <c:v>50.030999999999999</c:v>
                </c:pt>
                <c:pt idx="7">
                  <c:v>35.033000000000001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64.706000000000003</c:v>
                </c:pt>
                <c:pt idx="1">
                  <c:v>218.447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84.834000000000003</c:v>
                </c:pt>
                <c:pt idx="1">
                  <c:v>87.843999999999994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60.84</c:v>
                </c:pt>
                <c:pt idx="1">
                  <c:v>287.41500000000002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83.539000000000001</c:v>
                </c:pt>
                <c:pt idx="1">
                  <c:v>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56.542000000000002</c:v>
                </c:pt>
                <c:pt idx="1">
                  <c:v>283.05900000000003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85.710999999999999</c:v>
                </c:pt>
                <c:pt idx="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71.816000000000003</c:v>
                </c:pt>
                <c:pt idx="1">
                  <c:v>291.59199999999998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83.394000000000005</c:v>
                </c:pt>
                <c:pt idx="1">
                  <c:v>89.712000000000003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72.772999999999996</c:v>
                </c:pt>
                <c:pt idx="1">
                  <c:v>291.41399999999999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84.593000000000004</c:v>
                </c:pt>
                <c:pt idx="1">
                  <c:v>90.623000000000005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58.216000000000001</c:v>
                </c:pt>
                <c:pt idx="1">
                  <c:v>277.86200000000002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84.938999999999993</c:v>
                </c:pt>
                <c:pt idx="1">
                  <c:v>92.337000000000003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64.706000000000003</c:v>
                </c:pt>
                <c:pt idx="1">
                  <c:v>218.447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84.834000000000003</c:v>
                </c:pt>
                <c:pt idx="1">
                  <c:v>87.843999999999994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60.84</c:v>
                </c:pt>
                <c:pt idx="1">
                  <c:v>287.41500000000002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83.539000000000001</c:v>
                </c:pt>
                <c:pt idx="1">
                  <c:v>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56.542000000000002</c:v>
                </c:pt>
                <c:pt idx="1">
                  <c:v>283.05900000000003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85.710999999999999</c:v>
                </c:pt>
                <c:pt idx="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71.816000000000003</c:v>
                </c:pt>
                <c:pt idx="1">
                  <c:v>291.59199999999998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83.394000000000005</c:v>
                </c:pt>
                <c:pt idx="1">
                  <c:v>89.712000000000003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72.772999999999996</c:v>
                </c:pt>
                <c:pt idx="1">
                  <c:v>291.41399999999999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84.593000000000004</c:v>
                </c:pt>
                <c:pt idx="1">
                  <c:v>90.623000000000005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4C93-A067-1456C06C53AF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58.216000000000001</c:v>
                </c:pt>
                <c:pt idx="1">
                  <c:v>277.86200000000002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84.938999999999993</c:v>
                </c:pt>
                <c:pt idx="1">
                  <c:v>92.337000000000003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256310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83.245999999999995</v>
          </cell>
          <cell r="C2">
            <v>1.5029999999999999</v>
          </cell>
          <cell r="D2">
            <v>80.301000000000002</v>
          </cell>
          <cell r="E2">
            <v>86.191000000000003</v>
          </cell>
          <cell r="F2">
            <v>55.402000000000001</v>
          </cell>
          <cell r="G2">
            <v>10</v>
          </cell>
          <cell r="H2">
            <v>8.8700000000000003E-14</v>
          </cell>
          <cell r="I2">
            <v>5.5399999999999996E-13</v>
          </cell>
          <cell r="J2" t="str">
            <v>p&lt;0.0001</v>
          </cell>
        </row>
        <row r="3">
          <cell r="A3" t="str">
            <v>modeMWH</v>
          </cell>
          <cell r="B3">
            <v>83.394000000000005</v>
          </cell>
          <cell r="C3">
            <v>1.585</v>
          </cell>
          <cell r="D3">
            <v>80.287000000000006</v>
          </cell>
          <cell r="E3">
            <v>86.501000000000005</v>
          </cell>
          <cell r="F3">
            <v>52.606999999999999</v>
          </cell>
          <cell r="G3">
            <v>10</v>
          </cell>
          <cell r="H3">
            <v>1.49E-13</v>
          </cell>
          <cell r="I3">
            <v>9.0899999999999996E-13</v>
          </cell>
          <cell r="J3" t="str">
            <v>p&lt;0.0001</v>
          </cell>
        </row>
        <row r="4">
          <cell r="A4" t="str">
            <v>modeMYN</v>
          </cell>
          <cell r="B4">
            <v>84.593000000000004</v>
          </cell>
          <cell r="C4">
            <v>1.375</v>
          </cell>
          <cell r="D4">
            <v>81.899000000000001</v>
          </cell>
          <cell r="E4">
            <v>87.287999999999997</v>
          </cell>
          <cell r="F4">
            <v>61.536000000000001</v>
          </cell>
          <cell r="G4">
            <v>9.9700000000000006</v>
          </cell>
          <cell r="H4">
            <v>3.3300000000000001E-14</v>
          </cell>
          <cell r="I4">
            <v>2.97E-13</v>
          </cell>
          <cell r="J4" t="str">
            <v>p&lt;0.0001</v>
          </cell>
        </row>
        <row r="5">
          <cell r="A5" t="str">
            <v>modeMDQ</v>
          </cell>
          <cell r="B5">
            <v>84.938999999999993</v>
          </cell>
          <cell r="C5">
            <v>1.411</v>
          </cell>
          <cell r="D5">
            <v>82.173000000000002</v>
          </cell>
          <cell r="E5">
            <v>87.704999999999998</v>
          </cell>
          <cell r="F5">
            <v>60.197000000000003</v>
          </cell>
          <cell r="G5">
            <v>9.92</v>
          </cell>
          <cell r="H5">
            <v>4.7999999999999997E-14</v>
          </cell>
          <cell r="I5">
            <v>3.7500000000000002E-13</v>
          </cell>
          <cell r="J5" t="str">
            <v>p&lt;0.0001</v>
          </cell>
        </row>
        <row r="6">
          <cell r="B6">
            <v>83.245999999999995</v>
          </cell>
          <cell r="C6">
            <v>1.5029999999999999</v>
          </cell>
          <cell r="D6">
            <v>80.301000000000002</v>
          </cell>
          <cell r="E6">
            <v>86.191000000000003</v>
          </cell>
          <cell r="F6">
            <v>55.402000000000001</v>
          </cell>
          <cell r="G6">
            <v>10</v>
          </cell>
          <cell r="H6">
            <v>8.8700000000000003E-14</v>
          </cell>
          <cell r="I6">
            <v>5.5399999999999996E-13</v>
          </cell>
          <cell r="J6" t="str">
            <v>p&lt;0.0001</v>
          </cell>
        </row>
        <row r="7">
          <cell r="B7">
            <v>84.834000000000003</v>
          </cell>
          <cell r="C7">
            <v>1.41</v>
          </cell>
          <cell r="D7">
            <v>82.070999999999998</v>
          </cell>
          <cell r="E7">
            <v>87.597999999999999</v>
          </cell>
          <cell r="F7">
            <v>60.167000000000002</v>
          </cell>
          <cell r="G7">
            <v>0</v>
          </cell>
          <cell r="H7">
            <v>1</v>
          </cell>
          <cell r="I7">
            <v>1</v>
          </cell>
        </row>
        <row r="8">
          <cell r="B8">
            <v>83.539000000000001</v>
          </cell>
          <cell r="C8">
            <v>1.633</v>
          </cell>
          <cell r="D8">
            <v>80.337999999999994</v>
          </cell>
          <cell r="E8">
            <v>86.74</v>
          </cell>
          <cell r="F8">
            <v>51.15</v>
          </cell>
          <cell r="G8">
            <v>10.08</v>
          </cell>
          <cell r="H8">
            <v>1.6300000000000001E-13</v>
          </cell>
          <cell r="I8">
            <v>9.48E-13</v>
          </cell>
          <cell r="J8" t="str">
            <v>p&lt;0.0001</v>
          </cell>
        </row>
        <row r="9">
          <cell r="B9">
            <v>85.710999999999999</v>
          </cell>
          <cell r="C9">
            <v>1.8360000000000001</v>
          </cell>
          <cell r="D9">
            <v>82.113</v>
          </cell>
          <cell r="E9">
            <v>89.31</v>
          </cell>
          <cell r="F9">
            <v>46.682000000000002</v>
          </cell>
          <cell r="G9">
            <v>9.82</v>
          </cell>
          <cell r="H9">
            <v>7.3100000000000002E-13</v>
          </cell>
          <cell r="I9">
            <v>4.0600000000000001E-12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0.76096721773815101</v>
          </cell>
        </row>
        <row r="3">
          <cell r="B3">
            <v>8.72894875399952E-2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291.964</v>
          </cell>
          <cell r="C2">
            <v>26.5</v>
          </cell>
          <cell r="D2">
            <v>240.02600000000001</v>
          </cell>
          <cell r="E2">
            <v>343.90300000000002</v>
          </cell>
          <cell r="F2">
            <v>11.018000000000001</v>
          </cell>
          <cell r="G2">
            <v>3.11</v>
          </cell>
          <cell r="H2">
            <v>1.4E-3</v>
          </cell>
          <cell r="I2">
            <v>2.3E-3</v>
          </cell>
          <cell r="J2" t="str">
            <v>p&lt;0.01</v>
          </cell>
        </row>
        <row r="3">
          <cell r="A3" t="str">
            <v>modeMWH</v>
          </cell>
          <cell r="B3">
            <v>291.59199999999998</v>
          </cell>
          <cell r="C3">
            <v>26.498000000000001</v>
          </cell>
          <cell r="D3">
            <v>239.65600000000001</v>
          </cell>
          <cell r="E3">
            <v>343.52699999999999</v>
          </cell>
          <cell r="F3">
            <v>11.004</v>
          </cell>
          <cell r="G3">
            <v>3.1</v>
          </cell>
          <cell r="H3">
            <v>1.4E-3</v>
          </cell>
          <cell r="I3">
            <v>2.3E-3</v>
          </cell>
          <cell r="J3" t="str">
            <v>p&lt;0.01</v>
          </cell>
        </row>
        <row r="4">
          <cell r="A4" t="str">
            <v>modeMYN</v>
          </cell>
          <cell r="B4">
            <v>291.41399999999999</v>
          </cell>
          <cell r="C4">
            <v>26.521999999999998</v>
          </cell>
          <cell r="D4">
            <v>239.43100000000001</v>
          </cell>
          <cell r="E4">
            <v>343.39699999999999</v>
          </cell>
          <cell r="F4">
            <v>10.987</v>
          </cell>
          <cell r="G4">
            <v>3.12</v>
          </cell>
          <cell r="H4">
            <v>1.4E-3</v>
          </cell>
          <cell r="I4">
            <v>2.3E-3</v>
          </cell>
          <cell r="J4" t="str">
            <v>p&lt;0.01</v>
          </cell>
        </row>
        <row r="5">
          <cell r="A5" t="str">
            <v>modeMDQ</v>
          </cell>
          <cell r="B5">
            <v>277.86200000000002</v>
          </cell>
          <cell r="C5">
            <v>26.643000000000001</v>
          </cell>
          <cell r="D5">
            <v>225.643</v>
          </cell>
          <cell r="E5">
            <v>330.08100000000002</v>
          </cell>
          <cell r="F5">
            <v>10.429</v>
          </cell>
          <cell r="G5">
            <v>3.17</v>
          </cell>
          <cell r="H5">
            <v>1.5E-3</v>
          </cell>
          <cell r="I5">
            <v>2.5000000000000001E-3</v>
          </cell>
          <cell r="J5" t="str">
            <v>p&lt;0.01</v>
          </cell>
        </row>
        <row r="6">
          <cell r="A6" t="str">
            <v>acc_phonL*H</v>
          </cell>
          <cell r="B6">
            <v>291.964</v>
          </cell>
          <cell r="C6">
            <v>26.5</v>
          </cell>
          <cell r="D6">
            <v>240.02600000000001</v>
          </cell>
          <cell r="E6">
            <v>343.90300000000002</v>
          </cell>
          <cell r="F6">
            <v>11.018000000000001</v>
          </cell>
          <cell r="G6">
            <v>3.11</v>
          </cell>
          <cell r="H6">
            <v>1.4E-3</v>
          </cell>
          <cell r="I6">
            <v>2.3E-3</v>
          </cell>
          <cell r="J6" t="str">
            <v>p&lt;0.01</v>
          </cell>
        </row>
        <row r="7">
          <cell r="A7" t="str">
            <v>acc_phon^[L*]H</v>
          </cell>
          <cell r="B7">
            <v>218.447</v>
          </cell>
          <cell r="C7">
            <v>29.21</v>
          </cell>
          <cell r="D7">
            <v>161.197</v>
          </cell>
          <cell r="E7">
            <v>275.697</v>
          </cell>
          <cell r="F7">
            <v>7.4790000000000001</v>
          </cell>
          <cell r="G7">
            <v>4.58</v>
          </cell>
          <cell r="H7">
            <v>9.810000000000001E-4</v>
          </cell>
          <cell r="I7">
            <v>1.9E-3</v>
          </cell>
          <cell r="J7" t="str">
            <v>p&lt;0.01</v>
          </cell>
        </row>
        <row r="8">
          <cell r="A8" t="str">
            <v>acc_phonL*^[H]</v>
          </cell>
          <cell r="B8">
            <v>287.41500000000002</v>
          </cell>
          <cell r="C8">
            <v>27.119</v>
          </cell>
          <cell r="D8">
            <v>234.26300000000001</v>
          </cell>
          <cell r="E8">
            <v>340.56700000000001</v>
          </cell>
          <cell r="F8">
            <v>10.598000000000001</v>
          </cell>
          <cell r="G8">
            <v>3.41</v>
          </cell>
          <cell r="H8">
            <v>1E-3</v>
          </cell>
          <cell r="I8">
            <v>1.9E-3</v>
          </cell>
          <cell r="J8" t="str">
            <v>p&lt;0.01</v>
          </cell>
        </row>
        <row r="9">
          <cell r="A9" t="str">
            <v>acc_phon^[L*H]</v>
          </cell>
          <cell r="B9">
            <v>283.05900000000003</v>
          </cell>
          <cell r="C9">
            <v>26.771000000000001</v>
          </cell>
          <cell r="D9">
            <v>230.58799999999999</v>
          </cell>
          <cell r="E9">
            <v>335.529</v>
          </cell>
          <cell r="F9">
            <v>10.573</v>
          </cell>
          <cell r="G9">
            <v>3.23</v>
          </cell>
          <cell r="H9">
            <v>1.2999999999999999E-3</v>
          </cell>
          <cell r="I9">
            <v>2.3E-3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0.84172260407700195</v>
          </cell>
        </row>
        <row r="3">
          <cell r="B3">
            <v>0.11422688459456599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32.935000000000002</v>
          </cell>
          <cell r="C2">
            <v>4.9800000000000004</v>
          </cell>
          <cell r="D2">
            <v>23.175999999999998</v>
          </cell>
          <cell r="E2">
            <v>42.695</v>
          </cell>
          <cell r="F2">
            <v>6.6139999999999999</v>
          </cell>
          <cell r="G2">
            <v>2.98</v>
          </cell>
          <cell r="H2">
            <v>7.1999999999999998E-3</v>
          </cell>
          <cell r="I2">
            <v>1.03E-2</v>
          </cell>
          <cell r="J2" t="str">
            <v>p&lt;0.05</v>
          </cell>
        </row>
        <row r="3">
          <cell r="A3" t="str">
            <v>modeMWH</v>
          </cell>
          <cell r="B3">
            <v>34.720999999999997</v>
          </cell>
          <cell r="C3">
            <v>4.9790000000000001</v>
          </cell>
          <cell r="D3">
            <v>24.963000000000001</v>
          </cell>
          <cell r="E3">
            <v>44.478999999999999</v>
          </cell>
          <cell r="F3">
            <v>6.9740000000000002</v>
          </cell>
          <cell r="G3">
            <v>2.97</v>
          </cell>
          <cell r="H3">
            <v>6.1999999999999998E-3</v>
          </cell>
          <cell r="I3">
            <v>9.1999999999999998E-3</v>
          </cell>
          <cell r="J3" t="str">
            <v>p&lt;0.01</v>
          </cell>
        </row>
        <row r="4">
          <cell r="A4" t="str">
            <v>modeMYN</v>
          </cell>
          <cell r="B4">
            <v>33.444000000000003</v>
          </cell>
          <cell r="C4">
            <v>4.9889999999999999</v>
          </cell>
          <cell r="D4">
            <v>23.664999999999999</v>
          </cell>
          <cell r="E4">
            <v>43.222999999999999</v>
          </cell>
          <cell r="F4">
            <v>6.7030000000000003</v>
          </cell>
          <cell r="G4">
            <v>3</v>
          </cell>
          <cell r="H4">
            <v>6.7999999999999996E-3</v>
          </cell>
          <cell r="I4">
            <v>9.9000000000000008E-3</v>
          </cell>
          <cell r="J4" t="str">
            <v>p&lt;0.01</v>
          </cell>
        </row>
        <row r="5">
          <cell r="A5" t="str">
            <v>modeMDQ</v>
          </cell>
          <cell r="B5">
            <v>40.014000000000003</v>
          </cell>
          <cell r="C5">
            <v>5.0449999999999999</v>
          </cell>
          <cell r="D5">
            <v>30.126000000000001</v>
          </cell>
          <cell r="E5">
            <v>49.902999999999999</v>
          </cell>
          <cell r="F5">
            <v>7.931</v>
          </cell>
          <cell r="G5">
            <v>3.14</v>
          </cell>
          <cell r="H5">
            <v>3.5999999999999999E-3</v>
          </cell>
          <cell r="I5">
            <v>5.5999999999999999E-3</v>
          </cell>
          <cell r="J5" t="str">
            <v>p&lt;0.01</v>
          </cell>
        </row>
        <row r="6">
          <cell r="B6">
            <v>32.935000000000002</v>
          </cell>
          <cell r="C6">
            <v>4.9800000000000004</v>
          </cell>
          <cell r="D6">
            <v>23.175999999999998</v>
          </cell>
          <cell r="E6">
            <v>42.695</v>
          </cell>
          <cell r="F6">
            <v>6.6139999999999999</v>
          </cell>
          <cell r="G6">
            <v>2.98</v>
          </cell>
          <cell r="H6">
            <v>7.1999999999999998E-3</v>
          </cell>
          <cell r="I6">
            <v>1.03E-2</v>
          </cell>
          <cell r="J6" t="str">
            <v>p&lt;0.05</v>
          </cell>
        </row>
        <row r="7">
          <cell r="B7">
            <v>19.646999999999998</v>
          </cell>
          <cell r="C7">
            <v>6.1440000000000001</v>
          </cell>
          <cell r="D7">
            <v>7.6059999999999999</v>
          </cell>
          <cell r="E7">
            <v>31.689</v>
          </cell>
          <cell r="F7">
            <v>3.198</v>
          </cell>
          <cell r="G7">
            <v>6.89</v>
          </cell>
          <cell r="H7">
            <v>1.54E-2</v>
          </cell>
          <cell r="I7">
            <v>2.1000000000000001E-2</v>
          </cell>
          <cell r="J7" t="str">
            <v>p&lt;0.05</v>
          </cell>
        </row>
        <row r="8">
          <cell r="B8">
            <v>50.030999999999999</v>
          </cell>
          <cell r="C8">
            <v>5.2569999999999997</v>
          </cell>
          <cell r="D8">
            <v>39.726999999999997</v>
          </cell>
          <cell r="E8">
            <v>60.334000000000003</v>
          </cell>
          <cell r="F8">
            <v>9.5169999999999995</v>
          </cell>
          <cell r="G8">
            <v>3.7</v>
          </cell>
          <cell r="H8">
            <v>9.8799999999999995E-4</v>
          </cell>
          <cell r="I8">
            <v>1.9E-3</v>
          </cell>
          <cell r="J8" t="str">
            <v>p&lt;0.01</v>
          </cell>
        </row>
        <row r="9">
          <cell r="B9">
            <v>35.033000000000001</v>
          </cell>
          <cell r="C9">
            <v>5.1029999999999998</v>
          </cell>
          <cell r="D9">
            <v>25.032</v>
          </cell>
          <cell r="E9">
            <v>45.033999999999999</v>
          </cell>
          <cell r="F9">
            <v>6.8650000000000002</v>
          </cell>
          <cell r="G9">
            <v>3.28</v>
          </cell>
          <cell r="H9">
            <v>4.7000000000000002E-3</v>
          </cell>
          <cell r="I9">
            <v>7.1000000000000004E-3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J1" t="str">
            <v>p.adj (BH)</v>
          </cell>
        </row>
        <row r="2">
          <cell r="C2">
            <v>0.14799999999999999</v>
          </cell>
          <cell r="D2">
            <v>0.307</v>
          </cell>
          <cell r="E2">
            <v>-0.45400000000000001</v>
          </cell>
          <cell r="F2">
            <v>0.751</v>
          </cell>
          <cell r="G2">
            <v>0.48199999999999998</v>
          </cell>
          <cell r="H2">
            <v>10.07</v>
          </cell>
          <cell r="I2">
            <v>0.64029999999999998</v>
          </cell>
          <cell r="J2">
            <v>0.71579999999999999</v>
          </cell>
        </row>
        <row r="3">
          <cell r="C3">
            <v>1.347</v>
          </cell>
          <cell r="D3">
            <v>0.191</v>
          </cell>
          <cell r="E3">
            <v>0.97199999999999998</v>
          </cell>
          <cell r="F3">
            <v>1.722</v>
          </cell>
          <cell r="G3">
            <v>7.0449999999999999</v>
          </cell>
          <cell r="H3">
            <v>10.89</v>
          </cell>
          <cell r="I3">
            <v>2.2500000000000001E-5</v>
          </cell>
          <cell r="J3">
            <v>5.3600000000000002E-5</v>
          </cell>
          <cell r="K3" t="str">
            <v>p&lt;0.0001</v>
          </cell>
        </row>
        <row r="4">
          <cell r="C4">
            <v>1.6930000000000001</v>
          </cell>
          <cell r="D4">
            <v>0.38800000000000001</v>
          </cell>
          <cell r="E4">
            <v>0.93200000000000005</v>
          </cell>
          <cell r="F4">
            <v>2.4540000000000002</v>
          </cell>
          <cell r="G4">
            <v>4.3609999999999998</v>
          </cell>
          <cell r="H4">
            <v>10.45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1.1990000000000001</v>
          </cell>
          <cell r="D5">
            <v>0.35599999999999998</v>
          </cell>
          <cell r="E5">
            <v>0.501</v>
          </cell>
          <cell r="F5">
            <v>1.897</v>
          </cell>
          <cell r="G5">
            <v>3.3660000000000001</v>
          </cell>
          <cell r="H5">
            <v>9.34</v>
          </cell>
          <cell r="I5">
            <v>7.9000000000000008E-3</v>
          </cell>
          <cell r="J5">
            <v>1.1299999999999999E-2</v>
          </cell>
          <cell r="K5" t="str">
            <v>p&lt;0.05</v>
          </cell>
        </row>
        <row r="6">
          <cell r="C6">
            <v>1.5449999999999999</v>
          </cell>
          <cell r="D6">
            <v>0.62</v>
          </cell>
          <cell r="E6">
            <v>0.32900000000000001</v>
          </cell>
          <cell r="F6">
            <v>2.7610000000000001</v>
          </cell>
          <cell r="G6">
            <v>2.4900000000000002</v>
          </cell>
          <cell r="H6">
            <v>10</v>
          </cell>
          <cell r="I6">
            <v>3.2000000000000001E-2</v>
          </cell>
          <cell r="J6">
            <v>4.2999999999999997E-2</v>
          </cell>
          <cell r="K6" t="str">
            <v>p&lt;0.05</v>
          </cell>
        </row>
        <row r="7">
          <cell r="C7">
            <v>0.34599999999999997</v>
          </cell>
          <cell r="D7">
            <v>0.38100000000000001</v>
          </cell>
          <cell r="E7">
            <v>-0.40200000000000002</v>
          </cell>
          <cell r="F7">
            <v>1.093</v>
          </cell>
          <cell r="G7">
            <v>0.90600000000000003</v>
          </cell>
          <cell r="H7">
            <v>9.4600000000000009</v>
          </cell>
          <cell r="I7">
            <v>0.38729999999999998</v>
          </cell>
          <cell r="J7">
            <v>0.46110000000000001</v>
          </cell>
        </row>
        <row r="8">
          <cell r="C8">
            <v>1.97</v>
          </cell>
          <cell r="D8">
            <v>1.151</v>
          </cell>
          <cell r="E8">
            <v>-0.28599999999999998</v>
          </cell>
          <cell r="F8">
            <v>4.226</v>
          </cell>
          <cell r="G8">
            <v>1.7110000000000001</v>
          </cell>
          <cell r="H8">
            <v>1.69</v>
          </cell>
          <cell r="I8">
            <v>0.25130000000000002</v>
          </cell>
          <cell r="J8">
            <v>0.31259999999999999</v>
          </cell>
        </row>
        <row r="9">
          <cell r="C9">
            <v>0.29299999999999998</v>
          </cell>
          <cell r="D9">
            <v>0.31</v>
          </cell>
          <cell r="E9">
            <v>-0.316</v>
          </cell>
          <cell r="F9">
            <v>0.90100000000000002</v>
          </cell>
          <cell r="G9">
            <v>0.94299999999999995</v>
          </cell>
          <cell r="H9">
            <v>17.190000000000001</v>
          </cell>
          <cell r="I9">
            <v>0.35859999999999997</v>
          </cell>
          <cell r="J9">
            <v>0.43099999999999999</v>
          </cell>
        </row>
        <row r="10">
          <cell r="C10">
            <v>2.4649999999999999</v>
          </cell>
          <cell r="D10">
            <v>0.497</v>
          </cell>
          <cell r="E10">
            <v>1.49</v>
          </cell>
          <cell r="F10">
            <v>3.44</v>
          </cell>
          <cell r="G10">
            <v>4.9560000000000004</v>
          </cell>
          <cell r="H10">
            <v>7.76</v>
          </cell>
          <cell r="I10">
            <v>1.1999999999999999E-3</v>
          </cell>
          <cell r="J10">
            <v>2.2000000000000001E-3</v>
          </cell>
          <cell r="K10" t="str">
            <v>p&lt;0.01</v>
          </cell>
        </row>
        <row r="11">
          <cell r="C11">
            <v>-1.2949999999999999</v>
          </cell>
          <cell r="D11">
            <v>0.68600000000000005</v>
          </cell>
          <cell r="E11">
            <v>-2.641</v>
          </cell>
          <cell r="F11">
            <v>0.05</v>
          </cell>
          <cell r="G11">
            <v>-1.887</v>
          </cell>
          <cell r="H11">
            <v>0</v>
          </cell>
          <cell r="I11">
            <v>1</v>
          </cell>
          <cell r="J11">
            <v>1</v>
          </cell>
        </row>
        <row r="12">
          <cell r="C12">
            <v>0.877</v>
          </cell>
          <cell r="D12">
            <v>0.78300000000000003</v>
          </cell>
          <cell r="E12">
            <v>-0.65700000000000003</v>
          </cell>
          <cell r="F12">
            <v>2.411</v>
          </cell>
          <cell r="G12">
            <v>1.1200000000000001</v>
          </cell>
          <cell r="H12">
            <v>0</v>
          </cell>
          <cell r="I12">
            <v>1</v>
          </cell>
          <cell r="J12">
            <v>1</v>
          </cell>
        </row>
        <row r="13">
          <cell r="C13">
            <v>2.1720000000000002</v>
          </cell>
          <cell r="D13">
            <v>0.55500000000000005</v>
          </cell>
          <cell r="E13">
            <v>1.0840000000000001</v>
          </cell>
          <cell r="F13">
            <v>3.26</v>
          </cell>
          <cell r="G13">
            <v>3.9129999999999998</v>
          </cell>
          <cell r="H13">
            <v>11.67</v>
          </cell>
          <cell r="I13">
            <v>2.2000000000000001E-3</v>
          </cell>
          <cell r="J13">
            <v>3.5000000000000001E-3</v>
          </cell>
          <cell r="K13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0.36399999999999999</v>
          </cell>
          <cell r="E2">
            <v>-0.32300000000000001</v>
          </cell>
          <cell r="F2">
            <v>1.1040000000000001</v>
          </cell>
          <cell r="G2">
            <v>1.073</v>
          </cell>
          <cell r="H2">
            <v>10.18</v>
          </cell>
          <cell r="I2">
            <v>0.30819999999999997</v>
          </cell>
          <cell r="J2">
            <v>0.37590000000000001</v>
          </cell>
        </row>
        <row r="3">
          <cell r="C3">
            <v>1.302</v>
          </cell>
          <cell r="D3">
            <v>0.28799999999999998</v>
          </cell>
          <cell r="E3">
            <v>0.73699999999999999</v>
          </cell>
          <cell r="F3">
            <v>1.8660000000000001</v>
          </cell>
          <cell r="G3">
            <v>4.5209999999999999</v>
          </cell>
          <cell r="H3">
            <v>9.8800000000000008</v>
          </cell>
          <cell r="I3">
            <v>1.1000000000000001E-3</v>
          </cell>
          <cell r="J3">
            <v>2.0999999999999999E-3</v>
          </cell>
          <cell r="K3" t="str">
            <v>p&lt;0.01</v>
          </cell>
        </row>
        <row r="4">
          <cell r="C4">
            <v>3.016</v>
          </cell>
          <cell r="D4">
            <v>0.57599999999999996</v>
          </cell>
          <cell r="E4">
            <v>1.887</v>
          </cell>
          <cell r="F4">
            <v>4.1440000000000001</v>
          </cell>
          <cell r="G4">
            <v>5.2389999999999999</v>
          </cell>
          <cell r="H4">
            <v>8.41</v>
          </cell>
          <cell r="I4">
            <v>6.6699999999999995E-4</v>
          </cell>
          <cell r="J4">
            <v>1.2999999999999999E-3</v>
          </cell>
          <cell r="K4" t="str">
            <v>p&lt;0.01</v>
          </cell>
        </row>
        <row r="5">
          <cell r="C5">
            <v>0.91100000000000003</v>
          </cell>
          <cell r="D5">
            <v>0.45900000000000002</v>
          </cell>
          <cell r="E5">
            <v>1.2E-2</v>
          </cell>
          <cell r="F5">
            <v>1.8109999999999999</v>
          </cell>
          <cell r="G5">
            <v>1.9850000000000001</v>
          </cell>
          <cell r="H5">
            <v>9.64</v>
          </cell>
          <cell r="I5">
            <v>7.6300000000000007E-2</v>
          </cell>
          <cell r="J5">
            <v>9.9900000000000003E-2</v>
          </cell>
          <cell r="K5" t="str">
            <v>(p&lt;0.1)</v>
          </cell>
        </row>
        <row r="6">
          <cell r="C6">
            <v>2.625</v>
          </cell>
          <cell r="D6">
            <v>0.81</v>
          </cell>
          <cell r="E6">
            <v>1.0369999999999999</v>
          </cell>
          <cell r="F6">
            <v>4.2140000000000004</v>
          </cell>
          <cell r="G6">
            <v>3.2389999999999999</v>
          </cell>
          <cell r="H6">
            <v>8.64</v>
          </cell>
          <cell r="I6">
            <v>1.0699999999999999E-2</v>
          </cell>
          <cell r="J6">
            <v>1.4999999999999999E-2</v>
          </cell>
          <cell r="K6" t="str">
            <v>p&lt;0.05</v>
          </cell>
        </row>
        <row r="7">
          <cell r="C7">
            <v>1.714</v>
          </cell>
          <cell r="D7">
            <v>0.52800000000000002</v>
          </cell>
          <cell r="E7">
            <v>0.67900000000000005</v>
          </cell>
          <cell r="F7">
            <v>2.7490000000000001</v>
          </cell>
          <cell r="G7">
            <v>3.246</v>
          </cell>
          <cell r="H7">
            <v>7.37</v>
          </cell>
          <cell r="I7">
            <v>1.32E-2</v>
          </cell>
          <cell r="J7">
            <v>1.8100000000000002E-2</v>
          </cell>
          <cell r="K7" t="str">
            <v>p&lt;0.05</v>
          </cell>
        </row>
        <row r="8">
          <cell r="C8">
            <v>-1.3859999999999999</v>
          </cell>
          <cell r="D8">
            <v>1.59</v>
          </cell>
          <cell r="E8">
            <v>-4.5019999999999998</v>
          </cell>
          <cell r="F8">
            <v>1.7290000000000001</v>
          </cell>
          <cell r="G8">
            <v>-0.872</v>
          </cell>
          <cell r="H8">
            <v>0</v>
          </cell>
          <cell r="I8">
            <v>1</v>
          </cell>
          <cell r="J8">
            <v>1</v>
          </cell>
        </row>
        <row r="9">
          <cell r="C9">
            <v>3.2879999999999998</v>
          </cell>
          <cell r="D9">
            <v>0.38700000000000001</v>
          </cell>
          <cell r="E9">
            <v>2.5299999999999998</v>
          </cell>
          <cell r="F9">
            <v>4.0469999999999997</v>
          </cell>
          <cell r="G9">
            <v>8.4990000000000006</v>
          </cell>
          <cell r="H9">
            <v>15.66</v>
          </cell>
          <cell r="I9">
            <v>2.9400000000000001E-7</v>
          </cell>
          <cell r="J9">
            <v>8.5499999999999997E-7</v>
          </cell>
          <cell r="K9" t="str">
            <v>p&lt;0.0001</v>
          </cell>
        </row>
        <row r="10">
          <cell r="C10">
            <v>3.6779999999999999</v>
          </cell>
          <cell r="D10">
            <v>0.80200000000000005</v>
          </cell>
          <cell r="E10">
            <v>2.1070000000000002</v>
          </cell>
          <cell r="F10">
            <v>5.25</v>
          </cell>
          <cell r="G10">
            <v>4.5869999999999997</v>
          </cell>
          <cell r="H10">
            <v>6.95</v>
          </cell>
          <cell r="I10">
            <v>2.5999999999999999E-3</v>
          </cell>
          <cell r="J10">
            <v>4.1000000000000003E-3</v>
          </cell>
          <cell r="K10" t="str">
            <v>p&lt;0.01</v>
          </cell>
        </row>
        <row r="11">
          <cell r="C11">
            <v>4.7649999999999997</v>
          </cell>
          <cell r="D11">
            <v>0.92200000000000004</v>
          </cell>
          <cell r="E11">
            <v>2.9590000000000001</v>
          </cell>
          <cell r="F11">
            <v>6.5720000000000001</v>
          </cell>
          <cell r="G11">
            <v>5.1710000000000003</v>
          </cell>
          <cell r="H11">
            <v>58.19</v>
          </cell>
          <cell r="I11">
            <v>3.0000000000000001E-6</v>
          </cell>
          <cell r="J11">
            <v>8.0600000000000008E-6</v>
          </cell>
          <cell r="K11" t="str">
            <v>p&lt;0.0001</v>
          </cell>
        </row>
        <row r="12">
          <cell r="C12">
            <v>5.1550000000000002</v>
          </cell>
          <cell r="D12">
            <v>1.0780000000000001</v>
          </cell>
          <cell r="E12">
            <v>3.0430000000000001</v>
          </cell>
          <cell r="F12">
            <v>7.2679999999999998</v>
          </cell>
          <cell r="G12">
            <v>4.7830000000000004</v>
          </cell>
          <cell r="H12">
            <v>19.010000000000002</v>
          </cell>
          <cell r="I12">
            <v>1.2899999999999999E-4</v>
          </cell>
          <cell r="J12">
            <v>2.8299999999999999E-4</v>
          </cell>
          <cell r="K12" t="str">
            <v>p&lt;0.001</v>
          </cell>
        </row>
        <row r="13">
          <cell r="C13">
            <v>0.39</v>
          </cell>
          <cell r="D13">
            <v>0.73399999999999999</v>
          </cell>
          <cell r="E13">
            <v>-1.0489999999999999</v>
          </cell>
          <cell r="F13">
            <v>1.829</v>
          </cell>
          <cell r="G13">
            <v>0.53100000000000003</v>
          </cell>
          <cell r="H13">
            <v>6.91</v>
          </cell>
          <cell r="I13">
            <v>0.6119</v>
          </cell>
          <cell r="J13">
            <v>0.69530000000000003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0.26700000000000002</v>
          </cell>
          <cell r="D2">
            <v>0.151</v>
          </cell>
          <cell r="E2">
            <v>-2.9000000000000001E-2</v>
          </cell>
          <cell r="F2">
            <v>0.56299999999999994</v>
          </cell>
          <cell r="G2">
            <v>1.77</v>
          </cell>
          <cell r="H2">
            <v>610.05999999999995</v>
          </cell>
          <cell r="I2">
            <v>7.7200000000000005E-2</v>
          </cell>
          <cell r="J2">
            <v>9.9299999999999999E-2</v>
          </cell>
          <cell r="K2" t="str">
            <v>(p&lt;0.1)</v>
          </cell>
        </row>
        <row r="3">
          <cell r="C3">
            <v>-7.8E-2</v>
          </cell>
          <cell r="D3">
            <v>0.16700000000000001</v>
          </cell>
          <cell r="E3">
            <v>-0.40600000000000003</v>
          </cell>
          <cell r="F3">
            <v>0.25</v>
          </cell>
          <cell r="G3">
            <v>-0.46600000000000003</v>
          </cell>
          <cell r="H3">
            <v>610.84</v>
          </cell>
          <cell r="I3">
            <v>0.64139999999999997</v>
          </cell>
          <cell r="J3">
            <v>0.7097</v>
          </cell>
        </row>
        <row r="4">
          <cell r="C4">
            <v>0.98799999999999999</v>
          </cell>
          <cell r="D4">
            <v>0.24199999999999999</v>
          </cell>
          <cell r="E4">
            <v>0.51300000000000001</v>
          </cell>
          <cell r="F4">
            <v>1.462</v>
          </cell>
          <cell r="G4">
            <v>4.08</v>
          </cell>
          <cell r="H4">
            <v>612.97</v>
          </cell>
          <cell r="I4">
            <v>5.1100000000000002E-5</v>
          </cell>
          <cell r="J4">
            <v>1.2300000000000001E-4</v>
          </cell>
          <cell r="K4" t="str">
            <v>p&lt;0.001</v>
          </cell>
        </row>
        <row r="5">
          <cell r="C5">
            <v>-0.34499999999999997</v>
          </cell>
          <cell r="D5">
            <v>0.16800000000000001</v>
          </cell>
          <cell r="E5">
            <v>-0.67400000000000004</v>
          </cell>
          <cell r="F5">
            <v>-1.6E-2</v>
          </cell>
          <cell r="G5">
            <v>-2.0579999999999998</v>
          </cell>
          <cell r="H5">
            <v>611.12</v>
          </cell>
          <cell r="I5">
            <v>0.04</v>
          </cell>
          <cell r="J5">
            <v>5.2900000000000003E-2</v>
          </cell>
          <cell r="K5" t="str">
            <v>(p&lt;0.1)</v>
          </cell>
        </row>
        <row r="6">
          <cell r="C6">
            <v>0.72</v>
          </cell>
          <cell r="D6">
            <v>0.24199999999999999</v>
          </cell>
          <cell r="E6">
            <v>0.245</v>
          </cell>
          <cell r="F6">
            <v>1.1950000000000001</v>
          </cell>
          <cell r="G6">
            <v>2.9710000000000001</v>
          </cell>
          <cell r="H6">
            <v>613.11</v>
          </cell>
          <cell r="I6">
            <v>3.0999999999999999E-3</v>
          </cell>
          <cell r="J6">
            <v>5.0000000000000001E-3</v>
          </cell>
          <cell r="K6" t="str">
            <v>p&lt;0.01</v>
          </cell>
        </row>
        <row r="7">
          <cell r="C7">
            <v>1.0660000000000001</v>
          </cell>
          <cell r="D7">
            <v>0.249</v>
          </cell>
          <cell r="E7">
            <v>0.57699999999999996</v>
          </cell>
          <cell r="F7">
            <v>1.554</v>
          </cell>
          <cell r="G7">
            <v>4.2779999999999996</v>
          </cell>
          <cell r="H7">
            <v>612.26</v>
          </cell>
          <cell r="I7">
            <v>2.1800000000000001E-5</v>
          </cell>
          <cell r="J7">
            <v>5.5000000000000002E-5</v>
          </cell>
          <cell r="K7" t="str">
            <v>p&lt;0.0001</v>
          </cell>
        </row>
        <row r="8">
          <cell r="C8">
            <v>-3.097</v>
          </cell>
          <cell r="D8">
            <v>0.84499999999999997</v>
          </cell>
          <cell r="E8">
            <v>-4.7530000000000001</v>
          </cell>
          <cell r="F8">
            <v>-1.4410000000000001</v>
          </cell>
          <cell r="G8">
            <v>-3.6659999999999999</v>
          </cell>
          <cell r="H8">
            <v>612.4</v>
          </cell>
          <cell r="I8">
            <v>2.6800000000000001E-4</v>
          </cell>
          <cell r="J8">
            <v>5.8799999999999998E-4</v>
          </cell>
          <cell r="K8" t="str">
            <v>p&lt;0.001</v>
          </cell>
        </row>
        <row r="9">
          <cell r="C9">
            <v>3.6859999999999999</v>
          </cell>
          <cell r="D9">
            <v>0.35299999999999998</v>
          </cell>
          <cell r="E9">
            <v>2.9940000000000002</v>
          </cell>
          <cell r="F9">
            <v>4.3789999999999996</v>
          </cell>
          <cell r="G9">
            <v>10.432</v>
          </cell>
          <cell r="H9">
            <v>612.6</v>
          </cell>
          <cell r="I9">
            <v>1.4500000000000001E-23</v>
          </cell>
          <cell r="J9">
            <v>9.7900000000000008E-22</v>
          </cell>
          <cell r="K9" t="str">
            <v>p&lt;0.0001</v>
          </cell>
        </row>
        <row r="10">
          <cell r="C10">
            <v>0.97899999999999998</v>
          </cell>
          <cell r="D10">
            <v>0.27200000000000002</v>
          </cell>
          <cell r="E10">
            <v>0.44500000000000001</v>
          </cell>
          <cell r="F10">
            <v>1.5129999999999999</v>
          </cell>
          <cell r="G10">
            <v>3.5950000000000002</v>
          </cell>
          <cell r="H10">
            <v>614.21</v>
          </cell>
          <cell r="I10">
            <v>3.5100000000000002E-4</v>
          </cell>
          <cell r="J10">
            <v>7.6000000000000004E-4</v>
          </cell>
          <cell r="K10" t="str">
            <v>p&lt;0.001</v>
          </cell>
        </row>
        <row r="11">
          <cell r="C11">
            <v>6.7839999999999998</v>
          </cell>
          <cell r="D11">
            <v>0.86899999999999999</v>
          </cell>
          <cell r="E11">
            <v>5.08</v>
          </cell>
          <cell r="F11">
            <v>8.4870000000000001</v>
          </cell>
          <cell r="G11">
            <v>7.8040000000000003</v>
          </cell>
          <cell r="H11">
            <v>612.67999999999995</v>
          </cell>
          <cell r="I11">
            <v>2.6E-14</v>
          </cell>
          <cell r="J11">
            <v>2.6E-13</v>
          </cell>
          <cell r="K11" t="str">
            <v>p&lt;0.0001</v>
          </cell>
        </row>
        <row r="12">
          <cell r="C12">
            <v>4.077</v>
          </cell>
          <cell r="D12">
            <v>0.82899999999999996</v>
          </cell>
          <cell r="E12">
            <v>2.4510000000000001</v>
          </cell>
          <cell r="F12">
            <v>5.702</v>
          </cell>
          <cell r="G12">
            <v>4.9160000000000004</v>
          </cell>
          <cell r="H12">
            <v>612.36</v>
          </cell>
          <cell r="I12">
            <v>1.1400000000000001E-6</v>
          </cell>
          <cell r="J12">
            <v>3.3100000000000001E-6</v>
          </cell>
          <cell r="K12" t="str">
            <v>p&lt;0.0001</v>
          </cell>
        </row>
        <row r="13">
          <cell r="C13">
            <v>-2.7069999999999999</v>
          </cell>
          <cell r="D13">
            <v>0.32100000000000001</v>
          </cell>
          <cell r="E13">
            <v>-3.3359999999999999</v>
          </cell>
          <cell r="F13">
            <v>-2.0779999999999998</v>
          </cell>
          <cell r="G13">
            <v>-8.4350000000000005</v>
          </cell>
          <cell r="H13">
            <v>612.34</v>
          </cell>
          <cell r="I13">
            <v>2.3800000000000002E-16</v>
          </cell>
          <cell r="J13">
            <v>4.15E-15</v>
          </cell>
          <cell r="K13" t="str">
            <v>p&lt;0.0001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0.29799999999999999</v>
          </cell>
          <cell r="D2">
            <v>0.32500000000000001</v>
          </cell>
          <cell r="E2">
            <v>-0.34</v>
          </cell>
          <cell r="F2">
            <v>0.93600000000000005</v>
          </cell>
          <cell r="G2">
            <v>0.91600000000000004</v>
          </cell>
          <cell r="H2">
            <v>10.11</v>
          </cell>
          <cell r="I2">
            <v>0.38119999999999998</v>
          </cell>
          <cell r="J2">
            <v>0.45279999999999998</v>
          </cell>
        </row>
        <row r="3">
          <cell r="C3">
            <v>1.2649999999999999</v>
          </cell>
          <cell r="D3">
            <v>0.17599999999999999</v>
          </cell>
          <cell r="E3">
            <v>0.91900000000000004</v>
          </cell>
          <cell r="F3">
            <v>1.611</v>
          </cell>
          <cell r="G3">
            <v>7.17</v>
          </cell>
          <cell r="H3">
            <v>20.6</v>
          </cell>
          <cell r="I3">
            <v>5.0900000000000002E-7</v>
          </cell>
          <cell r="J3">
            <v>1.53E-6</v>
          </cell>
          <cell r="K3" t="str">
            <v>p&lt;0.0001</v>
          </cell>
        </row>
        <row r="4">
          <cell r="C4">
            <v>2.4289999999999998</v>
          </cell>
          <cell r="D4">
            <v>0.42299999999999999</v>
          </cell>
          <cell r="E4">
            <v>1.599</v>
          </cell>
          <cell r="F4">
            <v>3.2589999999999999</v>
          </cell>
          <cell r="G4">
            <v>5.7359999999999998</v>
          </cell>
          <cell r="H4">
            <v>12.37</v>
          </cell>
          <cell r="I4">
            <v>8.3300000000000005E-5</v>
          </cell>
          <cell r="J4">
            <v>1.94E-4</v>
          </cell>
          <cell r="K4" t="str">
            <v>p&lt;0.001</v>
          </cell>
        </row>
        <row r="5">
          <cell r="C5">
            <v>0.96699999999999997</v>
          </cell>
          <cell r="D5">
            <v>0.27700000000000002</v>
          </cell>
          <cell r="E5">
            <v>0.42399999999999999</v>
          </cell>
          <cell r="F5">
            <v>1.51</v>
          </cell>
          <cell r="G5">
            <v>3.4889999999999999</v>
          </cell>
          <cell r="H5">
            <v>10.61</v>
          </cell>
          <cell r="I5">
            <v>5.3E-3</v>
          </cell>
          <cell r="J5">
            <v>8.3000000000000001E-3</v>
          </cell>
          <cell r="K5" t="str">
            <v>p&lt;0.01</v>
          </cell>
        </row>
        <row r="6">
          <cell r="C6">
            <v>2.1309999999999998</v>
          </cell>
          <cell r="D6">
            <v>0.63300000000000001</v>
          </cell>
          <cell r="E6">
            <v>0.89</v>
          </cell>
          <cell r="F6">
            <v>3.3719999999999999</v>
          </cell>
          <cell r="G6">
            <v>3.3650000000000002</v>
          </cell>
          <cell r="H6">
            <v>10.93</v>
          </cell>
          <cell r="I6">
            <v>6.4000000000000003E-3</v>
          </cell>
          <cell r="J6">
            <v>9.7999999999999997E-3</v>
          </cell>
          <cell r="K6" t="str">
            <v>p&lt;0.01</v>
          </cell>
        </row>
        <row r="7">
          <cell r="C7">
            <v>1.1639999999999999</v>
          </cell>
          <cell r="D7">
            <v>0.498</v>
          </cell>
          <cell r="E7">
            <v>0.188</v>
          </cell>
          <cell r="F7">
            <v>2.14</v>
          </cell>
          <cell r="G7">
            <v>2.3370000000000002</v>
          </cell>
          <cell r="H7">
            <v>10.49</v>
          </cell>
          <cell r="I7">
            <v>4.0399999999999998E-2</v>
          </cell>
          <cell r="J7">
            <v>5.3100000000000001E-2</v>
          </cell>
          <cell r="K7" t="str">
            <v>(p&lt;0.1)</v>
          </cell>
        </row>
        <row r="8">
          <cell r="C8">
            <v>0.40799999999999997</v>
          </cell>
          <cell r="D8">
            <v>0.56100000000000005</v>
          </cell>
          <cell r="E8">
            <v>-0.69199999999999995</v>
          </cell>
          <cell r="F8">
            <v>1.5069999999999999</v>
          </cell>
          <cell r="G8">
            <v>0.72699999999999998</v>
          </cell>
          <cell r="H8">
            <v>548.75</v>
          </cell>
          <cell r="I8">
            <v>0.46779999999999999</v>
          </cell>
          <cell r="J8">
            <v>0.53979999999999995</v>
          </cell>
        </row>
        <row r="9">
          <cell r="C9">
            <v>1.5549999999999999</v>
          </cell>
          <cell r="D9">
            <v>0.28199999999999997</v>
          </cell>
          <cell r="E9">
            <v>1.002</v>
          </cell>
          <cell r="F9">
            <v>2.1080000000000001</v>
          </cell>
          <cell r="G9">
            <v>5.5090000000000003</v>
          </cell>
          <cell r="H9">
            <v>593.67999999999995</v>
          </cell>
          <cell r="I9">
            <v>5.3699999999999998E-8</v>
          </cell>
          <cell r="J9">
            <v>1.79E-7</v>
          </cell>
          <cell r="K9" t="str">
            <v>p&lt;0.0001</v>
          </cell>
        </row>
        <row r="10">
          <cell r="C10">
            <v>2.5070000000000001</v>
          </cell>
          <cell r="D10">
            <v>0.20100000000000001</v>
          </cell>
          <cell r="E10">
            <v>2.113</v>
          </cell>
          <cell r="F10">
            <v>2.9009999999999998</v>
          </cell>
          <cell r="G10">
            <v>12.484</v>
          </cell>
          <cell r="H10">
            <v>433.23</v>
          </cell>
          <cell r="I10">
            <v>9.1499999999999997E-31</v>
          </cell>
          <cell r="J10">
            <v>1.2400000000000001E-28</v>
          </cell>
          <cell r="K10" t="str">
            <v>p&lt;0.0001</v>
          </cell>
        </row>
        <row r="11">
          <cell r="C11">
            <v>1.147</v>
          </cell>
          <cell r="D11">
            <v>0.60399999999999998</v>
          </cell>
          <cell r="E11">
            <v>-3.5999999999999997E-2</v>
          </cell>
          <cell r="F11">
            <v>2.331</v>
          </cell>
          <cell r="G11">
            <v>1.901</v>
          </cell>
          <cell r="H11">
            <v>577.49</v>
          </cell>
          <cell r="I11">
            <v>5.7799999999999997E-2</v>
          </cell>
          <cell r="J11">
            <v>7.5399999999999995E-2</v>
          </cell>
          <cell r="K11" t="str">
            <v>(p&lt;0.1)</v>
          </cell>
        </row>
        <row r="12">
          <cell r="C12">
            <v>2.0990000000000002</v>
          </cell>
          <cell r="D12">
            <v>0.55000000000000004</v>
          </cell>
          <cell r="E12">
            <v>1.0209999999999999</v>
          </cell>
          <cell r="F12">
            <v>3.1779999999999999</v>
          </cell>
          <cell r="G12">
            <v>3.8159999999999998</v>
          </cell>
          <cell r="H12">
            <v>583.83000000000004</v>
          </cell>
          <cell r="I12">
            <v>1.4999999999999999E-4</v>
          </cell>
          <cell r="J12">
            <v>3.4000000000000002E-4</v>
          </cell>
          <cell r="K12" t="str">
            <v>p&lt;0.001</v>
          </cell>
        </row>
        <row r="13">
          <cell r="C13">
            <v>0.95199999999999996</v>
          </cell>
          <cell r="D13">
            <v>0.28399999999999997</v>
          </cell>
          <cell r="E13">
            <v>0.39600000000000002</v>
          </cell>
          <cell r="F13">
            <v>1.508</v>
          </cell>
          <cell r="G13">
            <v>3.3580000000000001</v>
          </cell>
          <cell r="H13">
            <v>587.29999999999995</v>
          </cell>
          <cell r="I13">
            <v>8.3699999999999996E-4</v>
          </cell>
          <cell r="J13">
            <v>1.6999999999999999E-3</v>
          </cell>
          <cell r="K13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0.39400000000000002</v>
          </cell>
          <cell r="D2">
            <v>1.982</v>
          </cell>
          <cell r="E2">
            <v>-3.4910000000000001</v>
          </cell>
          <cell r="F2">
            <v>4.2779999999999996</v>
          </cell>
          <cell r="G2">
            <v>0.19900000000000001</v>
          </cell>
          <cell r="H2">
            <v>611.02</v>
          </cell>
          <cell r="I2">
            <v>0.8427</v>
          </cell>
          <cell r="J2">
            <v>0.91600000000000004</v>
          </cell>
        </row>
        <row r="3">
          <cell r="C3">
            <v>1.351</v>
          </cell>
          <cell r="D3">
            <v>2.105</v>
          </cell>
          <cell r="E3">
            <v>-2.7749999999999999</v>
          </cell>
          <cell r="F3">
            <v>5.476</v>
          </cell>
          <cell r="G3">
            <v>0.64200000000000002</v>
          </cell>
          <cell r="H3">
            <v>611.20000000000005</v>
          </cell>
          <cell r="I3">
            <v>0.52129999999999999</v>
          </cell>
          <cell r="J3">
            <v>0.60060000000000002</v>
          </cell>
        </row>
        <row r="4">
          <cell r="C4">
            <v>-13.207000000000001</v>
          </cell>
          <cell r="D4">
            <v>2.677</v>
          </cell>
          <cell r="E4">
            <v>-18.454000000000001</v>
          </cell>
          <cell r="F4">
            <v>-7.96</v>
          </cell>
          <cell r="G4">
            <v>-4.9329999999999998</v>
          </cell>
          <cell r="H4">
            <v>611.97</v>
          </cell>
          <cell r="I4">
            <v>1.04E-6</v>
          </cell>
          <cell r="J4">
            <v>2.92E-6</v>
          </cell>
          <cell r="K4" t="str">
            <v>p&lt;0.0001</v>
          </cell>
        </row>
        <row r="5">
          <cell r="C5">
            <v>0.95699999999999996</v>
          </cell>
          <cell r="D5">
            <v>2.101</v>
          </cell>
          <cell r="E5">
            <v>-3.16</v>
          </cell>
          <cell r="F5">
            <v>5.0739999999999998</v>
          </cell>
          <cell r="G5">
            <v>0.45600000000000002</v>
          </cell>
          <cell r="H5">
            <v>611.33000000000004</v>
          </cell>
          <cell r="I5">
            <v>0.64890000000000003</v>
          </cell>
          <cell r="J5">
            <v>0.72099999999999997</v>
          </cell>
        </row>
        <row r="6">
          <cell r="C6">
            <v>-13.6</v>
          </cell>
          <cell r="D6">
            <v>2.6749999999999998</v>
          </cell>
          <cell r="E6">
            <v>-18.844000000000001</v>
          </cell>
          <cell r="F6">
            <v>-8.3569999999999993</v>
          </cell>
          <cell r="G6">
            <v>-5.0839999999999996</v>
          </cell>
          <cell r="H6">
            <v>612.13</v>
          </cell>
          <cell r="I6">
            <v>4.9299999999999998E-7</v>
          </cell>
          <cell r="J6">
            <v>1.42E-6</v>
          </cell>
          <cell r="K6" t="str">
            <v>p&lt;0.0001</v>
          </cell>
        </row>
        <row r="7">
          <cell r="C7">
            <v>-14.557</v>
          </cell>
          <cell r="D7">
            <v>2.2829999999999999</v>
          </cell>
          <cell r="E7">
            <v>-19.032</v>
          </cell>
          <cell r="F7">
            <v>-10.083</v>
          </cell>
          <cell r="G7">
            <v>-6.3769999999999998</v>
          </cell>
          <cell r="H7">
            <v>611.64</v>
          </cell>
          <cell r="I7">
            <v>3.5700000000000001E-10</v>
          </cell>
          <cell r="J7">
            <v>1.5400000000000001E-9</v>
          </cell>
          <cell r="K7" t="str">
            <v>p&lt;0.0001</v>
          </cell>
        </row>
        <row r="8">
          <cell r="C8">
            <v>-6.7160000000000002</v>
          </cell>
          <cell r="D8">
            <v>8.1690000000000005</v>
          </cell>
          <cell r="E8">
            <v>-22.727</v>
          </cell>
          <cell r="F8">
            <v>9.2940000000000005</v>
          </cell>
          <cell r="G8">
            <v>-0.82199999999999995</v>
          </cell>
          <cell r="H8">
            <v>613.72</v>
          </cell>
          <cell r="I8">
            <v>0.4113</v>
          </cell>
          <cell r="J8">
            <v>0.48730000000000001</v>
          </cell>
        </row>
        <row r="9">
          <cell r="C9">
            <v>-10.583</v>
          </cell>
          <cell r="D9">
            <v>3.88</v>
          </cell>
          <cell r="E9">
            <v>-18.187000000000001</v>
          </cell>
          <cell r="F9">
            <v>-2.9790000000000001</v>
          </cell>
          <cell r="G9">
            <v>-2.7280000000000002</v>
          </cell>
          <cell r="H9">
            <v>612.29999999999995</v>
          </cell>
          <cell r="I9">
            <v>6.6E-3</v>
          </cell>
          <cell r="J9">
            <v>9.7999999999999997E-3</v>
          </cell>
          <cell r="K9" t="str">
            <v>p&lt;0.01</v>
          </cell>
        </row>
        <row r="10">
          <cell r="C10">
            <v>-14.881</v>
          </cell>
          <cell r="D10">
            <v>2.5680000000000001</v>
          </cell>
          <cell r="E10">
            <v>-19.914000000000001</v>
          </cell>
          <cell r="F10">
            <v>-9.8480000000000008</v>
          </cell>
          <cell r="G10">
            <v>-5.7949999999999999</v>
          </cell>
          <cell r="H10">
            <v>614.47</v>
          </cell>
          <cell r="I10">
            <v>1.09E-8</v>
          </cell>
          <cell r="J10">
            <v>3.7800000000000001E-8</v>
          </cell>
          <cell r="K10" t="str">
            <v>p&lt;0.0001</v>
          </cell>
        </row>
        <row r="11">
          <cell r="C11">
            <v>-3.8660000000000001</v>
          </cell>
          <cell r="D11">
            <v>8.7729999999999997</v>
          </cell>
          <cell r="E11">
            <v>-21.062000000000001</v>
          </cell>
          <cell r="F11">
            <v>13.33</v>
          </cell>
          <cell r="G11">
            <v>-0.441</v>
          </cell>
          <cell r="H11">
            <v>613.13</v>
          </cell>
          <cell r="I11">
            <v>0.65959999999999996</v>
          </cell>
          <cell r="J11">
            <v>0.72960000000000003</v>
          </cell>
        </row>
        <row r="12">
          <cell r="C12">
            <v>-8.1639999999999997</v>
          </cell>
          <cell r="D12">
            <v>8.093</v>
          </cell>
          <cell r="E12">
            <v>-24.026</v>
          </cell>
          <cell r="F12">
            <v>7.6970000000000001</v>
          </cell>
          <cell r="G12">
            <v>-1.0089999999999999</v>
          </cell>
          <cell r="H12">
            <v>613.91999999999996</v>
          </cell>
          <cell r="I12">
            <v>0.31340000000000001</v>
          </cell>
          <cell r="J12">
            <v>0.37969999999999998</v>
          </cell>
        </row>
        <row r="13">
          <cell r="C13">
            <v>-4.298</v>
          </cell>
          <cell r="D13">
            <v>3.8159999999999998</v>
          </cell>
          <cell r="E13">
            <v>-11.778</v>
          </cell>
          <cell r="F13">
            <v>3.181</v>
          </cell>
          <cell r="G13">
            <v>-1.1259999999999999</v>
          </cell>
          <cell r="H13">
            <v>613.9</v>
          </cell>
          <cell r="I13">
            <v>0.26050000000000001</v>
          </cell>
          <cell r="J13">
            <v>0.32240000000000002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-0.373</v>
          </cell>
          <cell r="D2">
            <v>2.9540000000000002</v>
          </cell>
          <cell r="E2">
            <v>-6.1619999999999999</v>
          </cell>
          <cell r="F2">
            <v>5.4169999999999998</v>
          </cell>
          <cell r="G2">
            <v>-0.126</v>
          </cell>
          <cell r="H2">
            <v>612</v>
          </cell>
          <cell r="I2">
            <v>0.89970000000000006</v>
          </cell>
          <cell r="J2">
            <v>0.96379999999999999</v>
          </cell>
        </row>
        <row r="3">
          <cell r="C3">
            <v>-0.55100000000000005</v>
          </cell>
          <cell r="D3">
            <v>3.1389999999999998</v>
          </cell>
          <cell r="E3">
            <v>-6.702</v>
          </cell>
          <cell r="F3">
            <v>5.601</v>
          </cell>
          <cell r="G3">
            <v>-0.17499999999999999</v>
          </cell>
          <cell r="H3">
            <v>612.23</v>
          </cell>
          <cell r="I3">
            <v>0.86080000000000001</v>
          </cell>
          <cell r="J3">
            <v>0.92759999999999998</v>
          </cell>
        </row>
        <row r="4">
          <cell r="C4">
            <v>-14.102</v>
          </cell>
          <cell r="D4">
            <v>3.9940000000000002</v>
          </cell>
          <cell r="E4">
            <v>-21.931000000000001</v>
          </cell>
          <cell r="F4">
            <v>-6.2729999999999997</v>
          </cell>
          <cell r="G4">
            <v>-3.53</v>
          </cell>
          <cell r="H4">
            <v>612.95000000000005</v>
          </cell>
          <cell r="I4">
            <v>4.46E-4</v>
          </cell>
          <cell r="J4">
            <v>9.0700000000000004E-4</v>
          </cell>
          <cell r="K4" t="str">
            <v>p&lt;0.001</v>
          </cell>
        </row>
        <row r="5">
          <cell r="C5">
            <v>-0.17799999999999999</v>
          </cell>
          <cell r="D5">
            <v>3.1360000000000001</v>
          </cell>
          <cell r="E5">
            <v>-6.3239999999999998</v>
          </cell>
          <cell r="F5">
            <v>5.968</v>
          </cell>
          <cell r="G5">
            <v>-5.7000000000000002E-2</v>
          </cell>
          <cell r="H5">
            <v>612.32000000000005</v>
          </cell>
          <cell r="I5">
            <v>0.95469999999999999</v>
          </cell>
          <cell r="J5">
            <v>1</v>
          </cell>
        </row>
        <row r="6">
          <cell r="C6">
            <v>-13.728999999999999</v>
          </cell>
          <cell r="D6">
            <v>3.9940000000000002</v>
          </cell>
          <cell r="E6">
            <v>-21.556999999999999</v>
          </cell>
          <cell r="F6">
            <v>-5.9020000000000001</v>
          </cell>
          <cell r="G6">
            <v>-3.4380000000000002</v>
          </cell>
          <cell r="H6">
            <v>613.07000000000005</v>
          </cell>
          <cell r="I6">
            <v>6.2600000000000004E-4</v>
          </cell>
          <cell r="J6">
            <v>1.1999999999999999E-3</v>
          </cell>
          <cell r="K6" t="str">
            <v>p&lt;0.01</v>
          </cell>
        </row>
        <row r="7">
          <cell r="C7">
            <v>-13.551</v>
          </cell>
          <cell r="D7">
            <v>3.4079999999999999</v>
          </cell>
          <cell r="E7">
            <v>-20.231000000000002</v>
          </cell>
          <cell r="F7">
            <v>-6.8719999999999999</v>
          </cell>
          <cell r="G7">
            <v>-3.976</v>
          </cell>
          <cell r="H7">
            <v>612.5</v>
          </cell>
          <cell r="I7">
            <v>7.8300000000000006E-5</v>
          </cell>
          <cell r="J7">
            <v>1.75E-4</v>
          </cell>
          <cell r="K7" t="str">
            <v>p&lt;0.001</v>
          </cell>
        </row>
        <row r="8">
          <cell r="C8">
            <v>-73.516999999999996</v>
          </cell>
          <cell r="D8">
            <v>12.202</v>
          </cell>
          <cell r="E8">
            <v>-97.433000000000007</v>
          </cell>
          <cell r="F8">
            <v>-49.601999999999997</v>
          </cell>
          <cell r="G8">
            <v>-6.0250000000000004</v>
          </cell>
          <cell r="H8">
            <v>613.54999999999995</v>
          </cell>
          <cell r="I8">
            <v>2.9199999999999998E-9</v>
          </cell>
          <cell r="J8">
            <v>1.0999999999999999E-8</v>
          </cell>
          <cell r="K8" t="str">
            <v>p&lt;0.0001</v>
          </cell>
        </row>
        <row r="9">
          <cell r="C9">
            <v>-4.5490000000000004</v>
          </cell>
          <cell r="D9">
            <v>5.7919999999999998</v>
          </cell>
          <cell r="E9">
            <v>-15.901999999999999</v>
          </cell>
          <cell r="F9">
            <v>6.8029999999999999</v>
          </cell>
          <cell r="G9">
            <v>-0.78500000000000003</v>
          </cell>
          <cell r="H9">
            <v>613.09</v>
          </cell>
          <cell r="I9">
            <v>0.4325</v>
          </cell>
          <cell r="J9">
            <v>0.50760000000000005</v>
          </cell>
        </row>
        <row r="10">
          <cell r="C10">
            <v>-8.9060000000000006</v>
          </cell>
          <cell r="D10">
            <v>3.8370000000000002</v>
          </cell>
          <cell r="E10">
            <v>-16.425000000000001</v>
          </cell>
          <cell r="F10">
            <v>-1.3859999999999999</v>
          </cell>
          <cell r="G10">
            <v>-2.3210000000000002</v>
          </cell>
          <cell r="H10">
            <v>613.98</v>
          </cell>
          <cell r="I10">
            <v>2.06E-2</v>
          </cell>
          <cell r="J10">
            <v>2.8000000000000001E-2</v>
          </cell>
          <cell r="K10" t="str">
            <v>p&lt;0.05</v>
          </cell>
        </row>
        <row r="11">
          <cell r="C11">
            <v>68.968000000000004</v>
          </cell>
          <cell r="D11">
            <v>13.101000000000001</v>
          </cell>
          <cell r="E11">
            <v>43.290999999999997</v>
          </cell>
          <cell r="F11">
            <v>94.644999999999996</v>
          </cell>
          <cell r="G11">
            <v>5.2640000000000002</v>
          </cell>
          <cell r="H11">
            <v>613.47</v>
          </cell>
          <cell r="I11">
            <v>1.9500000000000001E-7</v>
          </cell>
          <cell r="J11">
            <v>5.7400000000000003E-7</v>
          </cell>
          <cell r="K11" t="str">
            <v>p&lt;0.0001</v>
          </cell>
        </row>
        <row r="12">
          <cell r="C12">
            <v>64.611999999999995</v>
          </cell>
          <cell r="D12">
            <v>12.098000000000001</v>
          </cell>
          <cell r="E12">
            <v>40.899000000000001</v>
          </cell>
          <cell r="F12">
            <v>88.323999999999998</v>
          </cell>
          <cell r="G12">
            <v>5.3410000000000002</v>
          </cell>
          <cell r="H12">
            <v>613.20000000000005</v>
          </cell>
          <cell r="I12">
            <v>1.31E-7</v>
          </cell>
          <cell r="J12">
            <v>3.9000000000000002E-7</v>
          </cell>
          <cell r="K12" t="str">
            <v>p&lt;0.0001</v>
          </cell>
        </row>
        <row r="13">
          <cell r="C13">
            <v>-4.3559999999999999</v>
          </cell>
          <cell r="D13">
            <v>5.7039999999999997</v>
          </cell>
          <cell r="E13">
            <v>-15.536</v>
          </cell>
          <cell r="F13">
            <v>6.8230000000000004</v>
          </cell>
          <cell r="G13">
            <v>-0.76400000000000001</v>
          </cell>
          <cell r="H13">
            <v>613.19000000000005</v>
          </cell>
          <cell r="I13">
            <v>0.44529999999999997</v>
          </cell>
          <cell r="J13">
            <v>0.5202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0.963580594759613</v>
          </cell>
        </row>
        <row r="3">
          <cell r="B3">
            <v>7.7364655662846102E-2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1.7849999999999999</v>
          </cell>
          <cell r="D2">
            <v>0.87</v>
          </cell>
          <cell r="E2">
            <v>8.1000000000000003E-2</v>
          </cell>
          <cell r="F2">
            <v>3.49</v>
          </cell>
          <cell r="G2">
            <v>2.0529999999999999</v>
          </cell>
          <cell r="H2">
            <v>607.03</v>
          </cell>
          <cell r="I2">
            <v>4.0500000000000001E-2</v>
          </cell>
          <cell r="J2">
            <v>5.3600000000000002E-2</v>
          </cell>
          <cell r="K2" t="str">
            <v>(p&lt;0.1)</v>
          </cell>
        </row>
        <row r="3">
          <cell r="C3">
            <v>0.50900000000000001</v>
          </cell>
          <cell r="D3">
            <v>0.92100000000000004</v>
          </cell>
          <cell r="E3">
            <v>-1.296</v>
          </cell>
          <cell r="F3">
            <v>2.3130000000000002</v>
          </cell>
          <cell r="G3">
            <v>0.55300000000000005</v>
          </cell>
          <cell r="H3">
            <v>607.66999999999996</v>
          </cell>
          <cell r="I3">
            <v>0.58079999999999998</v>
          </cell>
          <cell r="J3">
            <v>0.66610000000000003</v>
          </cell>
        </row>
        <row r="4">
          <cell r="C4">
            <v>7.0789999999999997</v>
          </cell>
          <cell r="D4">
            <v>1.175</v>
          </cell>
          <cell r="E4">
            <v>4.7750000000000004</v>
          </cell>
          <cell r="F4">
            <v>9.3819999999999997</v>
          </cell>
          <cell r="G4">
            <v>6.0229999999999997</v>
          </cell>
          <cell r="H4">
            <v>609.5</v>
          </cell>
          <cell r="I4">
            <v>2.9600000000000001E-9</v>
          </cell>
          <cell r="J4">
            <v>1.0999999999999999E-8</v>
          </cell>
          <cell r="K4" t="str">
            <v>p&lt;0.0001</v>
          </cell>
        </row>
        <row r="5">
          <cell r="C5">
            <v>-1.2769999999999999</v>
          </cell>
          <cell r="D5">
            <v>0.91900000000000004</v>
          </cell>
          <cell r="E5">
            <v>-3.0779999999999998</v>
          </cell>
          <cell r="F5">
            <v>0.52400000000000002</v>
          </cell>
          <cell r="G5">
            <v>-1.389</v>
          </cell>
          <cell r="H5">
            <v>607.83000000000004</v>
          </cell>
          <cell r="I5">
            <v>0.16520000000000001</v>
          </cell>
          <cell r="J5">
            <v>0.20960000000000001</v>
          </cell>
        </row>
        <row r="6">
          <cell r="C6">
            <v>5.2930000000000001</v>
          </cell>
          <cell r="D6">
            <v>1.1739999999999999</v>
          </cell>
          <cell r="E6">
            <v>2.992</v>
          </cell>
          <cell r="F6">
            <v>7.5949999999999998</v>
          </cell>
          <cell r="G6">
            <v>4.5069999999999997</v>
          </cell>
          <cell r="H6">
            <v>609.74</v>
          </cell>
          <cell r="I6">
            <v>7.8699999999999992E-6</v>
          </cell>
          <cell r="J6">
            <v>2.0299999999999999E-5</v>
          </cell>
          <cell r="K6" t="str">
            <v>p&lt;0.0001</v>
          </cell>
        </row>
        <row r="7">
          <cell r="C7">
            <v>6.57</v>
          </cell>
          <cell r="D7">
            <v>1.0009999999999999</v>
          </cell>
          <cell r="E7">
            <v>4.6079999999999997</v>
          </cell>
          <cell r="F7">
            <v>8.532</v>
          </cell>
          <cell r="G7">
            <v>6.5620000000000003</v>
          </cell>
          <cell r="H7">
            <v>608.38</v>
          </cell>
          <cell r="I7">
            <v>1.1399999999999999E-10</v>
          </cell>
          <cell r="J7">
            <v>5.2800000000000004E-10</v>
          </cell>
          <cell r="K7" t="str">
            <v>p&lt;0.0001</v>
          </cell>
        </row>
        <row r="8">
          <cell r="C8">
            <v>-13.288</v>
          </cell>
          <cell r="D8">
            <v>3.5720000000000001</v>
          </cell>
          <cell r="E8">
            <v>-20.29</v>
          </cell>
          <cell r="F8">
            <v>-6.2869999999999999</v>
          </cell>
          <cell r="G8">
            <v>-3.72</v>
          </cell>
          <cell r="H8">
            <v>611.16</v>
          </cell>
          <cell r="I8">
            <v>2.1800000000000001E-4</v>
          </cell>
          <cell r="J8">
            <v>4.6999999999999999E-4</v>
          </cell>
          <cell r="K8" t="str">
            <v>p&lt;0.001</v>
          </cell>
        </row>
        <row r="9">
          <cell r="C9">
            <v>17.094999999999999</v>
          </cell>
          <cell r="D9">
            <v>1.698</v>
          </cell>
          <cell r="E9">
            <v>13.766999999999999</v>
          </cell>
          <cell r="F9">
            <v>20.422999999999998</v>
          </cell>
          <cell r="G9">
            <v>10.068</v>
          </cell>
          <cell r="H9">
            <v>609.98</v>
          </cell>
          <cell r="I9">
            <v>3.6599999999999998E-22</v>
          </cell>
          <cell r="J9">
            <v>1.5199999999999999E-20</v>
          </cell>
          <cell r="K9" t="str">
            <v>p&lt;0.0001</v>
          </cell>
        </row>
        <row r="10">
          <cell r="C10">
            <v>2.097</v>
          </cell>
          <cell r="D10">
            <v>1.125</v>
          </cell>
          <cell r="E10">
            <v>-0.108</v>
          </cell>
          <cell r="F10">
            <v>4.3029999999999999</v>
          </cell>
          <cell r="G10">
            <v>1.8640000000000001</v>
          </cell>
          <cell r="H10">
            <v>611.98</v>
          </cell>
          <cell r="I10">
            <v>6.2799999999999995E-2</v>
          </cell>
          <cell r="J10">
            <v>8.2600000000000007E-2</v>
          </cell>
          <cell r="K10" t="str">
            <v>(p&lt;0.1)</v>
          </cell>
        </row>
        <row r="11">
          <cell r="C11">
            <v>30.382999999999999</v>
          </cell>
          <cell r="D11">
            <v>3.8359999999999999</v>
          </cell>
          <cell r="E11">
            <v>22.864000000000001</v>
          </cell>
          <cell r="F11">
            <v>37.902999999999999</v>
          </cell>
          <cell r="G11">
            <v>7.92</v>
          </cell>
          <cell r="H11">
            <v>610.98</v>
          </cell>
          <cell r="I11">
            <v>1.13E-14</v>
          </cell>
          <cell r="J11">
            <v>1.3500000000000001E-13</v>
          </cell>
          <cell r="K11" t="str">
            <v>p&lt;0.0001</v>
          </cell>
        </row>
        <row r="12">
          <cell r="C12">
            <v>15.385999999999999</v>
          </cell>
          <cell r="D12">
            <v>3.5409999999999999</v>
          </cell>
          <cell r="E12">
            <v>8.4459999999999997</v>
          </cell>
          <cell r="F12">
            <v>22.326000000000001</v>
          </cell>
          <cell r="G12">
            <v>4.3449999999999998</v>
          </cell>
          <cell r="H12">
            <v>610.25</v>
          </cell>
          <cell r="I12">
            <v>1.63E-5</v>
          </cell>
          <cell r="J12">
            <v>4.0000000000000003E-5</v>
          </cell>
          <cell r="K12" t="str">
            <v>p&lt;0.0001</v>
          </cell>
        </row>
        <row r="13">
          <cell r="C13">
            <v>-14.997999999999999</v>
          </cell>
          <cell r="D13">
            <v>1.669</v>
          </cell>
          <cell r="E13">
            <v>-18.268000000000001</v>
          </cell>
          <cell r="F13">
            <v>-11.727</v>
          </cell>
          <cell r="G13">
            <v>-8.9870000000000001</v>
          </cell>
          <cell r="H13">
            <v>610.23</v>
          </cell>
          <cell r="I13">
            <v>3.1600000000000001E-18</v>
          </cell>
          <cell r="J13">
            <v>9.8799999999999998E-17</v>
          </cell>
          <cell r="K13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89.320999999999998</v>
          </cell>
          <cell r="C2">
            <v>1.4950000000000001</v>
          </cell>
          <cell r="D2">
            <v>86.391000000000005</v>
          </cell>
          <cell r="E2">
            <v>92.251999999999995</v>
          </cell>
          <cell r="F2">
            <v>59.734000000000002</v>
          </cell>
          <cell r="G2">
            <v>10.01</v>
          </cell>
          <cell r="H2">
            <v>4.15E-14</v>
          </cell>
          <cell r="I2">
            <v>3.4599999999999999E-13</v>
          </cell>
          <cell r="J2" t="str">
            <v>p&lt;0.0001</v>
          </cell>
        </row>
        <row r="3">
          <cell r="A3" t="str">
            <v>modeMWH</v>
          </cell>
          <cell r="B3">
            <v>89.712000000000003</v>
          </cell>
          <cell r="C3">
            <v>1.343</v>
          </cell>
          <cell r="D3">
            <v>87.08</v>
          </cell>
          <cell r="E3">
            <v>92.343000000000004</v>
          </cell>
          <cell r="F3">
            <v>66.822999999999993</v>
          </cell>
          <cell r="G3">
            <v>10</v>
          </cell>
          <cell r="H3">
            <v>1.36E-14</v>
          </cell>
          <cell r="I3">
            <v>1.55E-13</v>
          </cell>
          <cell r="J3" t="str">
            <v>p&lt;0.0001</v>
          </cell>
        </row>
        <row r="4">
          <cell r="A4" t="str">
            <v>modeMYN</v>
          </cell>
          <cell r="B4">
            <v>90.623000000000005</v>
          </cell>
          <cell r="C4">
            <v>1.375</v>
          </cell>
          <cell r="D4">
            <v>87.927000000000007</v>
          </cell>
          <cell r="E4">
            <v>93.319000000000003</v>
          </cell>
          <cell r="F4">
            <v>65.887</v>
          </cell>
          <cell r="G4">
            <v>9.98</v>
          </cell>
          <cell r="H4">
            <v>1.6700000000000001E-14</v>
          </cell>
          <cell r="I4">
            <v>1.7399999999999999E-13</v>
          </cell>
          <cell r="J4" t="str">
            <v>p&lt;0.0001</v>
          </cell>
        </row>
        <row r="5">
          <cell r="A5" t="str">
            <v>modeMDQ</v>
          </cell>
          <cell r="B5">
            <v>92.337000000000003</v>
          </cell>
          <cell r="C5">
            <v>1.516</v>
          </cell>
          <cell r="D5">
            <v>89.366</v>
          </cell>
          <cell r="E5">
            <v>95.307000000000002</v>
          </cell>
          <cell r="F5">
            <v>60.926000000000002</v>
          </cell>
          <cell r="G5">
            <v>9.73</v>
          </cell>
          <cell r="H5">
            <v>6.7799999999999999E-14</v>
          </cell>
          <cell r="I5">
            <v>4.4600000000000002E-13</v>
          </cell>
          <cell r="J5" t="str">
            <v>p&lt;0.0001</v>
          </cell>
        </row>
        <row r="6">
          <cell r="B6">
            <v>89.320999999999998</v>
          </cell>
          <cell r="C6">
            <v>1.4950000000000001</v>
          </cell>
          <cell r="D6">
            <v>86.391000000000005</v>
          </cell>
          <cell r="E6">
            <v>92.251999999999995</v>
          </cell>
          <cell r="F6">
            <v>59.734000000000002</v>
          </cell>
          <cell r="G6">
            <v>10.01</v>
          </cell>
          <cell r="H6">
            <v>4.15E-14</v>
          </cell>
          <cell r="I6">
            <v>3.4599999999999999E-13</v>
          </cell>
          <cell r="J6" t="str">
            <v>p&lt;0.0001</v>
          </cell>
        </row>
        <row r="7">
          <cell r="B7">
            <v>87.843999999999994</v>
          </cell>
          <cell r="C7">
            <v>1.5649999999999999</v>
          </cell>
          <cell r="D7">
            <v>84.778000000000006</v>
          </cell>
          <cell r="E7">
            <v>90.911000000000001</v>
          </cell>
          <cell r="F7">
            <v>56.143999999999998</v>
          </cell>
          <cell r="G7">
            <v>19.22</v>
          </cell>
          <cell r="H7">
            <v>8.7999999999999998E-23</v>
          </cell>
          <cell r="I7">
            <v>4.4000000000000001E-21</v>
          </cell>
          <cell r="J7" t="str">
            <v>p&lt;0.0001</v>
          </cell>
        </row>
        <row r="8">
          <cell r="B8">
            <v>92.61</v>
          </cell>
          <cell r="C8">
            <v>1.5609999999999999</v>
          </cell>
          <cell r="D8">
            <v>89.551000000000002</v>
          </cell>
          <cell r="E8">
            <v>95.668999999999997</v>
          </cell>
          <cell r="F8">
            <v>59.335999999999999</v>
          </cell>
          <cell r="G8">
            <v>10.27</v>
          </cell>
          <cell r="H8">
            <v>2.3200000000000001E-14</v>
          </cell>
          <cell r="I8">
            <v>2.3200000000000002E-13</v>
          </cell>
          <cell r="J8" t="str">
            <v>p&lt;0.0001</v>
          </cell>
        </row>
        <row r="9">
          <cell r="B9">
            <v>93</v>
          </cell>
          <cell r="C9">
            <v>1.9910000000000001</v>
          </cell>
          <cell r="D9">
            <v>89.096999999999994</v>
          </cell>
          <cell r="E9">
            <v>96.903000000000006</v>
          </cell>
          <cell r="F9">
            <v>46.701999999999998</v>
          </cell>
          <cell r="G9">
            <v>9.61</v>
          </cell>
          <cell r="H9">
            <v>1.1700000000000001E-12</v>
          </cell>
          <cell r="I9">
            <v>6.3600000000000004E-12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0.941127033564787</v>
          </cell>
        </row>
        <row r="3">
          <cell r="B3">
            <v>0.18252779357841101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6.0590000000000002</v>
          </cell>
          <cell r="C2">
            <v>0.35499999999999998</v>
          </cell>
          <cell r="D2">
            <v>5.3620000000000001</v>
          </cell>
          <cell r="E2">
            <v>6.7549999999999999</v>
          </cell>
          <cell r="F2">
            <v>17.056000000000001</v>
          </cell>
          <cell r="G2">
            <v>11.54</v>
          </cell>
          <cell r="H2">
            <v>1.5300000000000001E-9</v>
          </cell>
          <cell r="I2">
            <v>6.4499999999999999E-9</v>
          </cell>
          <cell r="J2" t="str">
            <v>p&lt;0.0001</v>
          </cell>
        </row>
        <row r="3">
          <cell r="A3" t="str">
            <v>modeMWH</v>
          </cell>
          <cell r="B3">
            <v>6.3259999999999996</v>
          </cell>
          <cell r="C3">
            <v>0.35499999999999998</v>
          </cell>
          <cell r="D3">
            <v>5.63</v>
          </cell>
          <cell r="E3">
            <v>7.0220000000000002</v>
          </cell>
          <cell r="F3">
            <v>17.818999999999999</v>
          </cell>
          <cell r="G3">
            <v>11.51</v>
          </cell>
          <cell r="H3">
            <v>9.6900000000000007E-10</v>
          </cell>
          <cell r="I3">
            <v>4.2899999999999999E-9</v>
          </cell>
          <cell r="J3" t="str">
            <v>p&lt;0.0001</v>
          </cell>
        </row>
        <row r="4">
          <cell r="A4" t="str">
            <v>modeMYN</v>
          </cell>
          <cell r="B4">
            <v>5.9809999999999999</v>
          </cell>
          <cell r="C4">
            <v>0.36299999999999999</v>
          </cell>
          <cell r="D4">
            <v>5.27</v>
          </cell>
          <cell r="E4">
            <v>6.6920000000000002</v>
          </cell>
          <cell r="F4">
            <v>16.484999999999999</v>
          </cell>
          <cell r="G4">
            <v>12.55</v>
          </cell>
          <cell r="H4">
            <v>7.0700000000000004E-10</v>
          </cell>
          <cell r="I4">
            <v>3.1800000000000002E-9</v>
          </cell>
          <cell r="J4" t="str">
            <v>p&lt;0.0001</v>
          </cell>
        </row>
        <row r="5">
          <cell r="A5" t="str">
            <v>modeMDQ</v>
          </cell>
          <cell r="B5">
            <v>7.0460000000000003</v>
          </cell>
          <cell r="C5">
            <v>0.40400000000000003</v>
          </cell>
          <cell r="D5">
            <v>6.2549999999999999</v>
          </cell>
          <cell r="E5">
            <v>7.8380000000000001</v>
          </cell>
          <cell r="F5">
            <v>17.451000000000001</v>
          </cell>
          <cell r="G5">
            <v>19.16</v>
          </cell>
          <cell r="H5">
            <v>3.2E-13</v>
          </cell>
          <cell r="I5">
            <v>1.9199999999999999E-12</v>
          </cell>
          <cell r="J5" t="str">
            <v>p&lt;0.0001</v>
          </cell>
        </row>
        <row r="6">
          <cell r="B6">
            <v>6.0590000000000002</v>
          </cell>
          <cell r="C6">
            <v>0.35499999999999998</v>
          </cell>
          <cell r="D6">
            <v>5.3620000000000001</v>
          </cell>
          <cell r="E6">
            <v>6.7549999999999999</v>
          </cell>
          <cell r="F6">
            <v>17.056000000000001</v>
          </cell>
          <cell r="G6">
            <v>11.54</v>
          </cell>
          <cell r="H6">
            <v>1.5300000000000001E-9</v>
          </cell>
          <cell r="I6">
            <v>6.4499999999999999E-9</v>
          </cell>
          <cell r="J6" t="str">
            <v>p&lt;0.0001</v>
          </cell>
        </row>
        <row r="7">
          <cell r="B7">
            <v>2.9609999999999999</v>
          </cell>
          <cell r="C7">
            <v>0.91900000000000004</v>
          </cell>
          <cell r="D7">
            <v>1.1599999999999999</v>
          </cell>
          <cell r="E7">
            <v>4.7629999999999999</v>
          </cell>
          <cell r="F7">
            <v>3.2210000000000001</v>
          </cell>
          <cell r="G7">
            <v>313.32</v>
          </cell>
          <cell r="H7">
            <v>1.4E-3</v>
          </cell>
          <cell r="I7">
            <v>2.3999999999999998E-3</v>
          </cell>
          <cell r="J7" t="str">
            <v>p&lt;0.01</v>
          </cell>
        </row>
        <row r="8">
          <cell r="B8">
            <v>9.7449999999999992</v>
          </cell>
          <cell r="C8">
            <v>0.5</v>
          </cell>
          <cell r="D8">
            <v>8.7650000000000006</v>
          </cell>
          <cell r="E8">
            <v>10.725</v>
          </cell>
          <cell r="F8">
            <v>19.488</v>
          </cell>
          <cell r="G8">
            <v>44.2</v>
          </cell>
          <cell r="H8">
            <v>2.5000000000000001E-23</v>
          </cell>
          <cell r="I8">
            <v>1.3500000000000001E-21</v>
          </cell>
          <cell r="J8" t="str">
            <v>p&lt;0.0001</v>
          </cell>
        </row>
        <row r="9">
          <cell r="B9">
            <v>7.0380000000000003</v>
          </cell>
          <cell r="C9">
            <v>0.44700000000000001</v>
          </cell>
          <cell r="D9">
            <v>6.1619999999999999</v>
          </cell>
          <cell r="E9">
            <v>7.9139999999999997</v>
          </cell>
          <cell r="F9">
            <v>15.747999999999999</v>
          </cell>
          <cell r="G9">
            <v>28.57</v>
          </cell>
          <cell r="H9">
            <v>1.2800000000000001E-15</v>
          </cell>
          <cell r="I9">
            <v>1.7299999999999999E-14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 refreshError="1">
        <row r="2">
          <cell r="B2">
            <v>0.70158142490362896</v>
          </cell>
        </row>
        <row r="3">
          <cell r="B3">
            <v>0.16441360628863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85.591999999999999</v>
          </cell>
          <cell r="C2">
            <v>3.8679999999999999</v>
          </cell>
          <cell r="D2">
            <v>78.010999999999996</v>
          </cell>
          <cell r="E2">
            <v>93.171999999999997</v>
          </cell>
          <cell r="F2">
            <v>22.129000000000001</v>
          </cell>
          <cell r="G2">
            <v>1.01</v>
          </cell>
          <cell r="H2">
            <v>2.8000000000000001E-2</v>
          </cell>
          <cell r="I2">
            <v>3.7600000000000001E-2</v>
          </cell>
          <cell r="J2" t="str">
            <v>p&lt;0.05</v>
          </cell>
        </row>
        <row r="3">
          <cell r="B3">
            <v>85.89</v>
          </cell>
          <cell r="C3">
            <v>3.8679999999999999</v>
          </cell>
          <cell r="D3">
            <v>78.308000000000007</v>
          </cell>
          <cell r="E3">
            <v>93.471000000000004</v>
          </cell>
          <cell r="F3">
            <v>22.204000000000001</v>
          </cell>
          <cell r="G3">
            <v>1.01</v>
          </cell>
          <cell r="H3">
            <v>2.7900000000000001E-2</v>
          </cell>
          <cell r="I3">
            <v>3.7600000000000001E-2</v>
          </cell>
          <cell r="J3" t="str">
            <v>p&lt;0.05</v>
          </cell>
        </row>
        <row r="4">
          <cell r="B4">
            <v>86.855999999999995</v>
          </cell>
          <cell r="C4">
            <v>3.8660000000000001</v>
          </cell>
          <cell r="D4">
            <v>79.28</v>
          </cell>
          <cell r="E4">
            <v>94.433000000000007</v>
          </cell>
          <cell r="F4">
            <v>22.468</v>
          </cell>
          <cell r="G4">
            <v>1.01</v>
          </cell>
          <cell r="H4">
            <v>2.7799999999999998E-2</v>
          </cell>
          <cell r="I4">
            <v>3.7600000000000001E-2</v>
          </cell>
          <cell r="J4" t="str">
            <v>p&lt;0.05</v>
          </cell>
        </row>
        <row r="5">
          <cell r="B5">
            <v>88.02</v>
          </cell>
          <cell r="C5">
            <v>3.9239999999999999</v>
          </cell>
          <cell r="D5">
            <v>80.33</v>
          </cell>
          <cell r="E5">
            <v>95.710999999999999</v>
          </cell>
          <cell r="F5">
            <v>22.431999999999999</v>
          </cell>
          <cell r="G5">
            <v>1.07</v>
          </cell>
          <cell r="H5">
            <v>2.3300000000000001E-2</v>
          </cell>
          <cell r="I5">
            <v>3.2599999999999997E-2</v>
          </cell>
          <cell r="J5" t="str">
            <v>p&lt;0.05</v>
          </cell>
        </row>
        <row r="6">
          <cell r="B6">
            <v>85.591999999999999</v>
          </cell>
          <cell r="C6">
            <v>3.8679999999999999</v>
          </cell>
          <cell r="D6">
            <v>78.010999999999996</v>
          </cell>
          <cell r="E6">
            <v>93.171999999999997</v>
          </cell>
          <cell r="F6">
            <v>22.129000000000001</v>
          </cell>
          <cell r="G6">
            <v>1.01</v>
          </cell>
          <cell r="H6">
            <v>2.8000000000000001E-2</v>
          </cell>
          <cell r="I6">
            <v>3.7600000000000001E-2</v>
          </cell>
          <cell r="J6" t="str">
            <v>p&lt;0.05</v>
          </cell>
        </row>
        <row r="7">
          <cell r="B7">
            <v>85.998999999999995</v>
          </cell>
          <cell r="C7">
            <v>3.9079999999999999</v>
          </cell>
          <cell r="D7">
            <v>78.338999999999999</v>
          </cell>
          <cell r="E7">
            <v>93.659000000000006</v>
          </cell>
          <cell r="F7">
            <v>22.004000000000001</v>
          </cell>
          <cell r="G7">
            <v>1.05</v>
          </cell>
          <cell r="H7">
            <v>2.4899999999999999E-2</v>
          </cell>
          <cell r="I7">
            <v>3.4599999999999999E-2</v>
          </cell>
          <cell r="J7" t="str">
            <v>p&lt;0.05</v>
          </cell>
        </row>
        <row r="8">
          <cell r="B8">
            <v>87.147000000000006</v>
          </cell>
          <cell r="C8">
            <v>3.8780000000000001</v>
          </cell>
          <cell r="D8">
            <v>79.546000000000006</v>
          </cell>
          <cell r="E8">
            <v>94.747</v>
          </cell>
          <cell r="F8">
            <v>22.472000000000001</v>
          </cell>
          <cell r="G8">
            <v>1.02</v>
          </cell>
          <cell r="H8">
            <v>2.6700000000000002E-2</v>
          </cell>
          <cell r="I8">
            <v>3.6700000000000003E-2</v>
          </cell>
          <cell r="J8" t="str">
            <v>p&lt;0.05</v>
          </cell>
        </row>
        <row r="9">
          <cell r="B9">
            <v>88.099000000000004</v>
          </cell>
          <cell r="C9">
            <v>3.8730000000000002</v>
          </cell>
          <cell r="D9">
            <v>80.507999999999996</v>
          </cell>
          <cell r="E9">
            <v>95.69</v>
          </cell>
          <cell r="F9">
            <v>22.747</v>
          </cell>
          <cell r="G9">
            <v>1.01</v>
          </cell>
          <cell r="H9">
            <v>2.6800000000000001E-2</v>
          </cell>
          <cell r="I9">
            <v>3.6700000000000003E-2</v>
          </cell>
          <cell r="J9" t="str">
            <v>p&lt;0.05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0.96562930235292099</v>
          </cell>
        </row>
        <row r="3">
          <cell r="B3">
            <v>7.2013054703826601E-2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71.423000000000002</v>
          </cell>
          <cell r="C2">
            <v>9.1319999999999997</v>
          </cell>
          <cell r="D2">
            <v>53.524000000000001</v>
          </cell>
          <cell r="E2">
            <v>89.322000000000003</v>
          </cell>
          <cell r="F2">
            <v>7.8209999999999997</v>
          </cell>
          <cell r="G2">
            <v>10.76</v>
          </cell>
          <cell r="H2">
            <v>9.2699999999999993E-6</v>
          </cell>
          <cell r="I2">
            <v>2.3200000000000001E-5</v>
          </cell>
          <cell r="J2" t="str">
            <v>p&lt;0.0001</v>
          </cell>
        </row>
        <row r="3">
          <cell r="A3" t="str">
            <v>modeMWH</v>
          </cell>
          <cell r="B3">
            <v>71.816000000000003</v>
          </cell>
          <cell r="C3">
            <v>9.1289999999999996</v>
          </cell>
          <cell r="D3">
            <v>53.923000000000002</v>
          </cell>
          <cell r="E3">
            <v>89.71</v>
          </cell>
          <cell r="F3">
            <v>7.8659999999999997</v>
          </cell>
          <cell r="G3">
            <v>10.74</v>
          </cell>
          <cell r="H3">
            <v>8.85E-6</v>
          </cell>
          <cell r="I3">
            <v>2.26E-5</v>
          </cell>
          <cell r="J3" t="str">
            <v>p&lt;0.0001</v>
          </cell>
        </row>
        <row r="4">
          <cell r="A4" t="str">
            <v>modeMYN</v>
          </cell>
          <cell r="B4">
            <v>72.772999999999996</v>
          </cell>
          <cell r="C4">
            <v>9.1609999999999996</v>
          </cell>
          <cell r="D4">
            <v>54.817999999999998</v>
          </cell>
          <cell r="E4">
            <v>90.727999999999994</v>
          </cell>
          <cell r="F4">
            <v>7.944</v>
          </cell>
          <cell r="G4">
            <v>10.89</v>
          </cell>
          <cell r="H4">
            <v>7.4200000000000001E-6</v>
          </cell>
          <cell r="I4">
            <v>1.9300000000000002E-5</v>
          </cell>
          <cell r="J4" t="str">
            <v>p&lt;0.0001</v>
          </cell>
        </row>
        <row r="5">
          <cell r="A5" t="str">
            <v>modeMDQ</v>
          </cell>
          <cell r="B5">
            <v>58.216000000000001</v>
          </cell>
          <cell r="C5">
            <v>9.3160000000000007</v>
          </cell>
          <cell r="D5">
            <v>39.956000000000003</v>
          </cell>
          <cell r="E5">
            <v>76.475999999999999</v>
          </cell>
          <cell r="F5">
            <v>6.2489999999999997</v>
          </cell>
          <cell r="G5">
            <v>11.65</v>
          </cell>
          <cell r="H5">
            <v>4.8600000000000002E-5</v>
          </cell>
          <cell r="I5">
            <v>1.13E-4</v>
          </cell>
          <cell r="J5" t="str">
            <v>p&lt;0.001</v>
          </cell>
        </row>
        <row r="6">
          <cell r="B6">
            <v>71.423000000000002</v>
          </cell>
          <cell r="C6">
            <v>9.1319999999999997</v>
          </cell>
          <cell r="D6">
            <v>53.524000000000001</v>
          </cell>
          <cell r="E6">
            <v>89.322000000000003</v>
          </cell>
          <cell r="F6">
            <v>7.8209999999999997</v>
          </cell>
          <cell r="G6">
            <v>10.76</v>
          </cell>
          <cell r="H6">
            <v>9.2699999999999993E-6</v>
          </cell>
          <cell r="I6">
            <v>2.3200000000000001E-5</v>
          </cell>
          <cell r="J6" t="str">
            <v>p&lt;0.0001</v>
          </cell>
        </row>
        <row r="7">
          <cell r="B7">
            <v>64.706000000000003</v>
          </cell>
          <cell r="C7">
            <v>12.291</v>
          </cell>
          <cell r="D7">
            <v>40.616999999999997</v>
          </cell>
          <cell r="E7">
            <v>88.795000000000002</v>
          </cell>
          <cell r="F7">
            <v>5.2649999999999997</v>
          </cell>
          <cell r="G7">
            <v>34.81</v>
          </cell>
          <cell r="H7">
            <v>7.3100000000000003E-6</v>
          </cell>
          <cell r="I7">
            <v>1.9199999999999999E-5</v>
          </cell>
          <cell r="J7" t="str">
            <v>p&lt;0.0001</v>
          </cell>
        </row>
        <row r="8">
          <cell r="B8">
            <v>60.84</v>
          </cell>
          <cell r="C8">
            <v>9.9139999999999997</v>
          </cell>
          <cell r="D8">
            <v>41.41</v>
          </cell>
          <cell r="E8">
            <v>80.271000000000001</v>
          </cell>
          <cell r="F8">
            <v>6.1369999999999996</v>
          </cell>
          <cell r="G8">
            <v>14.93</v>
          </cell>
          <cell r="H8">
            <v>1.9400000000000001E-5</v>
          </cell>
          <cell r="I8">
            <v>4.71E-5</v>
          </cell>
          <cell r="J8" t="str">
            <v>p&lt;0.0001</v>
          </cell>
        </row>
        <row r="9">
          <cell r="B9">
            <v>56.542000000000002</v>
          </cell>
          <cell r="C9">
            <v>9.48</v>
          </cell>
          <cell r="D9">
            <v>37.962000000000003</v>
          </cell>
          <cell r="E9">
            <v>75.122</v>
          </cell>
          <cell r="F9">
            <v>5.9640000000000004</v>
          </cell>
          <cell r="G9">
            <v>12.49</v>
          </cell>
          <cell r="H9">
            <v>5.5699999999999999E-5</v>
          </cell>
          <cell r="I9">
            <v>1.27E-4</v>
          </cell>
          <cell r="J9" t="str">
            <v>p&lt;0.001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topLeftCell="J1" zoomScale="85" zoomScaleNormal="85" zoomScaleSheetLayoutView="47" workbookViewId="0">
      <selection activeCell="AM6" sqref="AM6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94" t="s">
        <v>20</v>
      </c>
      <c r="C1" s="195"/>
      <c r="D1" s="195"/>
      <c r="E1" s="195"/>
      <c r="F1" s="195"/>
      <c r="G1" s="195"/>
      <c r="H1" s="195"/>
      <c r="I1" s="195"/>
      <c r="J1" s="196"/>
      <c r="K1" s="197" t="s">
        <v>21</v>
      </c>
      <c r="L1" s="195"/>
      <c r="M1" s="195"/>
      <c r="N1" s="195"/>
      <c r="O1" s="195"/>
      <c r="P1" s="195"/>
      <c r="Q1" s="195"/>
      <c r="R1" s="195"/>
      <c r="S1" s="198"/>
      <c r="T1" s="199" t="s">
        <v>22</v>
      </c>
      <c r="U1" s="200"/>
      <c r="V1" s="200"/>
      <c r="W1" s="200"/>
      <c r="X1" s="200"/>
      <c r="Y1" s="200"/>
      <c r="Z1" s="200"/>
      <c r="AA1" s="200"/>
      <c r="AB1" s="200"/>
      <c r="AC1" s="201" t="s">
        <v>23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83.245999999999995</v>
      </c>
      <c r="C3" s="17">
        <f>[1]Mode_PA_l_f0_b0!C2</f>
        <v>1.5029999999999999</v>
      </c>
      <c r="D3" s="17">
        <f>[1]Mode_PA_l_f0_b0!D2</f>
        <v>80.301000000000002</v>
      </c>
      <c r="E3" s="17">
        <f>[1]Mode_PA_l_f0_b0!E2</f>
        <v>86.191000000000003</v>
      </c>
      <c r="F3" s="17">
        <f>[1]Mode_PA_l_f0_b0!F2</f>
        <v>55.402000000000001</v>
      </c>
      <c r="G3" s="17">
        <f>[1]Mode_PA_l_f0_b0!G2</f>
        <v>10</v>
      </c>
      <c r="H3" s="115">
        <f>[1]Mode_PA_l_f0_b0!H2</f>
        <v>8.8700000000000003E-14</v>
      </c>
      <c r="I3" s="115">
        <f>[1]Mode_PA_l_f0_b0!I2</f>
        <v>5.5399999999999996E-13</v>
      </c>
      <c r="J3" s="100" t="str">
        <f>[1]Mode_PA_l_f0_b0!J2</f>
        <v>p&lt;0.0001</v>
      </c>
      <c r="K3" s="54">
        <f>[1]Mode_PA_l_f0_b0!B3</f>
        <v>83.394000000000005</v>
      </c>
      <c r="L3" s="17">
        <f>[1]Mode_PA_l_f0_b0!C3</f>
        <v>1.585</v>
      </c>
      <c r="M3" s="17">
        <f>[1]Mode_PA_l_f0_b0!D3</f>
        <v>80.287000000000006</v>
      </c>
      <c r="N3" s="17">
        <f>[1]Mode_PA_l_f0_b0!E3</f>
        <v>86.501000000000005</v>
      </c>
      <c r="O3" s="17">
        <f>[1]Mode_PA_l_f0_b0!F3</f>
        <v>52.606999999999999</v>
      </c>
      <c r="P3" s="17">
        <f>[1]Mode_PA_l_f0_b0!G3</f>
        <v>10</v>
      </c>
      <c r="Q3" s="115">
        <f>[1]Mode_PA_l_f0_b0!H3</f>
        <v>1.49E-13</v>
      </c>
      <c r="R3" s="115">
        <f>[1]Mode_PA_l_f0_b0!I3</f>
        <v>9.0899999999999996E-13</v>
      </c>
      <c r="S3" s="95" t="str">
        <f>[1]Mode_PA_l_f0_b0!J3</f>
        <v>p&lt;0.0001</v>
      </c>
      <c r="T3" s="63">
        <f>[1]Mode_PA_l_f0_b0!B4</f>
        <v>84.593000000000004</v>
      </c>
      <c r="U3" s="17">
        <f>[1]Mode_PA_l_f0_b0!C4</f>
        <v>1.375</v>
      </c>
      <c r="V3" s="17">
        <f>[1]Mode_PA_l_f0_b0!D4</f>
        <v>81.899000000000001</v>
      </c>
      <c r="W3" s="17">
        <f>[1]Mode_PA_l_f0_b0!E4</f>
        <v>87.287999999999997</v>
      </c>
      <c r="X3" s="17">
        <f>[1]Mode_PA_l_f0_b0!F4</f>
        <v>61.536000000000001</v>
      </c>
      <c r="Y3" s="17">
        <f>[1]Mode_PA_l_f0_b0!G4</f>
        <v>9.9700000000000006</v>
      </c>
      <c r="Z3" s="119">
        <f>[1]Mode_PA_l_f0_b0!H4</f>
        <v>3.3300000000000001E-14</v>
      </c>
      <c r="AA3" s="119">
        <f>[1]Mode_PA_l_f0_b0!I4</f>
        <v>2.97E-13</v>
      </c>
      <c r="AB3" s="95" t="str">
        <f>[1]Mode_PA_l_f0_b0!J4</f>
        <v>p&lt;0.0001</v>
      </c>
      <c r="AC3" s="70">
        <f>[1]Mode_PA_l_f0_b0!B5</f>
        <v>84.938999999999993</v>
      </c>
      <c r="AD3" s="17">
        <f>[1]Mode_PA_l_f0_b0!C5</f>
        <v>1.411</v>
      </c>
      <c r="AE3" s="17">
        <f>[1]Mode_PA_l_f0_b0!D5</f>
        <v>82.173000000000002</v>
      </c>
      <c r="AF3" s="17">
        <f>[1]Mode_PA_l_f0_b0!E5</f>
        <v>87.704999999999998</v>
      </c>
      <c r="AG3" s="17">
        <f>[1]Mode_PA_l_f0_b0!F5</f>
        <v>60.197000000000003</v>
      </c>
      <c r="AH3" s="17">
        <f>[1]Mode_PA_l_f0_b0!G5</f>
        <v>9.92</v>
      </c>
      <c r="AI3" s="119">
        <f>[1]Mode_PA_l_f0_b0!H5</f>
        <v>4.7999999999999997E-14</v>
      </c>
      <c r="AJ3" s="119">
        <f>[1]Mode_PA_l_f0_b0!I5</f>
        <v>3.7500000000000002E-13</v>
      </c>
      <c r="AK3" s="95" t="str">
        <f>[1]Mode_PA_l_f0_b0!J5</f>
        <v>p&lt;0.0001</v>
      </c>
      <c r="AL3" s="70">
        <f>[2]Mode_PA_l_f0_r2!B3</f>
        <v>7.7364655662846102E-2</v>
      </c>
      <c r="AM3" s="17">
        <f>[2]Mode_PA_l_f0_r2!B2</f>
        <v>0.963580594759613</v>
      </c>
    </row>
    <row r="4" spans="1:39" s="1" customFormat="1" ht="33.6" customHeight="1" thickBot="1" x14ac:dyDescent="0.35">
      <c r="A4" s="20" t="s">
        <v>27</v>
      </c>
      <c r="B4" s="43">
        <f>[3]Mode_PA_h_f0_b0!B2</f>
        <v>89.320999999999998</v>
      </c>
      <c r="C4" s="19">
        <f>[3]Mode_PA_h_f0_b0!C2</f>
        <v>1.4950000000000001</v>
      </c>
      <c r="D4" s="19">
        <f>[3]Mode_PA_h_f0_b0!D2</f>
        <v>86.391000000000005</v>
      </c>
      <c r="E4" s="19">
        <f>[3]Mode_PA_h_f0_b0!E2</f>
        <v>92.251999999999995</v>
      </c>
      <c r="F4" s="19">
        <f>[3]Mode_PA_h_f0_b0!F2</f>
        <v>59.734000000000002</v>
      </c>
      <c r="G4" s="19">
        <f>[3]Mode_PA_h_f0_b0!G2</f>
        <v>10.01</v>
      </c>
      <c r="H4" s="116">
        <f>[3]Mode_PA_h_f0_b0!H2</f>
        <v>4.15E-14</v>
      </c>
      <c r="I4" s="116">
        <f>[3]Mode_PA_h_f0_b0!I2</f>
        <v>3.4599999999999999E-13</v>
      </c>
      <c r="J4" s="101" t="str">
        <f>[3]Mode_PA_h_f0_b0!J2</f>
        <v>p&lt;0.0001</v>
      </c>
      <c r="K4" s="55">
        <f>[3]Mode_PA_h_f0_b0!B3</f>
        <v>89.712000000000003</v>
      </c>
      <c r="L4" s="19">
        <f>[3]Mode_PA_h_f0_b0!C3</f>
        <v>1.343</v>
      </c>
      <c r="M4" s="19">
        <f>[3]Mode_PA_h_f0_b0!D3</f>
        <v>87.08</v>
      </c>
      <c r="N4" s="19">
        <f>[3]Mode_PA_h_f0_b0!E3</f>
        <v>92.343000000000004</v>
      </c>
      <c r="O4" s="19">
        <f>[3]Mode_PA_h_f0_b0!F3</f>
        <v>66.822999999999993</v>
      </c>
      <c r="P4" s="19">
        <f>[3]Mode_PA_h_f0_b0!G3</f>
        <v>10</v>
      </c>
      <c r="Q4" s="116">
        <f>[3]Mode_PA_h_f0_b0!H3</f>
        <v>1.36E-14</v>
      </c>
      <c r="R4" s="116">
        <f>[3]Mode_PA_h_f0_b0!I3</f>
        <v>1.55E-13</v>
      </c>
      <c r="S4" s="96" t="str">
        <f>[3]Mode_PA_h_f0_b0!J3</f>
        <v>p&lt;0.0001</v>
      </c>
      <c r="T4" s="64">
        <f>[3]Mode_PA_h_f0_b0!B4</f>
        <v>90.623000000000005</v>
      </c>
      <c r="U4" s="19">
        <f>[3]Mode_PA_h_f0_b0!C4</f>
        <v>1.375</v>
      </c>
      <c r="V4" s="19">
        <f>[3]Mode_PA_h_f0_b0!D4</f>
        <v>87.927000000000007</v>
      </c>
      <c r="W4" s="19">
        <f>[3]Mode_PA_h_f0_b0!E4</f>
        <v>93.319000000000003</v>
      </c>
      <c r="X4" s="19">
        <f>[3]Mode_PA_h_f0_b0!F4</f>
        <v>65.887</v>
      </c>
      <c r="Y4" s="19">
        <f>[3]Mode_PA_h_f0_b0!G4</f>
        <v>9.98</v>
      </c>
      <c r="Z4" s="120">
        <f>[3]Mode_PA_h_f0_b0!H4</f>
        <v>1.6700000000000001E-14</v>
      </c>
      <c r="AA4" s="120">
        <f>[3]Mode_PA_h_f0_b0!I4</f>
        <v>1.7399999999999999E-13</v>
      </c>
      <c r="AB4" s="96" t="str">
        <f>[3]Mode_PA_h_f0_b0!J4</f>
        <v>p&lt;0.0001</v>
      </c>
      <c r="AC4" s="71">
        <f>[3]Mode_PA_h_f0_b0!B5</f>
        <v>92.337000000000003</v>
      </c>
      <c r="AD4" s="19">
        <f>[3]Mode_PA_h_f0_b0!C5</f>
        <v>1.516</v>
      </c>
      <c r="AE4" s="19">
        <f>[3]Mode_PA_h_f0_b0!D5</f>
        <v>89.366</v>
      </c>
      <c r="AF4" s="19">
        <f>[3]Mode_PA_h_f0_b0!E5</f>
        <v>95.307000000000002</v>
      </c>
      <c r="AG4" s="19">
        <f>[3]Mode_PA_h_f0_b0!F5</f>
        <v>60.926000000000002</v>
      </c>
      <c r="AH4" s="19">
        <f>[3]Mode_PA_h_f0_b0!G5</f>
        <v>9.73</v>
      </c>
      <c r="AI4" s="120">
        <f>[3]Mode_PA_h_f0_b0!H5</f>
        <v>6.7799999999999999E-14</v>
      </c>
      <c r="AJ4" s="120">
        <f>[3]Mode_PA_h_f0_b0!I5</f>
        <v>4.4600000000000002E-13</v>
      </c>
      <c r="AK4" s="96" t="str">
        <f>[3]Mode_PA_h_f0_b0!J5</f>
        <v>p&lt;0.0001</v>
      </c>
      <c r="AL4" s="71">
        <f>[4]Mode_PA_h_f0_r2!B3</f>
        <v>0.18252779357841101</v>
      </c>
      <c r="AM4" s="19">
        <f>[4]Mode_PA_h_f0_r2!B2</f>
        <v>0.941127033564787</v>
      </c>
    </row>
    <row r="5" spans="1:39" s="1" customFormat="1" ht="33.6" customHeight="1" thickBot="1" x14ac:dyDescent="0.35">
      <c r="A5" s="21" t="s">
        <v>5</v>
      </c>
      <c r="B5" s="44">
        <f>[5]Mode_PA_f0_exc_b0!B2</f>
        <v>6.0590000000000002</v>
      </c>
      <c r="C5" s="21">
        <f>[5]Mode_PA_f0_exc_b0!C2</f>
        <v>0.35499999999999998</v>
      </c>
      <c r="D5" s="22">
        <f>[5]Mode_PA_f0_exc_b0!D2</f>
        <v>5.3620000000000001</v>
      </c>
      <c r="E5" s="22">
        <f>[5]Mode_PA_f0_exc_b0!E2</f>
        <v>6.7549999999999999</v>
      </c>
      <c r="F5" s="22">
        <f>[5]Mode_PA_f0_exc_b0!F2</f>
        <v>17.056000000000001</v>
      </c>
      <c r="G5" s="22">
        <f>[5]Mode_PA_f0_exc_b0!G2</f>
        <v>11.54</v>
      </c>
      <c r="H5" s="117">
        <f>[5]Mode_PA_f0_exc_b0!H2</f>
        <v>1.5300000000000001E-9</v>
      </c>
      <c r="I5" s="117">
        <f>[5]Mode_PA_f0_exc_b0!I2</f>
        <v>6.4499999999999999E-9</v>
      </c>
      <c r="J5" s="102" t="str">
        <f>[5]Mode_PA_f0_exc_b0!J2</f>
        <v>p&lt;0.0001</v>
      </c>
      <c r="K5" s="56">
        <f>[5]Mode_PA_f0_exc_b0!B3</f>
        <v>6.3259999999999996</v>
      </c>
      <c r="L5" s="22">
        <f>[5]Mode_PA_f0_exc_b0!C3</f>
        <v>0.35499999999999998</v>
      </c>
      <c r="M5" s="22">
        <f>[5]Mode_PA_f0_exc_b0!D3</f>
        <v>5.63</v>
      </c>
      <c r="N5" s="22">
        <f>[5]Mode_PA_f0_exc_b0!E3</f>
        <v>7.0220000000000002</v>
      </c>
      <c r="O5" s="22">
        <f>[5]Mode_PA_f0_exc_b0!F3</f>
        <v>17.818999999999999</v>
      </c>
      <c r="P5" s="22">
        <f>[5]Mode_PA_f0_exc_b0!G3</f>
        <v>11.51</v>
      </c>
      <c r="Q5" s="117">
        <f>[5]Mode_PA_f0_exc_b0!H3</f>
        <v>9.6900000000000007E-10</v>
      </c>
      <c r="R5" s="117">
        <f>[5]Mode_PA_f0_exc_b0!I3</f>
        <v>4.2899999999999999E-9</v>
      </c>
      <c r="S5" s="97" t="str">
        <f>[5]Mode_PA_f0_exc_b0!J3</f>
        <v>p&lt;0.0001</v>
      </c>
      <c r="T5" s="65">
        <f>[5]Mode_PA_f0_exc_b0!B4</f>
        <v>5.9809999999999999</v>
      </c>
      <c r="U5" s="22">
        <f>[5]Mode_PA_f0_exc_b0!C4</f>
        <v>0.36299999999999999</v>
      </c>
      <c r="V5" s="22">
        <f>[5]Mode_PA_f0_exc_b0!D4</f>
        <v>5.27</v>
      </c>
      <c r="W5" s="22">
        <f>[5]Mode_PA_f0_exc_b0!E4</f>
        <v>6.6920000000000002</v>
      </c>
      <c r="X5" s="22">
        <f>[5]Mode_PA_f0_exc_b0!F4</f>
        <v>16.484999999999999</v>
      </c>
      <c r="Y5" s="22">
        <f>[5]Mode_PA_f0_exc_b0!G4</f>
        <v>12.55</v>
      </c>
      <c r="Z5" s="121">
        <f>[5]Mode_PA_f0_exc_b0!H4</f>
        <v>7.0700000000000004E-10</v>
      </c>
      <c r="AA5" s="121">
        <f>[5]Mode_PA_f0_exc_b0!I4</f>
        <v>3.1800000000000002E-9</v>
      </c>
      <c r="AB5" s="97" t="str">
        <f>[5]Mode_PA_f0_exc_b0!J4</f>
        <v>p&lt;0.0001</v>
      </c>
      <c r="AC5" s="72">
        <f>[5]Mode_PA_f0_exc_b0!B5</f>
        <v>7.0460000000000003</v>
      </c>
      <c r="AD5" s="22">
        <f>[5]Mode_PA_f0_exc_b0!C5</f>
        <v>0.40400000000000003</v>
      </c>
      <c r="AE5" s="22">
        <f>[5]Mode_PA_f0_exc_b0!D5</f>
        <v>6.2549999999999999</v>
      </c>
      <c r="AF5" s="22">
        <f>[5]Mode_PA_f0_exc_b0!E5</f>
        <v>7.8380000000000001</v>
      </c>
      <c r="AG5" s="22">
        <f>[5]Mode_PA_f0_exc_b0!F5</f>
        <v>17.451000000000001</v>
      </c>
      <c r="AH5" s="22">
        <f>[5]Mode_PA_f0_exc_b0!G5</f>
        <v>19.16</v>
      </c>
      <c r="AI5" s="121">
        <f>[5]Mode_PA_f0_exc_b0!H5</f>
        <v>3.2E-13</v>
      </c>
      <c r="AJ5" s="121">
        <f>[5]Mode_PA_f0_exc_b0!I5</f>
        <v>1.9199999999999999E-12</v>
      </c>
      <c r="AK5" s="97" t="str">
        <f>[5]Mode_PA_f0_exc_b0!J5</f>
        <v>p&lt;0.0001</v>
      </c>
      <c r="AL5" s="72">
        <f>[6]Mode_PA_lh_slope_r2!B3</f>
        <v>0.16441360628863</v>
      </c>
      <c r="AM5" s="22">
        <f>[6]Mode_PA_lh_slope_r2!B2</f>
        <v>0.70158142490362896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85.591999999999999</v>
      </c>
      <c r="C6" s="21">
        <f>[7]Mode_PA_lh_mean_f0_b0!C2</f>
        <v>3.8679999999999999</v>
      </c>
      <c r="D6" s="22">
        <f>[7]Mode_PA_lh_mean_f0_b0!D2</f>
        <v>78.010999999999996</v>
      </c>
      <c r="E6" s="22">
        <f>[7]Mode_PA_lh_mean_f0_b0!E2</f>
        <v>93.171999999999997</v>
      </c>
      <c r="F6" s="22">
        <f>[7]Mode_PA_lh_mean_f0_b0!F2</f>
        <v>22.129000000000001</v>
      </c>
      <c r="G6" s="22">
        <f>[7]Mode_PA_lh_mean_f0_b0!G2</f>
        <v>1.01</v>
      </c>
      <c r="H6" s="117">
        <f>[7]Mode_PA_lh_mean_f0_b0!H2</f>
        <v>2.8000000000000001E-2</v>
      </c>
      <c r="I6" s="117">
        <f>[7]Mode_PA_lh_mean_f0_b0!I2</f>
        <v>3.7600000000000001E-2</v>
      </c>
      <c r="J6" s="102" t="str">
        <f>[7]Mode_PA_lh_mean_f0_b0!J2</f>
        <v>p&lt;0.05</v>
      </c>
      <c r="K6" s="56">
        <f>[7]Mode_PA_lh_mean_f0_b0!B3</f>
        <v>85.89</v>
      </c>
      <c r="L6" s="22">
        <f>[7]Mode_PA_lh_mean_f0_b0!C3</f>
        <v>3.8679999999999999</v>
      </c>
      <c r="M6" s="22">
        <f>[7]Mode_PA_lh_mean_f0_b0!D3</f>
        <v>78.308000000000007</v>
      </c>
      <c r="N6" s="22">
        <f>[7]Mode_PA_lh_mean_f0_b0!E3</f>
        <v>93.471000000000004</v>
      </c>
      <c r="O6" s="22">
        <f>[7]Mode_PA_lh_mean_f0_b0!F3</f>
        <v>22.204000000000001</v>
      </c>
      <c r="P6" s="22">
        <f>[7]Mode_PA_lh_mean_f0_b0!G3</f>
        <v>1.01</v>
      </c>
      <c r="Q6" s="117">
        <f>[7]Mode_PA_lh_mean_f0_b0!H3</f>
        <v>2.7900000000000001E-2</v>
      </c>
      <c r="R6" s="117">
        <f>[7]Mode_PA_lh_mean_f0_b0!I3</f>
        <v>3.7600000000000001E-2</v>
      </c>
      <c r="S6" s="97" t="str">
        <f>[7]Mode_PA_lh_mean_f0_b0!J3</f>
        <v>p&lt;0.05</v>
      </c>
      <c r="T6" s="65">
        <f>[7]Mode_PA_lh_mean_f0_b0!B4</f>
        <v>86.855999999999995</v>
      </c>
      <c r="U6" s="22">
        <f>[7]Mode_PA_lh_mean_f0_b0!C4</f>
        <v>3.8660000000000001</v>
      </c>
      <c r="V6" s="22">
        <f>[7]Mode_PA_lh_mean_f0_b0!D4</f>
        <v>79.28</v>
      </c>
      <c r="W6" s="22">
        <f>[7]Mode_PA_lh_mean_f0_b0!E4</f>
        <v>94.433000000000007</v>
      </c>
      <c r="X6" s="22">
        <f>[7]Mode_PA_lh_mean_f0_b0!F4</f>
        <v>22.468</v>
      </c>
      <c r="Y6" s="22">
        <f>[7]Mode_PA_lh_mean_f0_b0!G4</f>
        <v>1.01</v>
      </c>
      <c r="Z6" s="121">
        <f>[7]Mode_PA_lh_mean_f0_b0!H4</f>
        <v>2.7799999999999998E-2</v>
      </c>
      <c r="AA6" s="121">
        <f>[7]Mode_PA_lh_mean_f0_b0!I4</f>
        <v>3.7600000000000001E-2</v>
      </c>
      <c r="AB6" s="97" t="str">
        <f>[7]Mode_PA_lh_mean_f0_b0!J4</f>
        <v>p&lt;0.05</v>
      </c>
      <c r="AC6" s="72">
        <f>[7]Mode_PA_lh_mean_f0_b0!B5</f>
        <v>88.02</v>
      </c>
      <c r="AD6" s="22">
        <f>[7]Mode_PA_lh_mean_f0_b0!C5</f>
        <v>3.9239999999999999</v>
      </c>
      <c r="AE6" s="22">
        <f>[7]Mode_PA_lh_mean_f0_b0!D5</f>
        <v>80.33</v>
      </c>
      <c r="AF6" s="22">
        <f>[7]Mode_PA_lh_mean_f0_b0!E5</f>
        <v>95.710999999999999</v>
      </c>
      <c r="AG6" s="22">
        <f>[7]Mode_PA_lh_mean_f0_b0!F5</f>
        <v>22.431999999999999</v>
      </c>
      <c r="AH6" s="22">
        <f>[7]Mode_PA_lh_mean_f0_b0!G5</f>
        <v>1.07</v>
      </c>
      <c r="AI6" s="121">
        <f>[7]Mode_PA_lh_mean_f0_b0!H5</f>
        <v>2.3300000000000001E-2</v>
      </c>
      <c r="AJ6" s="121">
        <f>[7]Mode_PA_lh_mean_f0_b0!I5</f>
        <v>3.2599999999999997E-2</v>
      </c>
      <c r="AK6" s="97" t="str">
        <f>[7]Mode_PA_lh_mean_f0_b0!J5</f>
        <v>p&lt;0.05</v>
      </c>
      <c r="AL6" s="72">
        <f>[8]Mode_PA_lh_mean_f0_r2!$B$3</f>
        <v>7.2013054703826601E-2</v>
      </c>
      <c r="AM6" s="22">
        <f>[8]Mode_PA_lh_mean_f0_r2!$B$2</f>
        <v>0.96562930235292099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71.423000000000002</v>
      </c>
      <c r="C8" s="18">
        <f>[9]Mode_PA_l_t_b0!C2</f>
        <v>9.1319999999999997</v>
      </c>
      <c r="D8" s="18">
        <f>[9]Mode_PA_l_t_b0!D2</f>
        <v>53.524000000000001</v>
      </c>
      <c r="E8" s="18">
        <f>[9]Mode_PA_l_t_b0!E2</f>
        <v>89.322000000000003</v>
      </c>
      <c r="F8" s="17">
        <f>[9]Mode_PA_l_t_b0!F2</f>
        <v>7.8209999999999997</v>
      </c>
      <c r="G8" s="17">
        <f>[9]Mode_PA_l_t_b0!G2</f>
        <v>10.76</v>
      </c>
      <c r="H8" s="115">
        <f>[9]Mode_PA_l_t_b0!H2</f>
        <v>9.2699999999999993E-6</v>
      </c>
      <c r="I8" s="115">
        <f>[9]Mode_PA_l_t_b0!I2</f>
        <v>2.3200000000000001E-5</v>
      </c>
      <c r="J8" s="103" t="str">
        <f>[9]Mode_PA_l_t_b0!J2</f>
        <v>p&lt;0.0001</v>
      </c>
      <c r="K8" s="59">
        <f>[9]Mode_PA_l_t_b0!B3</f>
        <v>71.816000000000003</v>
      </c>
      <c r="L8" s="17">
        <f>[9]Mode_PA_l_t_b0!C3</f>
        <v>9.1289999999999996</v>
      </c>
      <c r="M8" s="17">
        <f>[9]Mode_PA_l_t_b0!D3</f>
        <v>53.923000000000002</v>
      </c>
      <c r="N8" s="17">
        <f>[9]Mode_PA_l_t_b0!E3</f>
        <v>89.71</v>
      </c>
      <c r="O8" s="17">
        <f>[9]Mode_PA_l_t_b0!F3</f>
        <v>7.8659999999999997</v>
      </c>
      <c r="P8" s="17">
        <f>[9]Mode_PA_l_t_b0!G3</f>
        <v>10.74</v>
      </c>
      <c r="Q8" s="115">
        <f>[9]Mode_PA_l_t_b0!H3</f>
        <v>8.85E-6</v>
      </c>
      <c r="R8" s="115">
        <f>[9]Mode_PA_l_t_b0!I3</f>
        <v>2.26E-5</v>
      </c>
      <c r="S8" s="98" t="str">
        <f>[9]Mode_PA_l_t_b0!J3</f>
        <v>p&lt;0.0001</v>
      </c>
      <c r="T8" s="67">
        <f>[9]Mode_PA_l_t_b0!B4</f>
        <v>72.772999999999996</v>
      </c>
      <c r="U8" s="17">
        <f>[9]Mode_PA_l_t_b0!C4</f>
        <v>9.1609999999999996</v>
      </c>
      <c r="V8" s="17">
        <f>[9]Mode_PA_l_t_b0!D4</f>
        <v>54.817999999999998</v>
      </c>
      <c r="W8" s="17">
        <f>[9]Mode_PA_l_t_b0!E4</f>
        <v>90.727999999999994</v>
      </c>
      <c r="X8" s="17">
        <f>[9]Mode_PA_l_t_b0!F4</f>
        <v>7.944</v>
      </c>
      <c r="Y8" s="17">
        <f>[9]Mode_PA_l_t_b0!G4</f>
        <v>10.89</v>
      </c>
      <c r="Z8" s="119">
        <f>[9]Mode_PA_l_t_b0!H4</f>
        <v>7.4200000000000001E-6</v>
      </c>
      <c r="AA8" s="119">
        <f>[9]Mode_PA_l_t_b0!I4</f>
        <v>1.9300000000000002E-5</v>
      </c>
      <c r="AB8" s="98" t="str">
        <f>[9]Mode_PA_l_t_b0!J4</f>
        <v>p&lt;0.0001</v>
      </c>
      <c r="AC8" s="70">
        <f>[9]Mode_PA_l_t_b0!B5</f>
        <v>58.216000000000001</v>
      </c>
      <c r="AD8" s="17">
        <f>[9]Mode_PA_l_t_b0!C5</f>
        <v>9.3160000000000007</v>
      </c>
      <c r="AE8" s="17">
        <f>[9]Mode_PA_l_t_b0!D5</f>
        <v>39.956000000000003</v>
      </c>
      <c r="AF8" s="17">
        <f>[9]Mode_PA_l_t_b0!E5</f>
        <v>76.475999999999999</v>
      </c>
      <c r="AG8" s="17">
        <f>[9]Mode_PA_l_t_b0!F5</f>
        <v>6.2489999999999997</v>
      </c>
      <c r="AH8" s="17">
        <f>[9]Mode_PA_l_t_b0!G5</f>
        <v>11.65</v>
      </c>
      <c r="AI8" s="119">
        <f>[9]Mode_PA_l_t_b0!H5</f>
        <v>4.8600000000000002E-5</v>
      </c>
      <c r="AJ8" s="119">
        <f>[9]Mode_PA_l_t_b0!I5</f>
        <v>1.13E-4</v>
      </c>
      <c r="AK8" s="98" t="str">
        <f>[9]Mode_PA_l_t_b0!J5</f>
        <v>p&lt;0.001</v>
      </c>
      <c r="AL8" s="70">
        <f>[10]Mode_PA_l_t_r2!B3</f>
        <v>8.72894875399952E-2</v>
      </c>
      <c r="AM8" s="17">
        <f>[10]Mode_PA_l_t_r2!B2</f>
        <v>0.76096721773815101</v>
      </c>
    </row>
    <row r="9" spans="1:39" s="2" customFormat="1" ht="33.6" customHeight="1" thickBot="1" x14ac:dyDescent="0.35">
      <c r="A9" s="24" t="s">
        <v>3</v>
      </c>
      <c r="B9" s="48">
        <f>[11]Mode_PA_h_t_b0!B2</f>
        <v>291.964</v>
      </c>
      <c r="C9" s="21">
        <f>[11]Mode_PA_h_t_b0!C2</f>
        <v>26.5</v>
      </c>
      <c r="D9" s="21">
        <f>[11]Mode_PA_h_t_b0!D2</f>
        <v>240.02600000000001</v>
      </c>
      <c r="E9" s="21">
        <f>[11]Mode_PA_h_t_b0!E2</f>
        <v>343.90300000000002</v>
      </c>
      <c r="F9" s="22">
        <f>[11]Mode_PA_h_t_b0!F2</f>
        <v>11.018000000000001</v>
      </c>
      <c r="G9" s="22">
        <f>[11]Mode_PA_h_t_b0!G2</f>
        <v>3.11</v>
      </c>
      <c r="H9" s="117">
        <f>[11]Mode_PA_h_t_b0!H2</f>
        <v>1.4E-3</v>
      </c>
      <c r="I9" s="117">
        <f>[11]Mode_PA_h_t_b0!I2</f>
        <v>2.3E-3</v>
      </c>
      <c r="J9" s="102" t="str">
        <f>[11]Mode_PA_h_t_b0!J2</f>
        <v>p&lt;0.01</v>
      </c>
      <c r="K9" s="60">
        <f>[11]Mode_PA_h_t_b0!B3</f>
        <v>291.59199999999998</v>
      </c>
      <c r="L9" s="22">
        <f>[11]Mode_PA_h_t_b0!C3</f>
        <v>26.498000000000001</v>
      </c>
      <c r="M9" s="22">
        <f>[11]Mode_PA_h_t_b0!D3</f>
        <v>239.65600000000001</v>
      </c>
      <c r="N9" s="22">
        <f>[11]Mode_PA_h_t_b0!E3</f>
        <v>343.52699999999999</v>
      </c>
      <c r="O9" s="22">
        <f>[11]Mode_PA_h_t_b0!F3</f>
        <v>11.004</v>
      </c>
      <c r="P9" s="22">
        <f>[11]Mode_PA_h_t_b0!G3</f>
        <v>3.1</v>
      </c>
      <c r="Q9" s="117">
        <f>[11]Mode_PA_h_t_b0!H3</f>
        <v>1.4E-3</v>
      </c>
      <c r="R9" s="115">
        <f>[11]Mode_PA_h_t_b0!I3</f>
        <v>2.3E-3</v>
      </c>
      <c r="S9" s="97" t="str">
        <f>[11]Mode_PA_h_t_b0!J3</f>
        <v>p&lt;0.01</v>
      </c>
      <c r="T9" s="68">
        <f>[11]Mode_PA_h_t_b0!B4</f>
        <v>291.41399999999999</v>
      </c>
      <c r="U9" s="22">
        <f>[11]Mode_PA_h_t_b0!C4</f>
        <v>26.521999999999998</v>
      </c>
      <c r="V9" s="22">
        <f>[11]Mode_PA_h_t_b0!D4</f>
        <v>239.43100000000001</v>
      </c>
      <c r="W9" s="22">
        <f>[11]Mode_PA_h_t_b0!E4</f>
        <v>343.39699999999999</v>
      </c>
      <c r="X9" s="22">
        <f>[11]Mode_PA_h_t_b0!F4</f>
        <v>10.987</v>
      </c>
      <c r="Y9" s="22">
        <f>[11]Mode_PA_h_t_b0!G4</f>
        <v>3.12</v>
      </c>
      <c r="Z9" s="121">
        <f>[11]Mode_PA_h_t_b0!H4</f>
        <v>1.4E-3</v>
      </c>
      <c r="AA9" s="121">
        <f>[11]Mode_PA_h_t_b0!I4</f>
        <v>2.3E-3</v>
      </c>
      <c r="AB9" s="97" t="str">
        <f>[11]Mode_PA_h_t_b0!J4</f>
        <v>p&lt;0.01</v>
      </c>
      <c r="AC9" s="72">
        <f>[11]Mode_PA_h_t_b0!B5</f>
        <v>277.86200000000002</v>
      </c>
      <c r="AD9" s="22">
        <f>[11]Mode_PA_h_t_b0!C5</f>
        <v>26.643000000000001</v>
      </c>
      <c r="AE9" s="22">
        <f>[11]Mode_PA_h_t_b0!D5</f>
        <v>225.643</v>
      </c>
      <c r="AF9" s="22">
        <f>[11]Mode_PA_h_t_b0!E5</f>
        <v>330.08100000000002</v>
      </c>
      <c r="AG9" s="22">
        <f>[11]Mode_PA_h_t_b0!F5</f>
        <v>10.429</v>
      </c>
      <c r="AH9" s="22">
        <f>[11]Mode_PA_h_t_b0!G5</f>
        <v>3.17</v>
      </c>
      <c r="AI9" s="121">
        <f>[11]Mode_PA_h_t_b0!H5</f>
        <v>1.5E-3</v>
      </c>
      <c r="AJ9" s="121">
        <f>[11]Mode_PA_h_t_b0!I5</f>
        <v>2.5000000000000001E-3</v>
      </c>
      <c r="AK9" s="97" t="str">
        <f>[11]Mode_PA_h_t_b0!J5</f>
        <v>p&lt;0.01</v>
      </c>
      <c r="AL9" s="72">
        <f>[12]Mode_PA_h_t_r2!B3</f>
        <v>0.11422688459456599</v>
      </c>
      <c r="AM9" s="22">
        <f>[12]Mode_PA_h_t_r2!B2</f>
        <v>0.84172260407700195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32.935000000000002</v>
      </c>
      <c r="C11" s="50">
        <f>[13]Mode_PA_lh_slope_b0!C2</f>
        <v>4.9800000000000004</v>
      </c>
      <c r="D11" s="51">
        <f>[13]Mode_PA_lh_slope_b0!D2</f>
        <v>23.175999999999998</v>
      </c>
      <c r="E11" s="51">
        <f>[13]Mode_PA_lh_slope_b0!E2</f>
        <v>42.695</v>
      </c>
      <c r="F11" s="50">
        <f>[13]Mode_PA_lh_slope_b0!F2</f>
        <v>6.6139999999999999</v>
      </c>
      <c r="G11" s="50">
        <f>[13]Mode_PA_lh_slope_b0!G2</f>
        <v>2.98</v>
      </c>
      <c r="H11" s="118">
        <f>[13]Mode_PA_lh_slope_b0!H2</f>
        <v>7.1999999999999998E-3</v>
      </c>
      <c r="I11" s="118">
        <f>[13]Mode_PA_lh_slope_b0!I2</f>
        <v>1.03E-2</v>
      </c>
      <c r="J11" s="104" t="str">
        <f>[13]Mode_PA_lh_slope_b0!J2</f>
        <v>p&lt;0.05</v>
      </c>
      <c r="K11" s="61">
        <f>[13]Mode_PA_lh_slope_b0!B3</f>
        <v>34.720999999999997</v>
      </c>
      <c r="L11" s="25">
        <f>[13]Mode_PA_lh_slope_b0!C3</f>
        <v>4.9790000000000001</v>
      </c>
      <c r="M11" s="25">
        <f>[13]Mode_PA_lh_slope_b0!D3</f>
        <v>24.963000000000001</v>
      </c>
      <c r="N11" s="25">
        <f>[13]Mode_PA_lh_slope_b0!E3</f>
        <v>44.478999999999999</v>
      </c>
      <c r="O11" s="25">
        <f>[13]Mode_PA_lh_slope_b0!F3</f>
        <v>6.9740000000000002</v>
      </c>
      <c r="P11" s="25">
        <f>[13]Mode_PA_lh_slope_b0!G3</f>
        <v>2.97</v>
      </c>
      <c r="Q11" s="94">
        <f>[13]Mode_PA_lh_slope_b0!H3</f>
        <v>6.1999999999999998E-3</v>
      </c>
      <c r="R11" s="94">
        <f>[13]Mode_PA_lh_slope_b0!I3</f>
        <v>9.1999999999999998E-3</v>
      </c>
      <c r="S11" s="99" t="str">
        <f>[13]Mode_PA_lh_slope_b0!J3</f>
        <v>p&lt;0.01</v>
      </c>
      <c r="T11" s="69">
        <f>[13]Mode_PA_lh_slope_b0!B4</f>
        <v>33.444000000000003</v>
      </c>
      <c r="U11" s="25">
        <f>[13]Mode_PA_lh_slope_b0!C4</f>
        <v>4.9889999999999999</v>
      </c>
      <c r="V11" s="25">
        <f>[13]Mode_PA_lh_slope_b0!D4</f>
        <v>23.664999999999999</v>
      </c>
      <c r="W11" s="25">
        <f>[13]Mode_PA_lh_slope_b0!E4</f>
        <v>43.222999999999999</v>
      </c>
      <c r="X11" s="25">
        <f>[13]Mode_PA_lh_slope_b0!F4</f>
        <v>6.7030000000000003</v>
      </c>
      <c r="Y11" s="25">
        <f>[13]Mode_PA_lh_slope_b0!G4</f>
        <v>3</v>
      </c>
      <c r="Z11" s="122">
        <f>[13]Mode_PA_lh_slope_b0!H4</f>
        <v>6.7999999999999996E-3</v>
      </c>
      <c r="AA11" s="122">
        <f>[13]Mode_PA_lh_slope_b0!I4</f>
        <v>9.9000000000000008E-3</v>
      </c>
      <c r="AB11" s="99" t="str">
        <f>[13]Mode_PA_lh_slope_b0!J4</f>
        <v>p&lt;0.01</v>
      </c>
      <c r="AC11" s="69">
        <f>[13]Mode_PA_lh_slope_b0!B5</f>
        <v>40.014000000000003</v>
      </c>
      <c r="AD11" s="25">
        <f>[13]Mode_PA_lh_slope_b0!C5</f>
        <v>5.0449999999999999</v>
      </c>
      <c r="AE11" s="25">
        <f>[13]Mode_PA_lh_slope_b0!D5</f>
        <v>30.126000000000001</v>
      </c>
      <c r="AF11" s="25">
        <f>[13]Mode_PA_lh_slope_b0!E5</f>
        <v>49.902999999999999</v>
      </c>
      <c r="AG11" s="25">
        <f>[13]Mode_PA_lh_slope_b0!F5</f>
        <v>7.931</v>
      </c>
      <c r="AH11" s="25">
        <f>[13]Mode_PA_lh_slope_b0!G5</f>
        <v>3.14</v>
      </c>
      <c r="AI11" s="122">
        <f>[13]Mode_PA_lh_slope_b0!H5</f>
        <v>3.5999999999999999E-3</v>
      </c>
      <c r="AJ11" s="122">
        <f>[13]Mode_PA_lh_slope_b0!I5</f>
        <v>5.5999999999999999E-3</v>
      </c>
      <c r="AK11" s="99" t="str">
        <f>[13]Mode_PA_lh_slope_b0!J5</f>
        <v>p&lt;0.01</v>
      </c>
      <c r="AL11" s="69">
        <f>[6]Mode_PA_lh_slope_r2!B3</f>
        <v>0.16441360628863</v>
      </c>
      <c r="AM11" s="25">
        <f>[6]Mode_PA_lh_slope_r2!B2</f>
        <v>0.70158142490362896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58" priority="19" stopIfTrue="1" operator="lessThan">
      <formula>0.0001</formula>
    </cfRule>
    <cfRule type="cellIs" dxfId="257" priority="20" stopIfTrue="1" operator="lessThan">
      <formula>0.001</formula>
    </cfRule>
    <cfRule type="cellIs" dxfId="256" priority="21" stopIfTrue="1" operator="lessThan">
      <formula>0.05</formula>
    </cfRule>
    <cfRule type="cellIs" dxfId="255" priority="22" stopIfTrue="1" operator="lessThan">
      <formula>0.1</formula>
    </cfRule>
  </conditionalFormatting>
  <conditionalFormatting sqref="J3:J5 J8:J9 J11 S3:S5 S8:S9 S11 AB3:AB5 AB8:AB9 AB11 AK3:AK5 AK8:AK9 AK11">
    <cfRule type="containsText" dxfId="254" priority="10" stopIfTrue="1" operator="containsText" text="p&lt;0.0001">
      <formula>NOT(ISERROR(SEARCH("p&lt;0.0001",J3)))</formula>
    </cfRule>
    <cfRule type="containsText" dxfId="253" priority="15" stopIfTrue="1" operator="containsText" text="p&lt;0.001">
      <formula>NOT(ISERROR(SEARCH("p&lt;0.001",J3)))</formula>
    </cfRule>
    <cfRule type="containsText" dxfId="252" priority="16" stopIfTrue="1" operator="containsText" text="p&lt;0.01">
      <formula>NOT(ISERROR(SEARCH("p&lt;0.01",J3)))</formula>
    </cfRule>
    <cfRule type="containsText" dxfId="251" priority="17" stopIfTrue="1" operator="containsText" text="p&lt;0.05">
      <formula>NOT(ISERROR(SEARCH("p&lt;0.05",J3)))</formula>
    </cfRule>
    <cfRule type="containsText" dxfId="250" priority="18" stopIfTrue="1" operator="containsText" text="p&lt;0.1">
      <formula>NOT(ISERROR(SEARCH("p&lt;0.1",J3)))</formula>
    </cfRule>
  </conditionalFormatting>
  <conditionalFormatting sqref="R9">
    <cfRule type="cellIs" dxfId="249" priority="11" stopIfTrue="1" operator="lessThan">
      <formula>0.0001</formula>
    </cfRule>
    <cfRule type="cellIs" dxfId="248" priority="12" stopIfTrue="1" operator="lessThan">
      <formula>0.001</formula>
    </cfRule>
    <cfRule type="cellIs" dxfId="247" priority="13" stopIfTrue="1" operator="lessThan">
      <formula>0.05</formula>
    </cfRule>
    <cfRule type="cellIs" dxfId="246" priority="14" stopIfTrue="1" operator="lessThan">
      <formula>0.1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55" zoomScaleNormal="55" zoomScaleSheetLayoutView="55" workbookViewId="0"/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06" t="s">
        <v>28</v>
      </c>
      <c r="C1" s="204"/>
      <c r="D1" s="204"/>
      <c r="E1" s="204"/>
      <c r="F1" s="204"/>
      <c r="G1" s="204"/>
      <c r="H1" s="204"/>
      <c r="I1" s="204"/>
      <c r="J1" s="204"/>
      <c r="K1" s="203" t="s">
        <v>29</v>
      </c>
      <c r="L1" s="204"/>
      <c r="M1" s="204"/>
      <c r="N1" s="204"/>
      <c r="O1" s="204"/>
      <c r="P1" s="204"/>
      <c r="Q1" s="204"/>
      <c r="R1" s="204"/>
      <c r="S1" s="205"/>
      <c r="T1" s="203" t="s">
        <v>30</v>
      </c>
      <c r="U1" s="204"/>
      <c r="V1" s="204"/>
      <c r="W1" s="204"/>
      <c r="X1" s="204"/>
      <c r="Y1" s="204"/>
      <c r="Z1" s="204"/>
      <c r="AA1" s="204"/>
      <c r="AB1" s="205"/>
      <c r="AC1" s="204" t="s">
        <v>31</v>
      </c>
      <c r="AD1" s="204"/>
      <c r="AE1" s="204"/>
      <c r="AF1" s="204"/>
      <c r="AG1" s="204"/>
      <c r="AH1" s="204"/>
      <c r="AI1" s="204"/>
      <c r="AJ1" s="204"/>
      <c r="AK1" s="205"/>
      <c r="AL1" s="203" t="s">
        <v>32</v>
      </c>
      <c r="AM1" s="204"/>
      <c r="AN1" s="204"/>
      <c r="AO1" s="204"/>
      <c r="AP1" s="204"/>
      <c r="AQ1" s="204"/>
      <c r="AR1" s="204"/>
      <c r="AS1" s="204"/>
      <c r="AT1" s="205"/>
      <c r="AU1" s="203" t="s">
        <v>33</v>
      </c>
      <c r="AV1" s="204"/>
      <c r="AW1" s="204"/>
      <c r="AX1" s="204"/>
      <c r="AY1" s="204"/>
      <c r="AZ1" s="204"/>
      <c r="BA1" s="204"/>
      <c r="BB1" s="204"/>
      <c r="BC1" s="205"/>
      <c r="BD1" s="192" t="s">
        <v>41</v>
      </c>
      <c r="BE1" s="193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0.14799999999999999</v>
      </c>
      <c r="C3" s="76">
        <f>[14]Mode_PA_l_f0_b1!D2</f>
        <v>0.307</v>
      </c>
      <c r="D3" s="76">
        <f>[14]Mode_PA_l_f0_b1!E2</f>
        <v>-0.45400000000000001</v>
      </c>
      <c r="E3" s="76">
        <f>[14]Mode_PA_l_f0_b1!F2</f>
        <v>0.751</v>
      </c>
      <c r="F3" s="76">
        <f>[14]Mode_PA_l_f0_b1!G2</f>
        <v>0.48199999999999998</v>
      </c>
      <c r="G3" s="76">
        <f>[14]Mode_PA_l_f0_b1!H2</f>
        <v>10.07</v>
      </c>
      <c r="H3" s="115">
        <f>[14]Mode_PA_l_f0_b1!I2</f>
        <v>0.64029999999999998</v>
      </c>
      <c r="I3" s="115">
        <f>[14]Mode_PA_l_f0_b1!J2</f>
        <v>0.71579999999999999</v>
      </c>
      <c r="J3" s="100">
        <f>[14]Mode_PA_l_f0_b1!K2</f>
        <v>0</v>
      </c>
      <c r="K3" s="77">
        <f>[14]Mode_PA_l_f0_b1!C3</f>
        <v>1.347</v>
      </c>
      <c r="L3" s="76">
        <f>[14]Mode_PA_l_f0_b1!D3</f>
        <v>0.191</v>
      </c>
      <c r="M3" s="76">
        <f>[14]Mode_PA_l_f0_b1!E3</f>
        <v>0.97199999999999998</v>
      </c>
      <c r="N3" s="76">
        <f>[14]Mode_PA_l_f0_b1!F3</f>
        <v>1.722</v>
      </c>
      <c r="O3" s="76">
        <f>[14]Mode_PA_l_f0_b1!G3</f>
        <v>7.0449999999999999</v>
      </c>
      <c r="P3" s="76">
        <f>[14]Mode_PA_l_f0_b1!H3</f>
        <v>10.89</v>
      </c>
      <c r="Q3" s="115">
        <f>[14]Mode_PA_l_f0_b1!I3</f>
        <v>2.2500000000000001E-5</v>
      </c>
      <c r="R3" s="115">
        <f>[14]Mode_PA_l_f0_b1!J3</f>
        <v>5.3600000000000002E-5</v>
      </c>
      <c r="S3" s="100" t="str">
        <f>[14]Mode_PA_l_f0_b1!K3</f>
        <v>p&lt;0.0001</v>
      </c>
      <c r="T3" s="77">
        <f>[14]Mode_PA_l_f0_b1!C4</f>
        <v>1.6930000000000001</v>
      </c>
      <c r="U3" s="76">
        <f>[14]Mode_PA_l_f0_b1!D4</f>
        <v>0.38800000000000001</v>
      </c>
      <c r="V3" s="76">
        <f>[14]Mode_PA_l_f0_b1!E4</f>
        <v>0.93200000000000005</v>
      </c>
      <c r="W3" s="76">
        <f>[14]Mode_PA_l_f0_b1!F4</f>
        <v>2.4540000000000002</v>
      </c>
      <c r="X3" s="76">
        <f>[14]Mode_PA_l_f0_b1!G4</f>
        <v>4.3609999999999998</v>
      </c>
      <c r="Y3" s="76">
        <f>[14]Mode_PA_l_f0_b1!H4</f>
        <v>10.45</v>
      </c>
      <c r="Z3" s="115">
        <f>[14]Mode_PA_l_f0_b1!I4</f>
        <v>1.2999999999999999E-3</v>
      </c>
      <c r="AA3" s="115">
        <f>[14]Mode_PA_l_f0_b1!J4</f>
        <v>2.3E-3</v>
      </c>
      <c r="AB3" s="100" t="str">
        <f>[14]Mode_PA_l_f0_b1!K4</f>
        <v>p&lt;0.01</v>
      </c>
      <c r="AC3" s="76">
        <f>[14]Mode_PA_l_f0_b1!C5</f>
        <v>1.1990000000000001</v>
      </c>
      <c r="AD3" s="76">
        <f>[14]Mode_PA_l_f0_b1!D5</f>
        <v>0.35599999999999998</v>
      </c>
      <c r="AE3" s="76">
        <f>[14]Mode_PA_l_f0_b1!E5</f>
        <v>0.501</v>
      </c>
      <c r="AF3" s="76">
        <f>[14]Mode_PA_l_f0_b1!F5</f>
        <v>1.897</v>
      </c>
      <c r="AG3" s="76">
        <f>[14]Mode_PA_l_f0_b1!G5</f>
        <v>3.3660000000000001</v>
      </c>
      <c r="AH3" s="76">
        <f>[14]Mode_PA_l_f0_b1!H5</f>
        <v>9.34</v>
      </c>
      <c r="AI3" s="115">
        <f>[14]Mode_PA_l_f0_b1!I5</f>
        <v>7.9000000000000008E-3</v>
      </c>
      <c r="AJ3" s="115">
        <f>[14]Mode_PA_l_f0_b1!J5</f>
        <v>1.1299999999999999E-2</v>
      </c>
      <c r="AK3" s="100" t="str">
        <f>[14]Mode_PA_l_f0_b1!K5</f>
        <v>p&lt;0.05</v>
      </c>
      <c r="AL3" s="77">
        <f>[14]Mode_PA_l_f0_b1!C6</f>
        <v>1.5449999999999999</v>
      </c>
      <c r="AM3" s="76">
        <f>[14]Mode_PA_l_f0_b1!D6</f>
        <v>0.62</v>
      </c>
      <c r="AN3" s="76">
        <f>[14]Mode_PA_l_f0_b1!E6</f>
        <v>0.32900000000000001</v>
      </c>
      <c r="AO3" s="76">
        <f>[14]Mode_PA_l_f0_b1!F6</f>
        <v>2.7610000000000001</v>
      </c>
      <c r="AP3" s="76">
        <f>[14]Mode_PA_l_f0_b1!G6</f>
        <v>2.4900000000000002</v>
      </c>
      <c r="AQ3" s="76">
        <f>[14]Mode_PA_l_f0_b1!H6</f>
        <v>10</v>
      </c>
      <c r="AR3" s="115">
        <f>[14]Mode_PA_l_f0_b1!I6</f>
        <v>3.2000000000000001E-2</v>
      </c>
      <c r="AS3" s="115">
        <f>[14]Mode_PA_l_f0_b1!J6</f>
        <v>4.2999999999999997E-2</v>
      </c>
      <c r="AT3" s="100" t="str">
        <f>[14]Mode_PA_l_f0_b1!K6</f>
        <v>p&lt;0.05</v>
      </c>
      <c r="AU3" s="77">
        <f>[14]Mode_PA_l_f0_b1!C7</f>
        <v>0.34599999999999997</v>
      </c>
      <c r="AV3" s="76">
        <f>[14]Mode_PA_l_f0_b1!D7</f>
        <v>0.38100000000000001</v>
      </c>
      <c r="AW3" s="76">
        <f>[14]Mode_PA_l_f0_b1!E7</f>
        <v>-0.40200000000000002</v>
      </c>
      <c r="AX3" s="76">
        <f>[14]Mode_PA_l_f0_b1!F7</f>
        <v>1.093</v>
      </c>
      <c r="AY3" s="76">
        <f>[14]Mode_PA_l_f0_b1!G7</f>
        <v>0.90600000000000003</v>
      </c>
      <c r="AZ3" s="76">
        <f>[14]Mode_PA_l_f0_b1!H7</f>
        <v>9.4600000000000009</v>
      </c>
      <c r="BA3" s="115">
        <f>[14]Mode_PA_l_f0_b1!I7</f>
        <v>0.38729999999999998</v>
      </c>
      <c r="BB3" s="115">
        <f>[14]Mode_PA_l_f0_b1!J7</f>
        <v>0.46110000000000001</v>
      </c>
      <c r="BC3" s="100">
        <f>[14]Mode_PA_l_f0_b1!K7</f>
        <v>0</v>
      </c>
      <c r="BD3" s="76">
        <f>'B0 Mode'!AL3</f>
        <v>7.7364655662846102E-2</v>
      </c>
      <c r="BE3" s="73">
        <f>'B0 Mode'!AM3</f>
        <v>0.963580594759613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0.36399999999999999</v>
      </c>
      <c r="D4" s="73">
        <f>[15]Mode_PA_h_f0_b1!E2</f>
        <v>-0.32300000000000001</v>
      </c>
      <c r="E4" s="73">
        <f>[15]Mode_PA_h_f0_b1!F2</f>
        <v>1.1040000000000001</v>
      </c>
      <c r="F4" s="73">
        <f>[15]Mode_PA_h_f0_b1!G2</f>
        <v>1.073</v>
      </c>
      <c r="G4" s="73">
        <f>[15]Mode_PA_h_f0_b1!H2</f>
        <v>10.18</v>
      </c>
      <c r="H4" s="115">
        <f>[15]Mode_PA_h_f0_b1!I2</f>
        <v>0.30819999999999997</v>
      </c>
      <c r="I4" s="115">
        <f>[15]Mode_PA_h_f0_b1!J2</f>
        <v>0.37590000000000001</v>
      </c>
      <c r="J4" s="100">
        <f>[15]Mode_PA_h_f0_b1!K2</f>
        <v>0</v>
      </c>
      <c r="K4" s="81">
        <f>[15]Mode_PA_h_f0_b1!C3</f>
        <v>1.302</v>
      </c>
      <c r="L4" s="73">
        <f>[15]Mode_PA_h_f0_b1!D3</f>
        <v>0.28799999999999998</v>
      </c>
      <c r="M4" s="73">
        <f>[15]Mode_PA_h_f0_b1!E3</f>
        <v>0.73699999999999999</v>
      </c>
      <c r="N4" s="73">
        <f>[15]Mode_PA_h_f0_b1!F3</f>
        <v>1.8660000000000001</v>
      </c>
      <c r="O4" s="73">
        <f>[15]Mode_PA_h_f0_b1!G3</f>
        <v>4.5209999999999999</v>
      </c>
      <c r="P4" s="73">
        <f>[15]Mode_PA_h_f0_b1!H3</f>
        <v>9.8800000000000008</v>
      </c>
      <c r="Q4" s="115">
        <f>[15]Mode_PA_h_f0_b1!I3</f>
        <v>1.1000000000000001E-3</v>
      </c>
      <c r="R4" s="115">
        <f>[15]Mode_PA_h_f0_b1!J3</f>
        <v>2.0999999999999999E-3</v>
      </c>
      <c r="S4" s="100" t="str">
        <f>[15]Mode_PA_h_f0_b1!K3</f>
        <v>p&lt;0.01</v>
      </c>
      <c r="T4" s="81">
        <f>[15]Mode_PA_h_f0_b1!C4</f>
        <v>3.016</v>
      </c>
      <c r="U4" s="73">
        <f>[15]Mode_PA_h_f0_b1!D4</f>
        <v>0.57599999999999996</v>
      </c>
      <c r="V4" s="73">
        <f>[15]Mode_PA_h_f0_b1!E4</f>
        <v>1.887</v>
      </c>
      <c r="W4" s="73">
        <f>[15]Mode_PA_h_f0_b1!F4</f>
        <v>4.1440000000000001</v>
      </c>
      <c r="X4" s="73">
        <f>[15]Mode_PA_h_f0_b1!G4</f>
        <v>5.2389999999999999</v>
      </c>
      <c r="Y4" s="73">
        <f>[15]Mode_PA_h_f0_b1!H4</f>
        <v>8.41</v>
      </c>
      <c r="Z4" s="115">
        <f>[15]Mode_PA_h_f0_b1!I4</f>
        <v>6.6699999999999995E-4</v>
      </c>
      <c r="AA4" s="115">
        <f>[15]Mode_PA_h_f0_b1!J4</f>
        <v>1.2999999999999999E-3</v>
      </c>
      <c r="AB4" s="100" t="str">
        <f>[15]Mode_PA_h_f0_b1!K4</f>
        <v>p&lt;0.01</v>
      </c>
      <c r="AC4" s="73">
        <f>[15]Mode_PA_h_f0_b1!C5</f>
        <v>0.91100000000000003</v>
      </c>
      <c r="AD4" s="73">
        <f>[15]Mode_PA_h_f0_b1!D5</f>
        <v>0.45900000000000002</v>
      </c>
      <c r="AE4" s="73">
        <f>[15]Mode_PA_h_f0_b1!E5</f>
        <v>1.2E-2</v>
      </c>
      <c r="AF4" s="73">
        <f>[15]Mode_PA_h_f0_b1!F5</f>
        <v>1.8109999999999999</v>
      </c>
      <c r="AG4" s="73">
        <f>[15]Mode_PA_h_f0_b1!G5</f>
        <v>1.9850000000000001</v>
      </c>
      <c r="AH4" s="73">
        <f>[15]Mode_PA_h_f0_b1!H5</f>
        <v>9.64</v>
      </c>
      <c r="AI4" s="115">
        <f>[15]Mode_PA_h_f0_b1!I5</f>
        <v>7.6300000000000007E-2</v>
      </c>
      <c r="AJ4" s="115">
        <f>[15]Mode_PA_h_f0_b1!J5</f>
        <v>9.9900000000000003E-2</v>
      </c>
      <c r="AK4" s="100" t="str">
        <f>[15]Mode_PA_h_f0_b1!K5</f>
        <v>(p&lt;0.1)</v>
      </c>
      <c r="AL4" s="81">
        <f>[15]Mode_PA_h_f0_b1!C6</f>
        <v>2.625</v>
      </c>
      <c r="AM4" s="73">
        <f>[15]Mode_PA_h_f0_b1!D6</f>
        <v>0.81</v>
      </c>
      <c r="AN4" s="73">
        <f>[15]Mode_PA_h_f0_b1!E6</f>
        <v>1.0369999999999999</v>
      </c>
      <c r="AO4" s="73">
        <f>[15]Mode_PA_h_f0_b1!F6</f>
        <v>4.2140000000000004</v>
      </c>
      <c r="AP4" s="73">
        <f>[15]Mode_PA_h_f0_b1!G6</f>
        <v>3.2389999999999999</v>
      </c>
      <c r="AQ4" s="73">
        <f>[15]Mode_PA_h_f0_b1!H6</f>
        <v>8.64</v>
      </c>
      <c r="AR4" s="115">
        <f>[15]Mode_PA_h_f0_b1!I6</f>
        <v>1.0699999999999999E-2</v>
      </c>
      <c r="AS4" s="115">
        <f>[15]Mode_PA_h_f0_b1!J6</f>
        <v>1.4999999999999999E-2</v>
      </c>
      <c r="AT4" s="100" t="str">
        <f>[15]Mode_PA_h_f0_b1!K6</f>
        <v>p&lt;0.05</v>
      </c>
      <c r="AU4" s="81">
        <f>[15]Mode_PA_h_f0_b1!C7</f>
        <v>1.714</v>
      </c>
      <c r="AV4" s="73">
        <f>[15]Mode_PA_h_f0_b1!D7</f>
        <v>0.52800000000000002</v>
      </c>
      <c r="AW4" s="73">
        <f>[15]Mode_PA_h_f0_b1!E7</f>
        <v>0.67900000000000005</v>
      </c>
      <c r="AX4" s="73">
        <f>[15]Mode_PA_h_f0_b1!F7</f>
        <v>2.7490000000000001</v>
      </c>
      <c r="AY4" s="73">
        <f>[15]Mode_PA_h_f0_b1!G7</f>
        <v>3.246</v>
      </c>
      <c r="AZ4" s="73">
        <f>[15]Mode_PA_h_f0_b1!H7</f>
        <v>7.37</v>
      </c>
      <c r="BA4" s="115">
        <f>[15]Mode_PA_h_f0_b1!I7</f>
        <v>1.32E-2</v>
      </c>
      <c r="BB4" s="115">
        <f>[15]Mode_PA_h_f0_b1!J7</f>
        <v>1.8100000000000002E-2</v>
      </c>
      <c r="BC4" s="100" t="str">
        <f>[15]Mode_PA_h_f0_b1!K7</f>
        <v>p&lt;0.05</v>
      </c>
      <c r="BD4" s="73">
        <f>'B0 Mode'!AL4</f>
        <v>0.18252779357841101</v>
      </c>
      <c r="BE4" s="73">
        <f>'B0 Mode'!AM4</f>
        <v>0.941127033564787</v>
      </c>
    </row>
    <row r="5" spans="1:57" s="78" customFormat="1" ht="33.6" customHeight="1" thickBot="1" x14ac:dyDescent="0.3">
      <c r="A5" s="82" t="s">
        <v>5</v>
      </c>
      <c r="B5" s="83">
        <f>[16]Mode_PA_f0_exc_b1!C2</f>
        <v>0.26700000000000002</v>
      </c>
      <c r="C5" s="84">
        <f>[16]Mode_PA_f0_exc_b1!D2</f>
        <v>0.151</v>
      </c>
      <c r="D5" s="84">
        <f>[16]Mode_PA_f0_exc_b1!E2</f>
        <v>-2.9000000000000001E-2</v>
      </c>
      <c r="E5" s="84">
        <f>[16]Mode_PA_f0_exc_b1!F2</f>
        <v>0.56299999999999994</v>
      </c>
      <c r="F5" s="84">
        <f>[16]Mode_PA_f0_exc_b1!G2</f>
        <v>1.77</v>
      </c>
      <c r="G5" s="84">
        <f>[16]Mode_PA_f0_exc_b1!H2</f>
        <v>610.05999999999995</v>
      </c>
      <c r="H5" s="115">
        <f>[16]Mode_PA_f0_exc_b1!I2</f>
        <v>7.7200000000000005E-2</v>
      </c>
      <c r="I5" s="115">
        <f>[16]Mode_PA_f0_exc_b1!J2</f>
        <v>9.9299999999999999E-2</v>
      </c>
      <c r="J5" s="100" t="str">
        <f>[16]Mode_PA_f0_exc_b1!K2</f>
        <v>(p&lt;0.1)</v>
      </c>
      <c r="K5" s="85">
        <f>[16]Mode_PA_f0_exc_b1!C3</f>
        <v>-7.8E-2</v>
      </c>
      <c r="L5" s="84">
        <f>[16]Mode_PA_f0_exc_b1!D3</f>
        <v>0.16700000000000001</v>
      </c>
      <c r="M5" s="84">
        <f>[16]Mode_PA_f0_exc_b1!E3</f>
        <v>-0.40600000000000003</v>
      </c>
      <c r="N5" s="84">
        <f>[16]Mode_PA_f0_exc_b1!F3</f>
        <v>0.25</v>
      </c>
      <c r="O5" s="84">
        <f>[16]Mode_PA_f0_exc_b1!G3</f>
        <v>-0.46600000000000003</v>
      </c>
      <c r="P5" s="84">
        <f>[16]Mode_PA_f0_exc_b1!H3</f>
        <v>610.84</v>
      </c>
      <c r="Q5" s="115">
        <f>[16]Mode_PA_f0_exc_b1!I3</f>
        <v>0.64139999999999997</v>
      </c>
      <c r="R5" s="115">
        <f>[16]Mode_PA_f0_exc_b1!J3</f>
        <v>0.7097</v>
      </c>
      <c r="S5" s="100">
        <f>[16]Mode_PA_f0_exc_b1!K3</f>
        <v>0</v>
      </c>
      <c r="T5" s="85">
        <f>[16]Mode_PA_f0_exc_b1!C4</f>
        <v>0.98799999999999999</v>
      </c>
      <c r="U5" s="84">
        <f>[16]Mode_PA_f0_exc_b1!D4</f>
        <v>0.24199999999999999</v>
      </c>
      <c r="V5" s="84">
        <f>[16]Mode_PA_f0_exc_b1!E4</f>
        <v>0.51300000000000001</v>
      </c>
      <c r="W5" s="84">
        <f>[16]Mode_PA_f0_exc_b1!F4</f>
        <v>1.462</v>
      </c>
      <c r="X5" s="84">
        <f>[16]Mode_PA_f0_exc_b1!G4</f>
        <v>4.08</v>
      </c>
      <c r="Y5" s="84">
        <f>[16]Mode_PA_f0_exc_b1!H4</f>
        <v>612.97</v>
      </c>
      <c r="Z5" s="115">
        <f>[16]Mode_PA_f0_exc_b1!I4</f>
        <v>5.1100000000000002E-5</v>
      </c>
      <c r="AA5" s="115">
        <f>[16]Mode_PA_f0_exc_b1!J4</f>
        <v>1.2300000000000001E-4</v>
      </c>
      <c r="AB5" s="100" t="str">
        <f>[16]Mode_PA_f0_exc_b1!K4</f>
        <v>p&lt;0.001</v>
      </c>
      <c r="AC5" s="84">
        <f>[16]Mode_PA_f0_exc_b1!C5</f>
        <v>-0.34499999999999997</v>
      </c>
      <c r="AD5" s="84">
        <f>[16]Mode_PA_f0_exc_b1!D5</f>
        <v>0.16800000000000001</v>
      </c>
      <c r="AE5" s="84">
        <f>[16]Mode_PA_f0_exc_b1!E5</f>
        <v>-0.67400000000000004</v>
      </c>
      <c r="AF5" s="84">
        <f>[16]Mode_PA_f0_exc_b1!F5</f>
        <v>-1.6E-2</v>
      </c>
      <c r="AG5" s="84">
        <f>[16]Mode_PA_f0_exc_b1!G5</f>
        <v>-2.0579999999999998</v>
      </c>
      <c r="AH5" s="84">
        <f>[16]Mode_PA_f0_exc_b1!H5</f>
        <v>611.12</v>
      </c>
      <c r="AI5" s="115">
        <f>[16]Mode_PA_f0_exc_b1!I5</f>
        <v>0.04</v>
      </c>
      <c r="AJ5" s="115">
        <f>[16]Mode_PA_f0_exc_b1!J5</f>
        <v>5.2900000000000003E-2</v>
      </c>
      <c r="AK5" s="100" t="str">
        <f>[16]Mode_PA_f0_exc_b1!K5</f>
        <v>(p&lt;0.1)</v>
      </c>
      <c r="AL5" s="85">
        <f>[16]Mode_PA_f0_exc_b1!C6</f>
        <v>0.72</v>
      </c>
      <c r="AM5" s="84">
        <f>[16]Mode_PA_f0_exc_b1!D6</f>
        <v>0.24199999999999999</v>
      </c>
      <c r="AN5" s="84">
        <f>[16]Mode_PA_f0_exc_b1!E6</f>
        <v>0.245</v>
      </c>
      <c r="AO5" s="84">
        <f>[16]Mode_PA_f0_exc_b1!F6</f>
        <v>1.1950000000000001</v>
      </c>
      <c r="AP5" s="84">
        <f>[16]Mode_PA_f0_exc_b1!G6</f>
        <v>2.9710000000000001</v>
      </c>
      <c r="AQ5" s="84">
        <f>[16]Mode_PA_f0_exc_b1!H6</f>
        <v>613.11</v>
      </c>
      <c r="AR5" s="115">
        <f>[16]Mode_PA_f0_exc_b1!I6</f>
        <v>3.0999999999999999E-3</v>
      </c>
      <c r="AS5" s="115">
        <f>[16]Mode_PA_f0_exc_b1!J6</f>
        <v>5.0000000000000001E-3</v>
      </c>
      <c r="AT5" s="100" t="str">
        <f>[16]Mode_PA_f0_exc_b1!K6</f>
        <v>p&lt;0.01</v>
      </c>
      <c r="AU5" s="85">
        <f>[16]Mode_PA_f0_exc_b1!C7</f>
        <v>1.0660000000000001</v>
      </c>
      <c r="AV5" s="84">
        <f>[16]Mode_PA_f0_exc_b1!D7</f>
        <v>0.249</v>
      </c>
      <c r="AW5" s="84">
        <f>[16]Mode_PA_f0_exc_b1!E7</f>
        <v>0.57699999999999996</v>
      </c>
      <c r="AX5" s="84">
        <f>[16]Mode_PA_f0_exc_b1!F7</f>
        <v>1.554</v>
      </c>
      <c r="AY5" s="84">
        <f>[16]Mode_PA_f0_exc_b1!G7</f>
        <v>4.2779999999999996</v>
      </c>
      <c r="AZ5" s="84">
        <f>[16]Mode_PA_f0_exc_b1!H7</f>
        <v>612.26</v>
      </c>
      <c r="BA5" s="115">
        <f>[16]Mode_PA_f0_exc_b1!I7</f>
        <v>2.1800000000000001E-5</v>
      </c>
      <c r="BB5" s="115">
        <f>[16]Mode_PA_f0_exc_b1!J7</f>
        <v>5.5000000000000002E-5</v>
      </c>
      <c r="BC5" s="100" t="str">
        <f>[16]Mode_PA_f0_exc_b1!K7</f>
        <v>p&lt;0.0001</v>
      </c>
      <c r="BD5" s="84">
        <f>'B0 Mode'!AL5</f>
        <v>0.16441360628863</v>
      </c>
      <c r="BE5" s="84">
        <f>'B0 Mode'!AM5</f>
        <v>0.70158142490362896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0.29799999999999999</v>
      </c>
      <c r="C6" s="84">
        <f>[17]Mode_PA_lh_mean_f0_b1!D2</f>
        <v>0.32500000000000001</v>
      </c>
      <c r="D6" s="84">
        <f>[17]Mode_PA_lh_mean_f0_b1!E2</f>
        <v>-0.34</v>
      </c>
      <c r="E6" s="84">
        <f>[17]Mode_PA_lh_mean_f0_b1!F2</f>
        <v>0.93600000000000005</v>
      </c>
      <c r="F6" s="84">
        <f>[17]Mode_PA_lh_mean_f0_b1!G2</f>
        <v>0.91600000000000004</v>
      </c>
      <c r="G6" s="84">
        <f>[17]Mode_PA_lh_mean_f0_b1!H2</f>
        <v>10.11</v>
      </c>
      <c r="H6" s="115">
        <f>[17]Mode_PA_lh_mean_f0_b1!I2</f>
        <v>0.38119999999999998</v>
      </c>
      <c r="I6" s="115">
        <f>[17]Mode_PA_lh_mean_f0_b1!J2</f>
        <v>0.45279999999999998</v>
      </c>
      <c r="J6" s="100">
        <f>[17]Mode_PA_lh_mean_f0_b1!K2</f>
        <v>0</v>
      </c>
      <c r="K6" s="85">
        <f>[17]Mode_PA_lh_mean_f0_b1!C3</f>
        <v>1.2649999999999999</v>
      </c>
      <c r="L6" s="84">
        <f>[17]Mode_PA_lh_mean_f0_b1!D3</f>
        <v>0.17599999999999999</v>
      </c>
      <c r="M6" s="84">
        <f>[17]Mode_PA_lh_mean_f0_b1!E3</f>
        <v>0.91900000000000004</v>
      </c>
      <c r="N6" s="84">
        <f>[17]Mode_PA_lh_mean_f0_b1!F3</f>
        <v>1.611</v>
      </c>
      <c r="O6" s="84">
        <f>[17]Mode_PA_lh_mean_f0_b1!G3</f>
        <v>7.17</v>
      </c>
      <c r="P6" s="84">
        <f>[17]Mode_PA_lh_mean_f0_b1!H3</f>
        <v>20.6</v>
      </c>
      <c r="Q6" s="115">
        <f>[17]Mode_PA_lh_mean_f0_b1!I3</f>
        <v>5.0900000000000002E-7</v>
      </c>
      <c r="R6" s="115">
        <f>[17]Mode_PA_lh_mean_f0_b1!J3</f>
        <v>1.53E-6</v>
      </c>
      <c r="S6" s="100" t="str">
        <f>[17]Mode_PA_lh_mean_f0_b1!K3</f>
        <v>p&lt;0.0001</v>
      </c>
      <c r="T6" s="85">
        <f>[17]Mode_PA_lh_mean_f0_b1!C4</f>
        <v>2.4289999999999998</v>
      </c>
      <c r="U6" s="84">
        <f>[17]Mode_PA_lh_mean_f0_b1!D4</f>
        <v>0.42299999999999999</v>
      </c>
      <c r="V6" s="84">
        <f>[17]Mode_PA_lh_mean_f0_b1!E4</f>
        <v>1.599</v>
      </c>
      <c r="W6" s="84">
        <f>[17]Mode_PA_lh_mean_f0_b1!F4</f>
        <v>3.2589999999999999</v>
      </c>
      <c r="X6" s="84">
        <f>[17]Mode_PA_lh_mean_f0_b1!G4</f>
        <v>5.7359999999999998</v>
      </c>
      <c r="Y6" s="84">
        <f>[17]Mode_PA_lh_mean_f0_b1!H4</f>
        <v>12.37</v>
      </c>
      <c r="Z6" s="115">
        <f>[17]Mode_PA_lh_mean_f0_b1!I4</f>
        <v>8.3300000000000005E-5</v>
      </c>
      <c r="AA6" s="115">
        <f>[17]Mode_PA_lh_mean_f0_b1!J4</f>
        <v>1.94E-4</v>
      </c>
      <c r="AB6" s="100" t="str">
        <f>[17]Mode_PA_lh_mean_f0_b1!K4</f>
        <v>p&lt;0.001</v>
      </c>
      <c r="AC6" s="84">
        <f>[17]Mode_PA_lh_mean_f0_b1!C5</f>
        <v>0.96699999999999997</v>
      </c>
      <c r="AD6" s="84">
        <f>[17]Mode_PA_lh_mean_f0_b1!D5</f>
        <v>0.27700000000000002</v>
      </c>
      <c r="AE6" s="84">
        <f>[17]Mode_PA_lh_mean_f0_b1!E5</f>
        <v>0.42399999999999999</v>
      </c>
      <c r="AF6" s="84">
        <f>[17]Mode_PA_lh_mean_f0_b1!F5</f>
        <v>1.51</v>
      </c>
      <c r="AG6" s="84">
        <f>[17]Mode_PA_lh_mean_f0_b1!G5</f>
        <v>3.4889999999999999</v>
      </c>
      <c r="AH6" s="84">
        <f>[17]Mode_PA_lh_mean_f0_b1!H5</f>
        <v>10.61</v>
      </c>
      <c r="AI6" s="115">
        <f>[17]Mode_PA_lh_mean_f0_b1!I5</f>
        <v>5.3E-3</v>
      </c>
      <c r="AJ6" s="115">
        <f>[17]Mode_PA_lh_mean_f0_b1!J5</f>
        <v>8.3000000000000001E-3</v>
      </c>
      <c r="AK6" s="100" t="str">
        <f>[17]Mode_PA_lh_mean_f0_b1!K5</f>
        <v>p&lt;0.01</v>
      </c>
      <c r="AL6" s="85">
        <f>[17]Mode_PA_lh_mean_f0_b1!C6</f>
        <v>2.1309999999999998</v>
      </c>
      <c r="AM6" s="84">
        <f>[17]Mode_PA_lh_mean_f0_b1!D6</f>
        <v>0.63300000000000001</v>
      </c>
      <c r="AN6" s="84">
        <f>[17]Mode_PA_lh_mean_f0_b1!E6</f>
        <v>0.89</v>
      </c>
      <c r="AO6" s="84">
        <f>[17]Mode_PA_lh_mean_f0_b1!F6</f>
        <v>3.3719999999999999</v>
      </c>
      <c r="AP6" s="84">
        <f>[17]Mode_PA_lh_mean_f0_b1!G6</f>
        <v>3.3650000000000002</v>
      </c>
      <c r="AQ6" s="84">
        <f>[17]Mode_PA_lh_mean_f0_b1!H6</f>
        <v>10.93</v>
      </c>
      <c r="AR6" s="115">
        <f>[17]Mode_PA_lh_mean_f0_b1!I6</f>
        <v>6.4000000000000003E-3</v>
      </c>
      <c r="AS6" s="115">
        <f>[17]Mode_PA_lh_mean_f0_b1!J6</f>
        <v>9.7999999999999997E-3</v>
      </c>
      <c r="AT6" s="100" t="str">
        <f>[17]Mode_PA_lh_mean_f0_b1!K6</f>
        <v>p&lt;0.01</v>
      </c>
      <c r="AU6" s="85">
        <f>[17]Mode_PA_lh_mean_f0_b1!C7</f>
        <v>1.1639999999999999</v>
      </c>
      <c r="AV6" s="84">
        <f>[17]Mode_PA_lh_mean_f0_b1!D7</f>
        <v>0.498</v>
      </c>
      <c r="AW6" s="84">
        <f>[17]Mode_PA_lh_mean_f0_b1!E7</f>
        <v>0.188</v>
      </c>
      <c r="AX6" s="84">
        <f>[17]Mode_PA_lh_mean_f0_b1!F7</f>
        <v>2.14</v>
      </c>
      <c r="AY6" s="84">
        <f>[17]Mode_PA_lh_mean_f0_b1!G7</f>
        <v>2.3370000000000002</v>
      </c>
      <c r="AZ6" s="84">
        <f>[17]Mode_PA_lh_mean_f0_b1!H7</f>
        <v>10.49</v>
      </c>
      <c r="BA6" s="115">
        <f>[17]Mode_PA_lh_mean_f0_b1!I7</f>
        <v>4.0399999999999998E-2</v>
      </c>
      <c r="BB6" s="115">
        <f>[17]Mode_PA_lh_mean_f0_b1!J7</f>
        <v>5.3100000000000001E-2</v>
      </c>
      <c r="BC6" s="100" t="str">
        <f>[17]Mode_PA_lh_mean_f0_b1!K7</f>
        <v>(p&lt;0.1)</v>
      </c>
      <c r="BD6" s="84">
        <f>'B0 Mode'!AL6</f>
        <v>7.2013054703826601E-2</v>
      </c>
      <c r="BE6" s="84">
        <f>'B0 Mode'!AM6</f>
        <v>0.96562930235292099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0.39400000000000002</v>
      </c>
      <c r="C8" s="74">
        <f>[18]Mode_PA_l_t_b1!D2</f>
        <v>1.982</v>
      </c>
      <c r="D8" s="74">
        <f>[18]Mode_PA_l_t_b1!E2</f>
        <v>-3.4910000000000001</v>
      </c>
      <c r="E8" s="74">
        <f>[18]Mode_PA_l_t_b1!F2</f>
        <v>4.2779999999999996</v>
      </c>
      <c r="F8" s="76">
        <f>[18]Mode_PA_l_t_b1!G2</f>
        <v>0.19900000000000001</v>
      </c>
      <c r="G8" s="76">
        <f>[18]Mode_PA_l_t_b1!H2</f>
        <v>611.02</v>
      </c>
      <c r="H8" s="115">
        <f>[18]Mode_PA_l_t_b1!I2</f>
        <v>0.8427</v>
      </c>
      <c r="I8" s="115">
        <f>[18]Mode_PA_l_t_b1!J2</f>
        <v>0.91600000000000004</v>
      </c>
      <c r="J8" s="100">
        <f>[18]Mode_PA_l_t_b1!K2</f>
        <v>0</v>
      </c>
      <c r="K8" s="88">
        <f>[18]Mode_PA_l_t_b1!C3</f>
        <v>1.351</v>
      </c>
      <c r="L8" s="76">
        <f>[18]Mode_PA_l_t_b1!D3</f>
        <v>2.105</v>
      </c>
      <c r="M8" s="76">
        <f>[18]Mode_PA_l_t_b1!E3</f>
        <v>-2.7749999999999999</v>
      </c>
      <c r="N8" s="76">
        <f>[18]Mode_PA_l_t_b1!F3</f>
        <v>5.476</v>
      </c>
      <c r="O8" s="76">
        <f>[18]Mode_PA_l_t_b1!G3</f>
        <v>0.64200000000000002</v>
      </c>
      <c r="P8" s="76">
        <f>[18]Mode_PA_l_t_b1!H3</f>
        <v>611.20000000000005</v>
      </c>
      <c r="Q8" s="115">
        <f>[18]Mode_PA_l_t_b1!I3</f>
        <v>0.52129999999999999</v>
      </c>
      <c r="R8" s="115">
        <f>[18]Mode_PA_l_t_b1!J3</f>
        <v>0.60060000000000002</v>
      </c>
      <c r="S8" s="100">
        <f>[18]Mode_PA_l_t_b1!K3</f>
        <v>0</v>
      </c>
      <c r="T8" s="88">
        <f>[18]Mode_PA_l_t_b1!C4</f>
        <v>-13.207000000000001</v>
      </c>
      <c r="U8" s="76">
        <f>[18]Mode_PA_l_t_b1!D4</f>
        <v>2.677</v>
      </c>
      <c r="V8" s="76">
        <f>[18]Mode_PA_l_t_b1!E4</f>
        <v>-18.454000000000001</v>
      </c>
      <c r="W8" s="76">
        <f>[18]Mode_PA_l_t_b1!F4</f>
        <v>-7.96</v>
      </c>
      <c r="X8" s="76">
        <f>[18]Mode_PA_l_t_b1!G4</f>
        <v>-4.9329999999999998</v>
      </c>
      <c r="Y8" s="76">
        <f>[18]Mode_PA_l_t_b1!H4</f>
        <v>611.97</v>
      </c>
      <c r="Z8" s="115">
        <f>[18]Mode_PA_l_t_b1!I4</f>
        <v>1.04E-6</v>
      </c>
      <c r="AA8" s="115">
        <f>[18]Mode_PA_l_t_b1!J4</f>
        <v>2.92E-6</v>
      </c>
      <c r="AB8" s="100" t="str">
        <f>[18]Mode_PA_l_t_b1!K4</f>
        <v>p&lt;0.0001</v>
      </c>
      <c r="AC8" s="74">
        <f>[18]Mode_PA_l_t_b1!C5</f>
        <v>0.95699999999999996</v>
      </c>
      <c r="AD8" s="76">
        <f>[18]Mode_PA_l_t_b1!D5</f>
        <v>2.101</v>
      </c>
      <c r="AE8" s="76">
        <f>[18]Mode_PA_l_t_b1!E5</f>
        <v>-3.16</v>
      </c>
      <c r="AF8" s="76">
        <f>[18]Mode_PA_l_t_b1!F5</f>
        <v>5.0739999999999998</v>
      </c>
      <c r="AG8" s="76">
        <f>[18]Mode_PA_l_t_b1!G5</f>
        <v>0.45600000000000002</v>
      </c>
      <c r="AH8" s="76">
        <f>[18]Mode_PA_l_t_b1!H5</f>
        <v>611.33000000000004</v>
      </c>
      <c r="AI8" s="115">
        <f>[18]Mode_PA_l_t_b1!I5</f>
        <v>0.64890000000000003</v>
      </c>
      <c r="AJ8" s="115">
        <f>[18]Mode_PA_l_t_b1!J5</f>
        <v>0.72099999999999997</v>
      </c>
      <c r="AK8" s="100">
        <f>[18]Mode_PA_l_t_b1!K5</f>
        <v>0</v>
      </c>
      <c r="AL8" s="88">
        <f>[18]Mode_PA_l_t_b1!C6</f>
        <v>-13.6</v>
      </c>
      <c r="AM8" s="76">
        <f>[18]Mode_PA_l_t_b1!D6</f>
        <v>2.6749999999999998</v>
      </c>
      <c r="AN8" s="76">
        <f>[18]Mode_PA_l_t_b1!E6</f>
        <v>-18.844000000000001</v>
      </c>
      <c r="AO8" s="76">
        <f>[18]Mode_PA_l_t_b1!F6</f>
        <v>-8.3569999999999993</v>
      </c>
      <c r="AP8" s="76">
        <f>[18]Mode_PA_l_t_b1!G6</f>
        <v>-5.0839999999999996</v>
      </c>
      <c r="AQ8" s="76">
        <f>[18]Mode_PA_l_t_b1!H6</f>
        <v>612.13</v>
      </c>
      <c r="AR8" s="115">
        <f>[18]Mode_PA_l_t_b1!I6</f>
        <v>4.9299999999999998E-7</v>
      </c>
      <c r="AS8" s="115">
        <f>[18]Mode_PA_l_t_b1!J6</f>
        <v>1.42E-6</v>
      </c>
      <c r="AT8" s="100" t="str">
        <f>[18]Mode_PA_l_t_b1!K6</f>
        <v>p&lt;0.0001</v>
      </c>
      <c r="AU8" s="88">
        <f>[18]Mode_PA_l_t_b1!C7</f>
        <v>-14.557</v>
      </c>
      <c r="AV8" s="76">
        <f>[18]Mode_PA_l_t_b1!D7</f>
        <v>2.2829999999999999</v>
      </c>
      <c r="AW8" s="76">
        <f>[18]Mode_PA_l_t_b1!E7</f>
        <v>-19.032</v>
      </c>
      <c r="AX8" s="76">
        <f>[18]Mode_PA_l_t_b1!F7</f>
        <v>-10.083</v>
      </c>
      <c r="AY8" s="76">
        <f>[18]Mode_PA_l_t_b1!G7</f>
        <v>-6.3769999999999998</v>
      </c>
      <c r="AZ8" s="76">
        <f>[18]Mode_PA_l_t_b1!H7</f>
        <v>611.64</v>
      </c>
      <c r="BA8" s="115">
        <f>[18]Mode_PA_l_t_b1!I7</f>
        <v>3.5700000000000001E-10</v>
      </c>
      <c r="BB8" s="115">
        <f>[18]Mode_PA_l_t_b1!J7</f>
        <v>1.5400000000000001E-9</v>
      </c>
      <c r="BC8" s="100" t="str">
        <f>[18]Mode_PA_l_t_b1!K7</f>
        <v>p&lt;0.0001</v>
      </c>
      <c r="BD8" s="76">
        <f>'B0 Mode'!AL8</f>
        <v>8.72894875399952E-2</v>
      </c>
      <c r="BE8" s="76">
        <f>'B0 Mode'!AM8</f>
        <v>0.76096721773815101</v>
      </c>
    </row>
    <row r="9" spans="1:57" s="89" customFormat="1" ht="33.6" customHeight="1" thickBot="1" x14ac:dyDescent="0.3">
      <c r="A9" s="90" t="s">
        <v>3</v>
      </c>
      <c r="B9" s="91">
        <f>[19]Mode_PA_h_t_b1!C2</f>
        <v>-0.373</v>
      </c>
      <c r="C9" s="82">
        <f>[19]Mode_PA_h_t_b1!D2</f>
        <v>2.9540000000000002</v>
      </c>
      <c r="D9" s="82">
        <f>[19]Mode_PA_h_t_b1!E2</f>
        <v>-6.1619999999999999</v>
      </c>
      <c r="E9" s="82">
        <f>[19]Mode_PA_h_t_b1!F2</f>
        <v>5.4169999999999998</v>
      </c>
      <c r="F9" s="84">
        <f>[19]Mode_PA_h_t_b1!G2</f>
        <v>-0.126</v>
      </c>
      <c r="G9" s="84">
        <f>[19]Mode_PA_h_t_b1!H2</f>
        <v>612</v>
      </c>
      <c r="H9" s="115">
        <f>[19]Mode_PA_h_t_b1!I2</f>
        <v>0.89970000000000006</v>
      </c>
      <c r="I9" s="115">
        <f>[19]Mode_PA_h_t_b1!J2</f>
        <v>0.96379999999999999</v>
      </c>
      <c r="J9" s="100">
        <f>[19]Mode_PA_h_t_b1!K2</f>
        <v>0</v>
      </c>
      <c r="K9" s="92">
        <f>[19]Mode_PA_h_t_b1!C3</f>
        <v>-0.55100000000000005</v>
      </c>
      <c r="L9" s="84">
        <f>[19]Mode_PA_h_t_b1!D3</f>
        <v>3.1389999999999998</v>
      </c>
      <c r="M9" s="84">
        <f>[19]Mode_PA_h_t_b1!E3</f>
        <v>-6.702</v>
      </c>
      <c r="N9" s="84">
        <f>[19]Mode_PA_h_t_b1!F3</f>
        <v>5.601</v>
      </c>
      <c r="O9" s="84">
        <f>[19]Mode_PA_h_t_b1!G3</f>
        <v>-0.17499999999999999</v>
      </c>
      <c r="P9" s="84">
        <f>[19]Mode_PA_h_t_b1!H3</f>
        <v>612.23</v>
      </c>
      <c r="Q9" s="115">
        <f>[19]Mode_PA_h_t_b1!I3</f>
        <v>0.86080000000000001</v>
      </c>
      <c r="R9" s="115">
        <f>[19]Mode_PA_h_t_b1!J3</f>
        <v>0.92759999999999998</v>
      </c>
      <c r="S9" s="100">
        <f>[19]Mode_PA_h_t_b1!K3</f>
        <v>0</v>
      </c>
      <c r="T9" s="92">
        <f>[19]Mode_PA_h_t_b1!C4</f>
        <v>-14.102</v>
      </c>
      <c r="U9" s="84">
        <f>[19]Mode_PA_h_t_b1!D4</f>
        <v>3.9940000000000002</v>
      </c>
      <c r="V9" s="84">
        <f>[19]Mode_PA_h_t_b1!E4</f>
        <v>-21.931000000000001</v>
      </c>
      <c r="W9" s="84">
        <f>[19]Mode_PA_h_t_b1!F4</f>
        <v>-6.2729999999999997</v>
      </c>
      <c r="X9" s="84">
        <f>[19]Mode_PA_h_t_b1!G4</f>
        <v>-3.53</v>
      </c>
      <c r="Y9" s="84">
        <f>[19]Mode_PA_h_t_b1!H4</f>
        <v>612.95000000000005</v>
      </c>
      <c r="Z9" s="115">
        <f>[19]Mode_PA_h_t_b1!I4</f>
        <v>4.46E-4</v>
      </c>
      <c r="AA9" s="115">
        <f>[19]Mode_PA_h_t_b1!J4</f>
        <v>9.0700000000000004E-4</v>
      </c>
      <c r="AB9" s="100" t="str">
        <f>[19]Mode_PA_h_t_b1!K4</f>
        <v>p&lt;0.001</v>
      </c>
      <c r="AC9" s="82">
        <f>[19]Mode_PA_h_t_b1!C5</f>
        <v>-0.17799999999999999</v>
      </c>
      <c r="AD9" s="84">
        <f>[19]Mode_PA_h_t_b1!D5</f>
        <v>3.1360000000000001</v>
      </c>
      <c r="AE9" s="84">
        <f>[19]Mode_PA_h_t_b1!E5</f>
        <v>-6.3239999999999998</v>
      </c>
      <c r="AF9" s="84">
        <f>[19]Mode_PA_h_t_b1!F5</f>
        <v>5.968</v>
      </c>
      <c r="AG9" s="84">
        <f>[19]Mode_PA_h_t_b1!G5</f>
        <v>-5.7000000000000002E-2</v>
      </c>
      <c r="AH9" s="84">
        <f>[19]Mode_PA_h_t_b1!H5</f>
        <v>612.32000000000005</v>
      </c>
      <c r="AI9" s="115">
        <f>[19]Mode_PA_h_t_b1!I5</f>
        <v>0.95469999999999999</v>
      </c>
      <c r="AJ9" s="115">
        <f>[19]Mode_PA_h_t_b1!J5</f>
        <v>1</v>
      </c>
      <c r="AK9" s="100">
        <f>[19]Mode_PA_h_t_b1!K5</f>
        <v>0</v>
      </c>
      <c r="AL9" s="92">
        <f>[19]Mode_PA_h_t_b1!C6</f>
        <v>-13.728999999999999</v>
      </c>
      <c r="AM9" s="84">
        <f>[19]Mode_PA_h_t_b1!D6</f>
        <v>3.9940000000000002</v>
      </c>
      <c r="AN9" s="84">
        <f>[19]Mode_PA_h_t_b1!E6</f>
        <v>-21.556999999999999</v>
      </c>
      <c r="AO9" s="84">
        <f>[19]Mode_PA_h_t_b1!F6</f>
        <v>-5.9020000000000001</v>
      </c>
      <c r="AP9" s="84">
        <f>[19]Mode_PA_h_t_b1!G6</f>
        <v>-3.4380000000000002</v>
      </c>
      <c r="AQ9" s="84">
        <f>[19]Mode_PA_h_t_b1!H6</f>
        <v>613.07000000000005</v>
      </c>
      <c r="AR9" s="115">
        <f>[19]Mode_PA_h_t_b1!I6</f>
        <v>6.2600000000000004E-4</v>
      </c>
      <c r="AS9" s="115">
        <f>[19]Mode_PA_h_t_b1!J6</f>
        <v>1.1999999999999999E-3</v>
      </c>
      <c r="AT9" s="100" t="str">
        <f>[19]Mode_PA_h_t_b1!K6</f>
        <v>p&lt;0.01</v>
      </c>
      <c r="AU9" s="92">
        <f>[19]Mode_PA_h_t_b1!C7</f>
        <v>-13.551</v>
      </c>
      <c r="AV9" s="84">
        <f>[19]Mode_PA_h_t_b1!D7</f>
        <v>3.4079999999999999</v>
      </c>
      <c r="AW9" s="84">
        <f>[19]Mode_PA_h_t_b1!E7</f>
        <v>-20.231000000000002</v>
      </c>
      <c r="AX9" s="84">
        <f>[19]Mode_PA_h_t_b1!F7</f>
        <v>-6.8719999999999999</v>
      </c>
      <c r="AY9" s="84">
        <f>[19]Mode_PA_h_t_b1!G7</f>
        <v>-3.976</v>
      </c>
      <c r="AZ9" s="84">
        <f>[19]Mode_PA_h_t_b1!H7</f>
        <v>612.5</v>
      </c>
      <c r="BA9" s="115">
        <f>[19]Mode_PA_h_t_b1!I7</f>
        <v>7.8300000000000006E-5</v>
      </c>
      <c r="BB9" s="115">
        <f>[19]Mode_PA_h_t_b1!J7</f>
        <v>1.75E-4</v>
      </c>
      <c r="BC9" s="100" t="str">
        <f>[19]Mode_PA_h_t_b1!K7</f>
        <v>p&lt;0.001</v>
      </c>
      <c r="BD9" s="84">
        <f>'B0 Mode'!AL9</f>
        <v>0.11422688459456599</v>
      </c>
      <c r="BE9" s="84">
        <f>'B0 Mode'!AM9</f>
        <v>0.84172260407700195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-0.34499999999999997</v>
      </c>
      <c r="AD10" s="105">
        <f t="shared" ref="AD10:AK10" si="18">AD5</f>
        <v>0.16800000000000001</v>
      </c>
      <c r="AE10" s="105">
        <f t="shared" si="18"/>
        <v>-0.67400000000000004</v>
      </c>
      <c r="AF10" s="105">
        <f t="shared" si="18"/>
        <v>-1.6E-2</v>
      </c>
      <c r="AG10" s="105">
        <f t="shared" si="18"/>
        <v>-2.0579999999999998</v>
      </c>
      <c r="AH10" s="105">
        <f t="shared" si="18"/>
        <v>611.12</v>
      </c>
      <c r="AI10" s="109">
        <f t="shared" si="18"/>
        <v>0.04</v>
      </c>
      <c r="AJ10" s="109">
        <f t="shared" si="18"/>
        <v>5.2900000000000003E-2</v>
      </c>
      <c r="AK10" s="110" t="str">
        <f t="shared" si="18"/>
        <v>(p&lt;0.1)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1.7849999999999999</v>
      </c>
      <c r="C11" s="26">
        <f>[20]Mode_PA_lh_slope_b1!D2</f>
        <v>0.87</v>
      </c>
      <c r="D11" s="26">
        <f>[20]Mode_PA_lh_slope_b1!E2</f>
        <v>8.1000000000000003E-2</v>
      </c>
      <c r="E11" s="26">
        <f>[20]Mode_PA_lh_slope_b1!F2</f>
        <v>3.49</v>
      </c>
      <c r="F11" s="25">
        <f>[20]Mode_PA_lh_slope_b1!G2</f>
        <v>2.0529999999999999</v>
      </c>
      <c r="G11" s="25">
        <f>[20]Mode_PA_lh_slope_b1!H2</f>
        <v>607.03</v>
      </c>
      <c r="H11" s="94">
        <f>[20]Mode_PA_lh_slope_b1!I2</f>
        <v>4.0500000000000001E-2</v>
      </c>
      <c r="I11" s="94">
        <f>[20]Mode_PA_lh_slope_b1!J2</f>
        <v>5.3600000000000002E-2</v>
      </c>
      <c r="J11" s="123" t="str">
        <f>[20]Mode_PA_lh_slope_b1!K2</f>
        <v>(p&lt;0.1)</v>
      </c>
      <c r="K11" s="93">
        <f>[20]Mode_PA_lh_slope_b1!C3</f>
        <v>0.50900000000000001</v>
      </c>
      <c r="L11" s="25">
        <f>[20]Mode_PA_lh_slope_b1!D3</f>
        <v>0.92100000000000004</v>
      </c>
      <c r="M11" s="25">
        <f>[20]Mode_PA_lh_slope_b1!E3</f>
        <v>-1.296</v>
      </c>
      <c r="N11" s="25">
        <f>[20]Mode_PA_lh_slope_b1!F3</f>
        <v>2.3130000000000002</v>
      </c>
      <c r="O11" s="25">
        <f>[20]Mode_PA_lh_slope_b1!G3</f>
        <v>0.55300000000000005</v>
      </c>
      <c r="P11" s="25">
        <f>[20]Mode_PA_lh_slope_b1!H3</f>
        <v>607.66999999999996</v>
      </c>
      <c r="Q11" s="94">
        <f>[20]Mode_PA_lh_slope_b1!I3</f>
        <v>0.58079999999999998</v>
      </c>
      <c r="R11" s="94">
        <f>[20]Mode_PA_lh_slope_b1!J3</f>
        <v>0.66610000000000003</v>
      </c>
      <c r="S11" s="123">
        <f>[20]Mode_PA_lh_slope_b1!K3</f>
        <v>0</v>
      </c>
      <c r="T11" s="93">
        <f>[20]Mode_PA_lh_slope_b1!C4</f>
        <v>7.0789999999999997</v>
      </c>
      <c r="U11" s="25">
        <f>[20]Mode_PA_lh_slope_b1!D4</f>
        <v>1.175</v>
      </c>
      <c r="V11" s="25">
        <f>[20]Mode_PA_lh_slope_b1!E4</f>
        <v>4.7750000000000004</v>
      </c>
      <c r="W11" s="25">
        <f>[20]Mode_PA_lh_slope_b1!F4</f>
        <v>9.3819999999999997</v>
      </c>
      <c r="X11" s="25">
        <f>[20]Mode_PA_lh_slope_b1!G4</f>
        <v>6.0229999999999997</v>
      </c>
      <c r="Y11" s="25">
        <f>[20]Mode_PA_lh_slope_b1!H4</f>
        <v>609.5</v>
      </c>
      <c r="Z11" s="94">
        <f>[20]Mode_PA_lh_slope_b1!I4</f>
        <v>2.9600000000000001E-9</v>
      </c>
      <c r="AA11" s="94">
        <f>[20]Mode_PA_lh_slope_b1!J4</f>
        <v>1.0999999999999999E-8</v>
      </c>
      <c r="AB11" s="123" t="str">
        <f>[20]Mode_PA_lh_slope_b1!K4</f>
        <v>p&lt;0.0001</v>
      </c>
      <c r="AC11" s="25">
        <f>[20]Mode_PA_lh_slope_b1!C5</f>
        <v>-1.2769999999999999</v>
      </c>
      <c r="AD11" s="25">
        <f>[20]Mode_PA_lh_slope_b1!D5</f>
        <v>0.91900000000000004</v>
      </c>
      <c r="AE11" s="25">
        <f>[20]Mode_PA_lh_slope_b1!E5</f>
        <v>-3.0779999999999998</v>
      </c>
      <c r="AF11" s="25">
        <f>[20]Mode_PA_lh_slope_b1!F5</f>
        <v>0.52400000000000002</v>
      </c>
      <c r="AG11" s="25">
        <f>[20]Mode_PA_lh_slope_b1!G5</f>
        <v>-1.389</v>
      </c>
      <c r="AH11" s="25">
        <f>[20]Mode_PA_lh_slope_b1!H5</f>
        <v>607.83000000000004</v>
      </c>
      <c r="AI11" s="94">
        <f>[20]Mode_PA_lh_slope_b1!I5</f>
        <v>0.16520000000000001</v>
      </c>
      <c r="AJ11" s="94">
        <f>[20]Mode_PA_lh_slope_b1!J5</f>
        <v>0.20960000000000001</v>
      </c>
      <c r="AK11" s="123">
        <f>[20]Mode_PA_lh_slope_b1!K5</f>
        <v>0</v>
      </c>
      <c r="AL11" s="93">
        <f>[20]Mode_PA_lh_slope_b1!C6</f>
        <v>5.2930000000000001</v>
      </c>
      <c r="AM11" s="25">
        <f>[20]Mode_PA_lh_slope_b1!D6</f>
        <v>1.1739999999999999</v>
      </c>
      <c r="AN11" s="25">
        <f>[20]Mode_PA_lh_slope_b1!E6</f>
        <v>2.992</v>
      </c>
      <c r="AO11" s="25">
        <f>[20]Mode_PA_lh_slope_b1!F6</f>
        <v>7.5949999999999998</v>
      </c>
      <c r="AP11" s="25">
        <f>[20]Mode_PA_lh_slope_b1!G6</f>
        <v>4.5069999999999997</v>
      </c>
      <c r="AQ11" s="25">
        <f>[20]Mode_PA_lh_slope_b1!H6</f>
        <v>609.74</v>
      </c>
      <c r="AR11" s="94">
        <f>[20]Mode_PA_lh_slope_b1!I6</f>
        <v>7.8699999999999992E-6</v>
      </c>
      <c r="AS11" s="94">
        <f>[20]Mode_PA_lh_slope_b1!J6</f>
        <v>2.0299999999999999E-5</v>
      </c>
      <c r="AT11" s="123" t="str">
        <f>[20]Mode_PA_lh_slope_b1!K6</f>
        <v>p&lt;0.0001</v>
      </c>
      <c r="AU11" s="93">
        <f>[20]Mode_PA_lh_slope_b1!C7</f>
        <v>6.57</v>
      </c>
      <c r="AV11" s="25">
        <f>[20]Mode_PA_lh_slope_b1!D7</f>
        <v>1.0009999999999999</v>
      </c>
      <c r="AW11" s="25">
        <f>[20]Mode_PA_lh_slope_b1!E7</f>
        <v>4.6079999999999997</v>
      </c>
      <c r="AX11" s="25">
        <f>[20]Mode_PA_lh_slope_b1!F7</f>
        <v>8.532</v>
      </c>
      <c r="AY11" s="25">
        <f>[20]Mode_PA_lh_slope_b1!G7</f>
        <v>6.5620000000000003</v>
      </c>
      <c r="AZ11" s="25">
        <f>[20]Mode_PA_lh_slope_b1!H7</f>
        <v>608.38</v>
      </c>
      <c r="BA11" s="94">
        <f>[20]Mode_PA_lh_slope_b1!I7</f>
        <v>1.1399999999999999E-10</v>
      </c>
      <c r="BB11" s="94">
        <f>[20]Mode_PA_lh_slope_b1!J7</f>
        <v>5.2800000000000004E-10</v>
      </c>
      <c r="BC11" s="123" t="str">
        <f>[20]Mode_PA_lh_slope_b1!K7</f>
        <v>p&lt;0.0001</v>
      </c>
      <c r="BD11" s="25">
        <f>'B0 Mode'!AL11</f>
        <v>0.16441360628863</v>
      </c>
      <c r="BE11" s="25">
        <f>'B0 Mode'!AM11</f>
        <v>0.70158142490362896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36" priority="15" stopIfTrue="1" operator="lessThan">
      <formula>0.0001</formula>
    </cfRule>
    <cfRule type="cellIs" dxfId="235" priority="16" stopIfTrue="1" operator="lessThan">
      <formula>0.001</formula>
    </cfRule>
    <cfRule type="cellIs" dxfId="234" priority="17" stopIfTrue="1" operator="lessThan">
      <formula>0.05</formula>
    </cfRule>
    <cfRule type="cellIs" dxfId="233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32" priority="10" stopIfTrue="1" operator="containsText" text="p&lt;0.0001">
      <formula>NOT(ISERROR(SEARCH("p&lt;0.0001",J3)))</formula>
    </cfRule>
    <cfRule type="containsText" dxfId="231" priority="11" stopIfTrue="1" operator="containsText" text="p&lt;0.001">
      <formula>NOT(ISERROR(SEARCH("p&lt;0.001",J3)))</formula>
    </cfRule>
    <cfRule type="containsText" dxfId="230" priority="12" stopIfTrue="1" operator="containsText" text="p&lt;0.01">
      <formula>NOT(ISERROR(SEARCH("p&lt;0.01",J3)))</formula>
    </cfRule>
    <cfRule type="containsText" dxfId="229" priority="13" stopIfTrue="1" operator="containsText" text="p&lt;0.05">
      <formula>NOT(ISERROR(SEARCH("p&lt;0.05",J3)))</formula>
    </cfRule>
    <cfRule type="containsText" dxfId="228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27" priority="6" stopIfTrue="1" operator="lessThan">
      <formula>0.0001</formula>
    </cfRule>
    <cfRule type="cellIs" dxfId="226" priority="7" stopIfTrue="1" operator="lessThan">
      <formula>0.001</formula>
    </cfRule>
    <cfRule type="cellIs" dxfId="225" priority="8" stopIfTrue="1" operator="lessThan">
      <formula>0.05</formula>
    </cfRule>
    <cfRule type="cellIs" dxfId="224" priority="9" stopIfTrue="1" operator="lessThan">
      <formula>0.1</formula>
    </cfRule>
  </conditionalFormatting>
  <conditionalFormatting sqref="BC6 AT6 AK6 AB6 S6 J6">
    <cfRule type="containsText" dxfId="223" priority="1" stopIfTrue="1" operator="containsText" text="p&lt;0.0001">
      <formula>NOT(ISERROR(SEARCH("p&lt;0.0001",J6)))</formula>
    </cfRule>
    <cfRule type="containsText" dxfId="222" priority="2" stopIfTrue="1" operator="containsText" text="p&lt;0.001">
      <formula>NOT(ISERROR(SEARCH("p&lt;0.001",J6)))</formula>
    </cfRule>
    <cfRule type="containsText" dxfId="221" priority="3" stopIfTrue="1" operator="containsText" text="p&lt;0.01">
      <formula>NOT(ISERROR(SEARCH("p&lt;0.01",J6)))</formula>
    </cfRule>
    <cfRule type="containsText" dxfId="220" priority="4" stopIfTrue="1" operator="containsText" text="p&lt;0.05">
      <formula>NOT(ISERROR(SEARCH("p&lt;0.05",J6)))</formula>
    </cfRule>
    <cfRule type="containsText" dxfId="219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12" sqref="A12:L77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94" t="s">
        <v>45</v>
      </c>
      <c r="C1" s="195"/>
      <c r="D1" s="195"/>
      <c r="E1" s="195"/>
      <c r="F1" s="195"/>
      <c r="G1" s="195"/>
      <c r="H1" s="195"/>
      <c r="I1" s="195"/>
      <c r="J1" s="196"/>
      <c r="K1" s="197" t="s">
        <v>46</v>
      </c>
      <c r="L1" s="195"/>
      <c r="M1" s="195"/>
      <c r="N1" s="195"/>
      <c r="O1" s="195"/>
      <c r="P1" s="195"/>
      <c r="Q1" s="195"/>
      <c r="R1" s="195"/>
      <c r="S1" s="198"/>
      <c r="T1" s="199" t="s">
        <v>47</v>
      </c>
      <c r="U1" s="200"/>
      <c r="V1" s="200"/>
      <c r="W1" s="200"/>
      <c r="X1" s="200"/>
      <c r="Y1" s="200"/>
      <c r="Z1" s="200"/>
      <c r="AA1" s="200"/>
      <c r="AB1" s="200"/>
      <c r="AC1" s="201" t="s">
        <v>48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83.245999999999995</v>
      </c>
      <c r="C3" s="17">
        <f>[1]Mode_PA_l_f0_b0!C6</f>
        <v>1.5029999999999999</v>
      </c>
      <c r="D3" s="17">
        <f>[1]Mode_PA_l_f0_b0!D6</f>
        <v>80.301000000000002</v>
      </c>
      <c r="E3" s="17">
        <f>[1]Mode_PA_l_f0_b0!E6</f>
        <v>86.191000000000003</v>
      </c>
      <c r="F3" s="17">
        <f>[1]Mode_PA_l_f0_b0!F6</f>
        <v>55.402000000000001</v>
      </c>
      <c r="G3" s="17">
        <f>[1]Mode_PA_l_f0_b0!G6</f>
        <v>10</v>
      </c>
      <c r="H3" s="115">
        <f>[1]Mode_PA_l_f0_b0!H6</f>
        <v>8.8700000000000003E-14</v>
      </c>
      <c r="I3" s="115">
        <f>[1]Mode_PA_l_f0_b0!I6</f>
        <v>5.5399999999999996E-13</v>
      </c>
      <c r="J3" s="100" t="str">
        <f>[1]Mode_PA_l_f0_b0!J6</f>
        <v>p&lt;0.0001</v>
      </c>
      <c r="K3" s="54">
        <f>[1]Mode_PA_l_f0_b0!B7</f>
        <v>84.834000000000003</v>
      </c>
      <c r="L3" s="17">
        <f>[1]Mode_PA_l_f0_b0!C7</f>
        <v>1.41</v>
      </c>
      <c r="M3" s="17">
        <f>[1]Mode_PA_l_f0_b0!D7</f>
        <v>82.070999999999998</v>
      </c>
      <c r="N3" s="17">
        <f>[1]Mode_PA_l_f0_b0!E7</f>
        <v>87.597999999999999</v>
      </c>
      <c r="O3" s="17">
        <f>[1]Mode_PA_l_f0_b0!F7</f>
        <v>60.167000000000002</v>
      </c>
      <c r="P3" s="17">
        <f>[1]Mode_PA_l_f0_b0!G7</f>
        <v>0</v>
      </c>
      <c r="Q3" s="115">
        <f>[1]Mode_PA_l_f0_b0!H7</f>
        <v>1</v>
      </c>
      <c r="R3" s="115">
        <f>[1]Mode_PA_l_f0_b0!I7</f>
        <v>1</v>
      </c>
      <c r="S3" s="95">
        <f>[1]Mode_PA_l_f0_b0!J7</f>
        <v>0</v>
      </c>
      <c r="T3" s="63">
        <f>[1]Mode_PA_l_f0_b0!B8</f>
        <v>83.539000000000001</v>
      </c>
      <c r="U3" s="17">
        <f>[1]Mode_PA_l_f0_b0!C8</f>
        <v>1.633</v>
      </c>
      <c r="V3" s="17">
        <f>[1]Mode_PA_l_f0_b0!D8</f>
        <v>80.337999999999994</v>
      </c>
      <c r="W3" s="17">
        <f>[1]Mode_PA_l_f0_b0!E8</f>
        <v>86.74</v>
      </c>
      <c r="X3" s="17">
        <f>[1]Mode_PA_l_f0_b0!F8</f>
        <v>51.15</v>
      </c>
      <c r="Y3" s="17">
        <f>[1]Mode_PA_l_f0_b0!G8</f>
        <v>10.08</v>
      </c>
      <c r="Z3" s="119">
        <f>[1]Mode_PA_l_f0_b0!H8</f>
        <v>1.6300000000000001E-13</v>
      </c>
      <c r="AA3" s="119">
        <f>[1]Mode_PA_l_f0_b0!I8</f>
        <v>9.48E-13</v>
      </c>
      <c r="AB3" s="95" t="str">
        <f>[1]Mode_PA_l_f0_b0!J8</f>
        <v>p&lt;0.0001</v>
      </c>
      <c r="AC3" s="70">
        <f>[1]Mode_PA_l_f0_b0!B9</f>
        <v>85.710999999999999</v>
      </c>
      <c r="AD3" s="17">
        <f>[1]Mode_PA_l_f0_b0!C9</f>
        <v>1.8360000000000001</v>
      </c>
      <c r="AE3" s="17">
        <f>[1]Mode_PA_l_f0_b0!D9</f>
        <v>82.113</v>
      </c>
      <c r="AF3" s="17">
        <f>[1]Mode_PA_l_f0_b0!E9</f>
        <v>89.31</v>
      </c>
      <c r="AG3" s="17">
        <f>[1]Mode_PA_l_f0_b0!F9</f>
        <v>46.682000000000002</v>
      </c>
      <c r="AH3" s="17">
        <f>[1]Mode_PA_l_f0_b0!G9</f>
        <v>9.82</v>
      </c>
      <c r="AI3" s="119">
        <f>[1]Mode_PA_l_f0_b0!H9</f>
        <v>7.3100000000000002E-13</v>
      </c>
      <c r="AJ3" s="119">
        <f>[1]Mode_PA_l_f0_b0!I9</f>
        <v>4.0600000000000001E-12</v>
      </c>
      <c r="AK3" s="95" t="str">
        <f>[1]Mode_PA_l_f0_b0!J9</f>
        <v>p&lt;0.0001</v>
      </c>
      <c r="AL3" s="70">
        <f>'B0 Mode'!AL3</f>
        <v>7.7364655662846102E-2</v>
      </c>
      <c r="AM3" s="17">
        <f>'B0 Mode'!AM3</f>
        <v>0.963580594759613</v>
      </c>
    </row>
    <row r="4" spans="1:39" s="2" customFormat="1" ht="33.6" customHeight="1" thickBot="1" x14ac:dyDescent="0.35">
      <c r="A4" s="20" t="s">
        <v>27</v>
      </c>
      <c r="B4" s="43">
        <f>[3]Mode_PA_h_f0_b0!B6</f>
        <v>89.320999999999998</v>
      </c>
      <c r="C4" s="19">
        <f>[3]Mode_PA_h_f0_b0!C6</f>
        <v>1.4950000000000001</v>
      </c>
      <c r="D4" s="19">
        <f>[3]Mode_PA_h_f0_b0!D6</f>
        <v>86.391000000000005</v>
      </c>
      <c r="E4" s="19">
        <f>[3]Mode_PA_h_f0_b0!E6</f>
        <v>92.251999999999995</v>
      </c>
      <c r="F4" s="19">
        <f>[3]Mode_PA_h_f0_b0!F6</f>
        <v>59.734000000000002</v>
      </c>
      <c r="G4" s="19">
        <f>[3]Mode_PA_h_f0_b0!G6</f>
        <v>10.01</v>
      </c>
      <c r="H4" s="116">
        <f>[3]Mode_PA_h_f0_b0!H6</f>
        <v>4.15E-14</v>
      </c>
      <c r="I4" s="116">
        <f>[3]Mode_PA_h_f0_b0!I6</f>
        <v>3.4599999999999999E-13</v>
      </c>
      <c r="J4" s="101" t="str">
        <f>[3]Mode_PA_h_f0_b0!J6</f>
        <v>p&lt;0.0001</v>
      </c>
      <c r="K4" s="55">
        <f>[3]Mode_PA_h_f0_b0!B7</f>
        <v>87.843999999999994</v>
      </c>
      <c r="L4" s="19">
        <f>[3]Mode_PA_h_f0_b0!C7</f>
        <v>1.5649999999999999</v>
      </c>
      <c r="M4" s="19">
        <f>[3]Mode_PA_h_f0_b0!D7</f>
        <v>84.778000000000006</v>
      </c>
      <c r="N4" s="19">
        <f>[3]Mode_PA_h_f0_b0!E7</f>
        <v>90.911000000000001</v>
      </c>
      <c r="O4" s="19">
        <f>[3]Mode_PA_h_f0_b0!F7</f>
        <v>56.143999999999998</v>
      </c>
      <c r="P4" s="19">
        <f>[3]Mode_PA_h_f0_b0!G7</f>
        <v>19.22</v>
      </c>
      <c r="Q4" s="116">
        <f>[3]Mode_PA_h_f0_b0!H7</f>
        <v>8.7999999999999998E-23</v>
      </c>
      <c r="R4" s="116">
        <f>[3]Mode_PA_h_f0_b0!I7</f>
        <v>4.4000000000000001E-21</v>
      </c>
      <c r="S4" s="96" t="str">
        <f>[3]Mode_PA_h_f0_b0!J7</f>
        <v>p&lt;0.0001</v>
      </c>
      <c r="T4" s="64">
        <f>[3]Mode_PA_h_f0_b0!B8</f>
        <v>92.61</v>
      </c>
      <c r="U4" s="19">
        <f>[3]Mode_PA_h_f0_b0!C8</f>
        <v>1.5609999999999999</v>
      </c>
      <c r="V4" s="19">
        <f>[3]Mode_PA_h_f0_b0!D8</f>
        <v>89.551000000000002</v>
      </c>
      <c r="W4" s="19">
        <f>[3]Mode_PA_h_f0_b0!E8</f>
        <v>95.668999999999997</v>
      </c>
      <c r="X4" s="19">
        <f>[3]Mode_PA_h_f0_b0!F8</f>
        <v>59.335999999999999</v>
      </c>
      <c r="Y4" s="19">
        <f>[3]Mode_PA_h_f0_b0!G8</f>
        <v>10.27</v>
      </c>
      <c r="Z4" s="120">
        <f>[3]Mode_PA_h_f0_b0!H8</f>
        <v>2.3200000000000001E-14</v>
      </c>
      <c r="AA4" s="120">
        <f>[3]Mode_PA_h_f0_b0!I8</f>
        <v>2.3200000000000002E-13</v>
      </c>
      <c r="AB4" s="96" t="str">
        <f>[3]Mode_PA_h_f0_b0!J8</f>
        <v>p&lt;0.0001</v>
      </c>
      <c r="AC4" s="71">
        <f>[3]Mode_PA_h_f0_b0!B9</f>
        <v>93</v>
      </c>
      <c r="AD4" s="19">
        <f>[3]Mode_PA_h_f0_b0!C9</f>
        <v>1.9910000000000001</v>
      </c>
      <c r="AE4" s="19">
        <f>[3]Mode_PA_h_f0_b0!D9</f>
        <v>89.096999999999994</v>
      </c>
      <c r="AF4" s="19">
        <f>[3]Mode_PA_h_f0_b0!E9</f>
        <v>96.903000000000006</v>
      </c>
      <c r="AG4" s="19">
        <f>[3]Mode_PA_h_f0_b0!F9</f>
        <v>46.701999999999998</v>
      </c>
      <c r="AH4" s="19">
        <f>[3]Mode_PA_h_f0_b0!G9</f>
        <v>9.61</v>
      </c>
      <c r="AI4" s="120">
        <f>[3]Mode_PA_h_f0_b0!H9</f>
        <v>1.1700000000000001E-12</v>
      </c>
      <c r="AJ4" s="120">
        <f>[3]Mode_PA_h_f0_b0!I9</f>
        <v>6.3600000000000004E-12</v>
      </c>
      <c r="AK4" s="96" t="str">
        <f>[3]Mode_PA_h_f0_b0!J9</f>
        <v>p&lt;0.0001</v>
      </c>
      <c r="AL4" s="71">
        <f>'B0 Mode'!AL4</f>
        <v>0.18252779357841101</v>
      </c>
      <c r="AM4" s="19">
        <f>'B0 Mode'!AM4</f>
        <v>0.941127033564787</v>
      </c>
    </row>
    <row r="5" spans="1:39" s="4" customFormat="1" ht="33.6" customHeight="1" thickBot="1" x14ac:dyDescent="0.35">
      <c r="A5" s="21" t="s">
        <v>5</v>
      </c>
      <c r="B5" s="44">
        <f>[5]Mode_PA_f0_exc_b0!B6</f>
        <v>6.0590000000000002</v>
      </c>
      <c r="C5" s="21">
        <f>[5]Mode_PA_f0_exc_b0!C6</f>
        <v>0.35499999999999998</v>
      </c>
      <c r="D5" s="22">
        <f>[5]Mode_PA_f0_exc_b0!D6</f>
        <v>5.3620000000000001</v>
      </c>
      <c r="E5" s="22">
        <f>[5]Mode_PA_f0_exc_b0!E6</f>
        <v>6.7549999999999999</v>
      </c>
      <c r="F5" s="22">
        <f>[5]Mode_PA_f0_exc_b0!F6</f>
        <v>17.056000000000001</v>
      </c>
      <c r="G5" s="22">
        <f>[5]Mode_PA_f0_exc_b0!G6</f>
        <v>11.54</v>
      </c>
      <c r="H5" s="117">
        <f>[5]Mode_PA_f0_exc_b0!H6</f>
        <v>1.5300000000000001E-9</v>
      </c>
      <c r="I5" s="117">
        <f>[5]Mode_PA_f0_exc_b0!I6</f>
        <v>6.4499999999999999E-9</v>
      </c>
      <c r="J5" s="102" t="str">
        <f>[5]Mode_PA_f0_exc_b0!J6</f>
        <v>p&lt;0.0001</v>
      </c>
      <c r="K5" s="56">
        <f>[5]Mode_PA_f0_exc_b0!B7</f>
        <v>2.9609999999999999</v>
      </c>
      <c r="L5" s="22">
        <f>[5]Mode_PA_f0_exc_b0!C7</f>
        <v>0.91900000000000004</v>
      </c>
      <c r="M5" s="22">
        <f>[5]Mode_PA_f0_exc_b0!D7</f>
        <v>1.1599999999999999</v>
      </c>
      <c r="N5" s="22">
        <f>[5]Mode_PA_f0_exc_b0!E7</f>
        <v>4.7629999999999999</v>
      </c>
      <c r="O5" s="22">
        <f>[5]Mode_PA_f0_exc_b0!F7</f>
        <v>3.2210000000000001</v>
      </c>
      <c r="P5" s="22">
        <f>[5]Mode_PA_f0_exc_b0!G7</f>
        <v>313.32</v>
      </c>
      <c r="Q5" s="117">
        <f>[5]Mode_PA_f0_exc_b0!H7</f>
        <v>1.4E-3</v>
      </c>
      <c r="R5" s="117">
        <f>[5]Mode_PA_f0_exc_b0!I7</f>
        <v>2.3999999999999998E-3</v>
      </c>
      <c r="S5" s="97" t="str">
        <f>[5]Mode_PA_f0_exc_b0!J7</f>
        <v>p&lt;0.01</v>
      </c>
      <c r="T5" s="65">
        <f>[5]Mode_PA_f0_exc_b0!B8</f>
        <v>9.7449999999999992</v>
      </c>
      <c r="U5" s="22">
        <f>[5]Mode_PA_f0_exc_b0!C8</f>
        <v>0.5</v>
      </c>
      <c r="V5" s="22">
        <f>[5]Mode_PA_f0_exc_b0!D8</f>
        <v>8.7650000000000006</v>
      </c>
      <c r="W5" s="22">
        <f>[5]Mode_PA_f0_exc_b0!E8</f>
        <v>10.725</v>
      </c>
      <c r="X5" s="22">
        <f>[5]Mode_PA_f0_exc_b0!F8</f>
        <v>19.488</v>
      </c>
      <c r="Y5" s="22">
        <f>[5]Mode_PA_f0_exc_b0!G8</f>
        <v>44.2</v>
      </c>
      <c r="Z5" s="121">
        <f>[5]Mode_PA_f0_exc_b0!H8</f>
        <v>2.5000000000000001E-23</v>
      </c>
      <c r="AA5" s="121">
        <f>[5]Mode_PA_f0_exc_b0!I8</f>
        <v>1.3500000000000001E-21</v>
      </c>
      <c r="AB5" s="97" t="str">
        <f>[5]Mode_PA_f0_exc_b0!J8</f>
        <v>p&lt;0.0001</v>
      </c>
      <c r="AC5" s="72">
        <f>[5]Mode_PA_f0_exc_b0!B9</f>
        <v>7.0380000000000003</v>
      </c>
      <c r="AD5" s="22">
        <f>[5]Mode_PA_f0_exc_b0!C9</f>
        <v>0.44700000000000001</v>
      </c>
      <c r="AE5" s="22">
        <f>[5]Mode_PA_f0_exc_b0!D9</f>
        <v>6.1619999999999999</v>
      </c>
      <c r="AF5" s="22">
        <f>[5]Mode_PA_f0_exc_b0!E9</f>
        <v>7.9139999999999997</v>
      </c>
      <c r="AG5" s="22">
        <f>[5]Mode_PA_f0_exc_b0!F9</f>
        <v>15.747999999999999</v>
      </c>
      <c r="AH5" s="22">
        <f>[5]Mode_PA_f0_exc_b0!G9</f>
        <v>28.57</v>
      </c>
      <c r="AI5" s="121">
        <f>[5]Mode_PA_f0_exc_b0!H9</f>
        <v>1.2800000000000001E-15</v>
      </c>
      <c r="AJ5" s="121">
        <f>[5]Mode_PA_f0_exc_b0!I9</f>
        <v>1.7299999999999999E-14</v>
      </c>
      <c r="AK5" s="97" t="str">
        <f>[5]Mode_PA_f0_exc_b0!J9</f>
        <v>p&lt;0.0001</v>
      </c>
      <c r="AL5" s="72">
        <f>'B0 Mode'!AL5</f>
        <v>0.16441360628863</v>
      </c>
      <c r="AM5" s="22">
        <f>'B0 Mode'!AM5</f>
        <v>0.70158142490362896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85.591999999999999</v>
      </c>
      <c r="C6" s="21">
        <f>[7]Mode_PA_lh_mean_f0_b0!C6</f>
        <v>3.8679999999999999</v>
      </c>
      <c r="D6" s="22">
        <f>[7]Mode_PA_lh_mean_f0_b0!D6</f>
        <v>78.010999999999996</v>
      </c>
      <c r="E6" s="22">
        <f>[7]Mode_PA_lh_mean_f0_b0!E6</f>
        <v>93.171999999999997</v>
      </c>
      <c r="F6" s="22">
        <f>[7]Mode_PA_lh_mean_f0_b0!F6</f>
        <v>22.129000000000001</v>
      </c>
      <c r="G6" s="22">
        <f>[7]Mode_PA_lh_mean_f0_b0!G6</f>
        <v>1.01</v>
      </c>
      <c r="H6" s="117">
        <f>[7]Mode_PA_lh_mean_f0_b0!H6</f>
        <v>2.8000000000000001E-2</v>
      </c>
      <c r="I6" s="117">
        <f>[7]Mode_PA_lh_mean_f0_b0!I6</f>
        <v>3.7600000000000001E-2</v>
      </c>
      <c r="J6" s="102" t="str">
        <f>[7]Mode_PA_lh_mean_f0_b0!J6</f>
        <v>p&lt;0.05</v>
      </c>
      <c r="K6" s="56">
        <f>[7]Mode_PA_lh_mean_f0_b0!B7</f>
        <v>85.998999999999995</v>
      </c>
      <c r="L6" s="22">
        <f>[7]Mode_PA_lh_mean_f0_b0!C7</f>
        <v>3.9079999999999999</v>
      </c>
      <c r="M6" s="22">
        <f>[7]Mode_PA_lh_mean_f0_b0!D7</f>
        <v>78.338999999999999</v>
      </c>
      <c r="N6" s="22">
        <f>[7]Mode_PA_lh_mean_f0_b0!E7</f>
        <v>93.659000000000006</v>
      </c>
      <c r="O6" s="22">
        <f>[7]Mode_PA_lh_mean_f0_b0!F7</f>
        <v>22.004000000000001</v>
      </c>
      <c r="P6" s="22">
        <f>[7]Mode_PA_lh_mean_f0_b0!G7</f>
        <v>1.05</v>
      </c>
      <c r="Q6" s="117">
        <f>[7]Mode_PA_lh_mean_f0_b0!H7</f>
        <v>2.4899999999999999E-2</v>
      </c>
      <c r="R6" s="117">
        <f>[7]Mode_PA_lh_mean_f0_b0!I7</f>
        <v>3.4599999999999999E-2</v>
      </c>
      <c r="S6" s="97" t="str">
        <f>[7]Mode_PA_lh_mean_f0_b0!J7</f>
        <v>p&lt;0.05</v>
      </c>
      <c r="T6" s="65">
        <f>[7]Mode_PA_lh_mean_f0_b0!B8</f>
        <v>87.147000000000006</v>
      </c>
      <c r="U6" s="22">
        <f>[7]Mode_PA_lh_mean_f0_b0!C8</f>
        <v>3.8780000000000001</v>
      </c>
      <c r="V6" s="22">
        <f>[7]Mode_PA_lh_mean_f0_b0!D8</f>
        <v>79.546000000000006</v>
      </c>
      <c r="W6" s="22">
        <f>[7]Mode_PA_lh_mean_f0_b0!E8</f>
        <v>94.747</v>
      </c>
      <c r="X6" s="22">
        <f>[7]Mode_PA_lh_mean_f0_b0!F8</f>
        <v>22.472000000000001</v>
      </c>
      <c r="Y6" s="22">
        <f>[7]Mode_PA_lh_mean_f0_b0!G8</f>
        <v>1.02</v>
      </c>
      <c r="Z6" s="121">
        <f>[7]Mode_PA_lh_mean_f0_b0!H8</f>
        <v>2.6700000000000002E-2</v>
      </c>
      <c r="AA6" s="121">
        <f>[7]Mode_PA_lh_mean_f0_b0!I8</f>
        <v>3.6700000000000003E-2</v>
      </c>
      <c r="AB6" s="97" t="str">
        <f>[7]Mode_PA_lh_mean_f0_b0!J8</f>
        <v>p&lt;0.05</v>
      </c>
      <c r="AC6" s="72">
        <f>[7]Mode_PA_lh_mean_f0_b0!B9</f>
        <v>88.099000000000004</v>
      </c>
      <c r="AD6" s="22">
        <f>[7]Mode_PA_lh_mean_f0_b0!C9</f>
        <v>3.8730000000000002</v>
      </c>
      <c r="AE6" s="22">
        <f>[7]Mode_PA_lh_mean_f0_b0!D9</f>
        <v>80.507999999999996</v>
      </c>
      <c r="AF6" s="22">
        <f>[7]Mode_PA_lh_mean_f0_b0!E9</f>
        <v>95.69</v>
      </c>
      <c r="AG6" s="22">
        <f>[7]Mode_PA_lh_mean_f0_b0!F9</f>
        <v>22.747</v>
      </c>
      <c r="AH6" s="22">
        <f>[7]Mode_PA_lh_mean_f0_b0!G9</f>
        <v>1.01</v>
      </c>
      <c r="AI6" s="121">
        <f>[7]Mode_PA_lh_mean_f0_b0!H9</f>
        <v>2.6800000000000001E-2</v>
      </c>
      <c r="AJ6" s="121">
        <f>[7]Mode_PA_lh_mean_f0_b0!I9</f>
        <v>3.6700000000000003E-2</v>
      </c>
      <c r="AK6" s="97" t="str">
        <f>[7]Mode_PA_lh_mean_f0_b0!J9</f>
        <v>p&lt;0.05</v>
      </c>
      <c r="AL6" s="72">
        <f>[8]Mode_PA_lh_mean_f0_r2!$B$3</f>
        <v>7.2013054703826601E-2</v>
      </c>
      <c r="AM6" s="22">
        <f>[8]Mode_PA_lh_mean_f0_r2!$B$2</f>
        <v>0.96562930235292099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71.423000000000002</v>
      </c>
      <c r="C8" s="18">
        <f>[9]Mode_PA_l_t_b0!C6</f>
        <v>9.1319999999999997</v>
      </c>
      <c r="D8" s="18">
        <f>[9]Mode_PA_l_t_b0!D6</f>
        <v>53.524000000000001</v>
      </c>
      <c r="E8" s="18">
        <f>[9]Mode_PA_l_t_b0!E6</f>
        <v>89.322000000000003</v>
      </c>
      <c r="F8" s="17">
        <f>[9]Mode_PA_l_t_b0!F6</f>
        <v>7.8209999999999997</v>
      </c>
      <c r="G8" s="17">
        <f>[9]Mode_PA_l_t_b0!G6</f>
        <v>10.76</v>
      </c>
      <c r="H8" s="115">
        <f>[9]Mode_PA_l_t_b0!H6</f>
        <v>9.2699999999999993E-6</v>
      </c>
      <c r="I8" s="115">
        <f>[9]Mode_PA_l_t_b0!I6</f>
        <v>2.3200000000000001E-5</v>
      </c>
      <c r="J8" s="103" t="str">
        <f>[9]Mode_PA_l_t_b0!J6</f>
        <v>p&lt;0.0001</v>
      </c>
      <c r="K8" s="59">
        <f>[9]Mode_PA_l_t_b0!B7</f>
        <v>64.706000000000003</v>
      </c>
      <c r="L8" s="17">
        <f>[9]Mode_PA_l_t_b0!C7</f>
        <v>12.291</v>
      </c>
      <c r="M8" s="17">
        <f>[9]Mode_PA_l_t_b0!D7</f>
        <v>40.616999999999997</v>
      </c>
      <c r="N8" s="17">
        <f>[9]Mode_PA_l_t_b0!E7</f>
        <v>88.795000000000002</v>
      </c>
      <c r="O8" s="17">
        <f>[9]Mode_PA_l_t_b0!F7</f>
        <v>5.2649999999999997</v>
      </c>
      <c r="P8" s="17">
        <f>[9]Mode_PA_l_t_b0!G7</f>
        <v>34.81</v>
      </c>
      <c r="Q8" s="115">
        <f>[9]Mode_PA_l_t_b0!H7</f>
        <v>7.3100000000000003E-6</v>
      </c>
      <c r="R8" s="115">
        <f>[9]Mode_PA_l_t_b0!I7</f>
        <v>1.9199999999999999E-5</v>
      </c>
      <c r="S8" s="98" t="str">
        <f>[9]Mode_PA_l_t_b0!J7</f>
        <v>p&lt;0.0001</v>
      </c>
      <c r="T8" s="67">
        <f>[9]Mode_PA_l_t_b0!B8</f>
        <v>60.84</v>
      </c>
      <c r="U8" s="17">
        <f>[9]Mode_PA_l_t_b0!C8</f>
        <v>9.9139999999999997</v>
      </c>
      <c r="V8" s="17">
        <f>[9]Mode_PA_l_t_b0!D8</f>
        <v>41.41</v>
      </c>
      <c r="W8" s="17">
        <f>[9]Mode_PA_l_t_b0!E8</f>
        <v>80.271000000000001</v>
      </c>
      <c r="X8" s="17">
        <f>[9]Mode_PA_l_t_b0!F8</f>
        <v>6.1369999999999996</v>
      </c>
      <c r="Y8" s="17">
        <f>[9]Mode_PA_l_t_b0!G8</f>
        <v>14.93</v>
      </c>
      <c r="Z8" s="119">
        <f>[9]Mode_PA_l_t_b0!H8</f>
        <v>1.9400000000000001E-5</v>
      </c>
      <c r="AA8" s="119">
        <f>[9]Mode_PA_l_t_b0!I8</f>
        <v>4.71E-5</v>
      </c>
      <c r="AB8" s="98" t="str">
        <f>[9]Mode_PA_l_t_b0!J8</f>
        <v>p&lt;0.0001</v>
      </c>
      <c r="AC8" s="70">
        <f>[9]Mode_PA_l_t_b0!B9</f>
        <v>56.542000000000002</v>
      </c>
      <c r="AD8" s="17">
        <f>[9]Mode_PA_l_t_b0!C9</f>
        <v>9.48</v>
      </c>
      <c r="AE8" s="17">
        <f>[9]Mode_PA_l_t_b0!D9</f>
        <v>37.962000000000003</v>
      </c>
      <c r="AF8" s="17">
        <f>[9]Mode_PA_l_t_b0!E9</f>
        <v>75.122</v>
      </c>
      <c r="AG8" s="17">
        <f>[9]Mode_PA_l_t_b0!F9</f>
        <v>5.9640000000000004</v>
      </c>
      <c r="AH8" s="17">
        <f>[9]Mode_PA_l_t_b0!G9</f>
        <v>12.49</v>
      </c>
      <c r="AI8" s="119">
        <f>[9]Mode_PA_l_t_b0!H9</f>
        <v>5.5699999999999999E-5</v>
      </c>
      <c r="AJ8" s="119">
        <f>[9]Mode_PA_l_t_b0!I9</f>
        <v>1.27E-4</v>
      </c>
      <c r="AK8" s="98" t="str">
        <f>[9]Mode_PA_l_t_b0!J9</f>
        <v>p&lt;0.001</v>
      </c>
      <c r="AL8" s="70">
        <f>'B0 Mode'!AL8</f>
        <v>8.72894875399952E-2</v>
      </c>
      <c r="AM8" s="17">
        <f>'B0 Mode'!AM8</f>
        <v>0.76096721773815101</v>
      </c>
    </row>
    <row r="9" spans="1:39" ht="33.6" customHeight="1" thickBot="1" x14ac:dyDescent="0.35">
      <c r="A9" s="24" t="s">
        <v>3</v>
      </c>
      <c r="B9" s="48">
        <f>[11]Mode_PA_h_t_b0!B6</f>
        <v>291.964</v>
      </c>
      <c r="C9" s="21">
        <f>[11]Mode_PA_h_t_b0!C6</f>
        <v>26.5</v>
      </c>
      <c r="D9" s="21">
        <f>[11]Mode_PA_h_t_b0!D6</f>
        <v>240.02600000000001</v>
      </c>
      <c r="E9" s="21">
        <f>[11]Mode_PA_h_t_b0!E6</f>
        <v>343.90300000000002</v>
      </c>
      <c r="F9" s="22">
        <f>[11]Mode_PA_h_t_b0!F6</f>
        <v>11.018000000000001</v>
      </c>
      <c r="G9" s="22">
        <f>[11]Mode_PA_h_t_b0!G6</f>
        <v>3.11</v>
      </c>
      <c r="H9" s="117">
        <f>[11]Mode_PA_h_t_b0!H6</f>
        <v>1.4E-3</v>
      </c>
      <c r="I9" s="117">
        <f>[11]Mode_PA_h_t_b0!I6</f>
        <v>2.3E-3</v>
      </c>
      <c r="J9" s="102" t="str">
        <f>[11]Mode_PA_h_t_b0!J6</f>
        <v>p&lt;0.01</v>
      </c>
      <c r="K9" s="60">
        <f>[11]Mode_PA_h_t_b0!B7</f>
        <v>218.447</v>
      </c>
      <c r="L9" s="22">
        <f>[11]Mode_PA_h_t_b0!C7</f>
        <v>29.21</v>
      </c>
      <c r="M9" s="22">
        <f>[11]Mode_PA_h_t_b0!D7</f>
        <v>161.197</v>
      </c>
      <c r="N9" s="22">
        <f>[11]Mode_PA_h_t_b0!E7</f>
        <v>275.697</v>
      </c>
      <c r="O9" s="22">
        <f>[11]Mode_PA_h_t_b0!F7</f>
        <v>7.4790000000000001</v>
      </c>
      <c r="P9" s="22">
        <f>[11]Mode_PA_h_t_b0!G7</f>
        <v>4.58</v>
      </c>
      <c r="Q9" s="117">
        <f>[11]Mode_PA_h_t_b0!H7</f>
        <v>9.810000000000001E-4</v>
      </c>
      <c r="R9" s="117">
        <f>[11]Mode_PA_h_t_b0!I7</f>
        <v>1.9E-3</v>
      </c>
      <c r="S9" s="97" t="str">
        <f>[11]Mode_PA_h_t_b0!J7</f>
        <v>p&lt;0.01</v>
      </c>
      <c r="T9" s="68">
        <f>[11]Mode_PA_h_t_b0!B8</f>
        <v>287.41500000000002</v>
      </c>
      <c r="U9" s="22">
        <f>[11]Mode_PA_h_t_b0!C8</f>
        <v>27.119</v>
      </c>
      <c r="V9" s="22">
        <f>[11]Mode_PA_h_t_b0!D8</f>
        <v>234.26300000000001</v>
      </c>
      <c r="W9" s="22">
        <f>[11]Mode_PA_h_t_b0!E8</f>
        <v>340.56700000000001</v>
      </c>
      <c r="X9" s="22">
        <f>[11]Mode_PA_h_t_b0!F8</f>
        <v>10.598000000000001</v>
      </c>
      <c r="Y9" s="22">
        <f>[11]Mode_PA_h_t_b0!G8</f>
        <v>3.41</v>
      </c>
      <c r="Z9" s="121">
        <f>[11]Mode_PA_h_t_b0!H8</f>
        <v>1E-3</v>
      </c>
      <c r="AA9" s="121">
        <f>[11]Mode_PA_h_t_b0!I8</f>
        <v>1.9E-3</v>
      </c>
      <c r="AB9" s="97" t="str">
        <f>[11]Mode_PA_h_t_b0!J8</f>
        <v>p&lt;0.01</v>
      </c>
      <c r="AC9" s="72">
        <f>[11]Mode_PA_h_t_b0!B9</f>
        <v>283.05900000000003</v>
      </c>
      <c r="AD9" s="22">
        <f>[11]Mode_PA_h_t_b0!C9</f>
        <v>26.771000000000001</v>
      </c>
      <c r="AE9" s="22">
        <f>[11]Mode_PA_h_t_b0!D9</f>
        <v>230.58799999999999</v>
      </c>
      <c r="AF9" s="22">
        <f>[11]Mode_PA_h_t_b0!E9</f>
        <v>335.529</v>
      </c>
      <c r="AG9" s="22">
        <f>[11]Mode_PA_h_t_b0!F9</f>
        <v>10.573</v>
      </c>
      <c r="AH9" s="22">
        <f>[11]Mode_PA_h_t_b0!G9</f>
        <v>3.23</v>
      </c>
      <c r="AI9" s="121">
        <f>[11]Mode_PA_h_t_b0!H9</f>
        <v>1.2999999999999999E-3</v>
      </c>
      <c r="AJ9" s="121">
        <f>[11]Mode_PA_h_t_b0!I9</f>
        <v>2.3E-3</v>
      </c>
      <c r="AK9" s="97" t="str">
        <f>[11]Mode_PA_h_t_b0!J9</f>
        <v>p&lt;0.01</v>
      </c>
      <c r="AL9" s="72">
        <f>'B0 Mode'!AL9</f>
        <v>0.11422688459456599</v>
      </c>
      <c r="AM9" s="22">
        <f>'B0 Mode'!AM9</f>
        <v>0.84172260407700195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32.935000000000002</v>
      </c>
      <c r="C11" s="50">
        <f>[13]Mode_PA_lh_slope_b0!C6</f>
        <v>4.9800000000000004</v>
      </c>
      <c r="D11" s="51">
        <f>[13]Mode_PA_lh_slope_b0!D6</f>
        <v>23.175999999999998</v>
      </c>
      <c r="E11" s="51">
        <f>[13]Mode_PA_lh_slope_b0!E6</f>
        <v>42.695</v>
      </c>
      <c r="F11" s="50">
        <f>[13]Mode_PA_lh_slope_b0!F6</f>
        <v>6.6139999999999999</v>
      </c>
      <c r="G11" s="50">
        <f>[13]Mode_PA_lh_slope_b0!G6</f>
        <v>2.98</v>
      </c>
      <c r="H11" s="118">
        <f>[13]Mode_PA_lh_slope_b0!H6</f>
        <v>7.1999999999999998E-3</v>
      </c>
      <c r="I11" s="118">
        <f>[13]Mode_PA_lh_slope_b0!I6</f>
        <v>1.03E-2</v>
      </c>
      <c r="J11" s="104" t="str">
        <f>[13]Mode_PA_lh_slope_b0!J6</f>
        <v>p&lt;0.05</v>
      </c>
      <c r="K11" s="61">
        <f>[13]Mode_PA_lh_slope_b0!B7</f>
        <v>19.646999999999998</v>
      </c>
      <c r="L11" s="25">
        <f>[13]Mode_PA_lh_slope_b0!C7</f>
        <v>6.1440000000000001</v>
      </c>
      <c r="M11" s="25">
        <f>[13]Mode_PA_lh_slope_b0!D7</f>
        <v>7.6059999999999999</v>
      </c>
      <c r="N11" s="25">
        <f>[13]Mode_PA_lh_slope_b0!E7</f>
        <v>31.689</v>
      </c>
      <c r="O11" s="25">
        <f>[13]Mode_PA_lh_slope_b0!F7</f>
        <v>3.198</v>
      </c>
      <c r="P11" s="25">
        <f>[13]Mode_PA_lh_slope_b0!G7</f>
        <v>6.89</v>
      </c>
      <c r="Q11" s="94">
        <f>[13]Mode_PA_lh_slope_b0!H7</f>
        <v>1.54E-2</v>
      </c>
      <c r="R11" s="94">
        <f>[13]Mode_PA_lh_slope_b0!I7</f>
        <v>2.1000000000000001E-2</v>
      </c>
      <c r="S11" s="99" t="str">
        <f>[13]Mode_PA_lh_slope_b0!J7</f>
        <v>p&lt;0.05</v>
      </c>
      <c r="T11" s="69">
        <f>[13]Mode_PA_lh_slope_b0!B8</f>
        <v>50.030999999999999</v>
      </c>
      <c r="U11" s="25">
        <f>[13]Mode_PA_lh_slope_b0!C8</f>
        <v>5.2569999999999997</v>
      </c>
      <c r="V11" s="25">
        <f>[13]Mode_PA_lh_slope_b0!D8</f>
        <v>39.726999999999997</v>
      </c>
      <c r="W11" s="25">
        <f>[13]Mode_PA_lh_slope_b0!E8</f>
        <v>60.334000000000003</v>
      </c>
      <c r="X11" s="25">
        <f>[13]Mode_PA_lh_slope_b0!F8</f>
        <v>9.5169999999999995</v>
      </c>
      <c r="Y11" s="25">
        <f>[13]Mode_PA_lh_slope_b0!G8</f>
        <v>3.7</v>
      </c>
      <c r="Z11" s="122">
        <f>[13]Mode_PA_lh_slope_b0!H8</f>
        <v>9.8799999999999995E-4</v>
      </c>
      <c r="AA11" s="122">
        <f>[13]Mode_PA_lh_slope_b0!I8</f>
        <v>1.9E-3</v>
      </c>
      <c r="AB11" s="99" t="str">
        <f>[13]Mode_PA_lh_slope_b0!J8</f>
        <v>p&lt;0.01</v>
      </c>
      <c r="AC11" s="69">
        <f>[13]Mode_PA_lh_slope_b0!B9</f>
        <v>35.033000000000001</v>
      </c>
      <c r="AD11" s="25">
        <f>[13]Mode_PA_lh_slope_b0!C9</f>
        <v>5.1029999999999998</v>
      </c>
      <c r="AE11" s="25">
        <f>[13]Mode_PA_lh_slope_b0!D9</f>
        <v>25.032</v>
      </c>
      <c r="AF11" s="25">
        <f>[13]Mode_PA_lh_slope_b0!E9</f>
        <v>45.033999999999999</v>
      </c>
      <c r="AG11" s="25">
        <f>[13]Mode_PA_lh_slope_b0!F9</f>
        <v>6.8650000000000002</v>
      </c>
      <c r="AH11" s="25">
        <f>[13]Mode_PA_lh_slope_b0!G9</f>
        <v>3.28</v>
      </c>
      <c r="AI11" s="122">
        <f>[13]Mode_PA_lh_slope_b0!H9</f>
        <v>4.7000000000000002E-3</v>
      </c>
      <c r="AJ11" s="122">
        <f>[13]Mode_PA_lh_slope_b0!I9</f>
        <v>7.1000000000000004E-3</v>
      </c>
      <c r="AK11" s="99" t="str">
        <f>[13]Mode_PA_lh_slope_b0!J9</f>
        <v>p&lt;0.01</v>
      </c>
      <c r="AL11" s="69">
        <f>'B0 Mode'!AL11</f>
        <v>0.16441360628863</v>
      </c>
      <c r="AM11" s="25">
        <f>'B0 Mode'!AM11</f>
        <v>0.70158142490362896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18" priority="16" stopIfTrue="1" operator="lessThan">
      <formula>0.0001</formula>
    </cfRule>
    <cfRule type="cellIs" dxfId="217" priority="17" stopIfTrue="1" operator="lessThan">
      <formula>0.001</formula>
    </cfRule>
    <cfRule type="cellIs" dxfId="216" priority="18" stopIfTrue="1" operator="lessThan">
      <formula>0.05</formula>
    </cfRule>
    <cfRule type="cellIs" dxfId="215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14" priority="10" stopIfTrue="1" operator="containsText" text="p&lt;0.0001">
      <formula>NOT(ISERROR(SEARCH("p&lt;0.0001",J1)))</formula>
    </cfRule>
    <cfRule type="containsText" dxfId="213" priority="12" stopIfTrue="1" operator="containsText" text="p&lt;0.001">
      <formula>NOT(ISERROR(SEARCH("p&lt;0.001",J1)))</formula>
    </cfRule>
    <cfRule type="containsText" dxfId="212" priority="13" stopIfTrue="1" operator="containsText" text="p&lt;0.01">
      <formula>NOT(ISERROR(SEARCH("p&lt;0.01",J1)))</formula>
    </cfRule>
    <cfRule type="containsText" dxfId="211" priority="14" stopIfTrue="1" operator="containsText" text="p&lt;0.05">
      <formula>NOT(ISERROR(SEARCH("p&lt;0.05",J1)))</formula>
    </cfRule>
    <cfRule type="containsText" dxfId="210" priority="15" stopIfTrue="1" operator="containsText" text="p&lt;0.1">
      <formula>NOT(ISERROR(SEARCH("p&lt;0.1",J1)))</formula>
    </cfRule>
  </conditionalFormatting>
  <conditionalFormatting sqref="H6:I6 Q6:R6 Z6:AA6 AI6:AJ6">
    <cfRule type="cellIs" dxfId="209" priority="6" stopIfTrue="1" operator="lessThan">
      <formula>0.0001</formula>
    </cfRule>
    <cfRule type="cellIs" dxfId="208" priority="7" stopIfTrue="1" operator="lessThan">
      <formula>0.001</formula>
    </cfRule>
    <cfRule type="cellIs" dxfId="207" priority="8" stopIfTrue="1" operator="lessThan">
      <formula>0.05</formula>
    </cfRule>
    <cfRule type="cellIs" dxfId="206" priority="9" stopIfTrue="1" operator="lessThan">
      <formula>0.1</formula>
    </cfRule>
  </conditionalFormatting>
  <conditionalFormatting sqref="J6 S6 AB6 AK6">
    <cfRule type="containsText" dxfId="205" priority="1" stopIfTrue="1" operator="containsText" text="p&lt;0.0001">
      <formula>NOT(ISERROR(SEARCH("p&lt;0.0001",J6)))</formula>
    </cfRule>
    <cfRule type="containsText" dxfId="204" priority="2" stopIfTrue="1" operator="containsText" text="p&lt;0.001">
      <formula>NOT(ISERROR(SEARCH("p&lt;0.001",J6)))</formula>
    </cfRule>
    <cfRule type="containsText" dxfId="203" priority="3" stopIfTrue="1" operator="containsText" text="p&lt;0.01">
      <formula>NOT(ISERROR(SEARCH("p&lt;0.01",J6)))</formula>
    </cfRule>
    <cfRule type="containsText" dxfId="202" priority="4" stopIfTrue="1" operator="containsText" text="p&lt;0.05">
      <formula>NOT(ISERROR(SEARCH("p&lt;0.05",J6)))</formula>
    </cfRule>
    <cfRule type="containsText" dxfId="201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topLeftCell="A47" zoomScale="55" zoomScaleNormal="55" zoomScaleSheetLayoutView="40" workbookViewId="0">
      <selection activeCell="A15" sqref="A15:L80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x14ac:dyDescent="0.25">
      <c r="A1" s="207" t="s">
        <v>63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04" t="s">
        <v>51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 t="s">
        <v>52</v>
      </c>
      <c r="N4" s="204"/>
      <c r="O4" s="204"/>
      <c r="P4" s="204"/>
      <c r="Q4" s="204"/>
      <c r="R4" s="204"/>
      <c r="S4" s="204"/>
      <c r="T4" s="204"/>
      <c r="U4" s="204"/>
      <c r="V4" s="206" t="s">
        <v>53</v>
      </c>
      <c r="W4" s="204"/>
      <c r="X4" s="204"/>
      <c r="Y4" s="204"/>
      <c r="Z4" s="204"/>
      <c r="AA4" s="204"/>
      <c r="AB4" s="204"/>
      <c r="AC4" s="204"/>
      <c r="AD4" s="204"/>
      <c r="AE4" s="206" t="s">
        <v>54</v>
      </c>
      <c r="AF4" s="204"/>
      <c r="AG4" s="204"/>
      <c r="AH4" s="204"/>
      <c r="AI4" s="204"/>
      <c r="AJ4" s="204"/>
      <c r="AK4" s="204"/>
      <c r="AL4" s="204"/>
      <c r="AM4" s="204"/>
      <c r="AN4" s="206" t="s">
        <v>55</v>
      </c>
      <c r="AO4" s="204"/>
      <c r="AP4" s="204"/>
      <c r="AQ4" s="204"/>
      <c r="AR4" s="204"/>
      <c r="AS4" s="204"/>
      <c r="AT4" s="204"/>
      <c r="AU4" s="204"/>
      <c r="AV4" s="204"/>
      <c r="AW4" s="206" t="s">
        <v>56</v>
      </c>
      <c r="AX4" s="204"/>
      <c r="AY4" s="204"/>
      <c r="AZ4" s="204"/>
      <c r="BA4" s="204"/>
      <c r="BB4" s="204"/>
      <c r="BC4" s="204"/>
      <c r="BD4" s="204"/>
      <c r="BE4" s="204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7.7364655662846102E-2</v>
      </c>
      <c r="C6" s="76">
        <f>'B0 Mode'!AM3</f>
        <v>0.963580594759613</v>
      </c>
      <c r="D6" s="76">
        <f>[14]Mode_PA_l_f0_b1!C8</f>
        <v>1.97</v>
      </c>
      <c r="E6" s="76">
        <f>[14]Mode_PA_l_f0_b1!D8</f>
        <v>1.151</v>
      </c>
      <c r="F6" s="76">
        <f>[14]Mode_PA_l_f0_b1!E8</f>
        <v>-0.28599999999999998</v>
      </c>
      <c r="G6" s="76">
        <f>[14]Mode_PA_l_f0_b1!F8</f>
        <v>4.226</v>
      </c>
      <c r="H6" s="76">
        <f>[14]Mode_PA_l_f0_b1!G8</f>
        <v>1.7110000000000001</v>
      </c>
      <c r="I6" s="76">
        <f>[14]Mode_PA_l_f0_b1!H8</f>
        <v>1.69</v>
      </c>
      <c r="J6" s="115">
        <f>[14]Mode_PA_l_f0_b1!I8</f>
        <v>0.25130000000000002</v>
      </c>
      <c r="K6" s="115">
        <f>[14]Mode_PA_l_f0_b1!J8</f>
        <v>0.31259999999999999</v>
      </c>
      <c r="L6" s="185">
        <f>[14]Mode_PA_l_f0_b1!K8</f>
        <v>0</v>
      </c>
      <c r="M6" s="76">
        <f>[14]Mode_PA_l_f0_b1!C9</f>
        <v>0.29299999999999998</v>
      </c>
      <c r="N6" s="76">
        <f>[14]Mode_PA_l_f0_b1!D9</f>
        <v>0.31</v>
      </c>
      <c r="O6" s="76">
        <f>[14]Mode_PA_l_f0_b1!E9</f>
        <v>-0.316</v>
      </c>
      <c r="P6" s="76">
        <f>[14]Mode_PA_l_f0_b1!F9</f>
        <v>0.90100000000000002</v>
      </c>
      <c r="Q6" s="76">
        <f>[14]Mode_PA_l_f0_b1!G9</f>
        <v>0.94299999999999995</v>
      </c>
      <c r="R6" s="76">
        <f>[14]Mode_PA_l_f0_b1!H9</f>
        <v>17.190000000000001</v>
      </c>
      <c r="S6" s="115">
        <f>[14]Mode_PA_l_f0_b1!I9</f>
        <v>0.35859999999999997</v>
      </c>
      <c r="T6" s="115">
        <f>[14]Mode_PA_l_f0_b1!J9</f>
        <v>0.43099999999999999</v>
      </c>
      <c r="U6" s="100">
        <f>[14]Mode_PA_l_f0_b1!K9</f>
        <v>0</v>
      </c>
      <c r="V6" s="77">
        <f>[14]Mode_PA_l_f0_b1!C10</f>
        <v>2.4649999999999999</v>
      </c>
      <c r="W6" s="76">
        <f>[14]Mode_PA_l_f0_b1!D10</f>
        <v>0.497</v>
      </c>
      <c r="X6" s="76">
        <f>[14]Mode_PA_l_f0_b1!E10</f>
        <v>1.49</v>
      </c>
      <c r="Y6" s="76">
        <f>[14]Mode_PA_l_f0_b1!F10</f>
        <v>3.44</v>
      </c>
      <c r="Z6" s="76">
        <f>[14]Mode_PA_l_f0_b1!G10</f>
        <v>4.9560000000000004</v>
      </c>
      <c r="AA6" s="76">
        <f>[14]Mode_PA_l_f0_b1!H10</f>
        <v>7.76</v>
      </c>
      <c r="AB6" s="115">
        <f>[14]Mode_PA_l_f0_b1!I10</f>
        <v>1.1999999999999999E-3</v>
      </c>
      <c r="AC6" s="115">
        <f>[14]Mode_PA_l_f0_b1!J10</f>
        <v>2.2000000000000001E-3</v>
      </c>
      <c r="AD6" s="100" t="str">
        <f>[14]Mode_PA_l_f0_b1!K10</f>
        <v>p&lt;0.01</v>
      </c>
      <c r="AE6" s="76">
        <f>[14]Mode_PA_l_f0_b1!C11</f>
        <v>-1.2949999999999999</v>
      </c>
      <c r="AF6" s="76">
        <f>[14]Mode_PA_l_f0_b1!D11</f>
        <v>0.68600000000000005</v>
      </c>
      <c r="AG6" s="76">
        <f>[14]Mode_PA_l_f0_b1!E11</f>
        <v>-2.641</v>
      </c>
      <c r="AH6" s="76">
        <f>[14]Mode_PA_l_f0_b1!F11</f>
        <v>0.05</v>
      </c>
      <c r="AI6" s="76">
        <f>[14]Mode_PA_l_f0_b1!G11</f>
        <v>-1.887</v>
      </c>
      <c r="AJ6" s="76">
        <f>[14]Mode_PA_l_f0_b1!H11</f>
        <v>0</v>
      </c>
      <c r="AK6" s="115">
        <f>[14]Mode_PA_l_f0_b1!I11</f>
        <v>1</v>
      </c>
      <c r="AL6" s="115">
        <f>[14]Mode_PA_l_f0_b1!J11</f>
        <v>1</v>
      </c>
      <c r="AM6" s="100">
        <f>[14]Mode_PA_l_f0_b1!K11</f>
        <v>0</v>
      </c>
      <c r="AN6" s="77">
        <f>[14]Mode_PA_l_f0_b1!C12</f>
        <v>0.877</v>
      </c>
      <c r="AO6" s="76">
        <f>[14]Mode_PA_l_f0_b1!D12</f>
        <v>0.78300000000000003</v>
      </c>
      <c r="AP6" s="76">
        <f>[14]Mode_PA_l_f0_b1!E12</f>
        <v>-0.65700000000000003</v>
      </c>
      <c r="AQ6" s="76">
        <f>[14]Mode_PA_l_f0_b1!F12</f>
        <v>2.411</v>
      </c>
      <c r="AR6" s="76">
        <f>[14]Mode_PA_l_f0_b1!G12</f>
        <v>1.1200000000000001</v>
      </c>
      <c r="AS6" s="76">
        <f>[14]Mode_PA_l_f0_b1!H12</f>
        <v>0</v>
      </c>
      <c r="AT6" s="115">
        <f>[14]Mode_PA_l_f0_b1!I12</f>
        <v>1</v>
      </c>
      <c r="AU6" s="115">
        <f>[14]Mode_PA_l_f0_b1!J12</f>
        <v>1</v>
      </c>
      <c r="AV6" s="100">
        <f>[14]Mode_PA_l_f0_b1!K12</f>
        <v>0</v>
      </c>
      <c r="AW6" s="77">
        <f>[14]Mode_PA_l_f0_b1!C13</f>
        <v>2.1720000000000002</v>
      </c>
      <c r="AX6" s="76">
        <f>[14]Mode_PA_l_f0_b1!D13</f>
        <v>0.55500000000000005</v>
      </c>
      <c r="AY6" s="76">
        <f>[14]Mode_PA_l_f0_b1!E13</f>
        <v>1.0840000000000001</v>
      </c>
      <c r="AZ6" s="76">
        <f>[14]Mode_PA_l_f0_b1!F13</f>
        <v>3.26</v>
      </c>
      <c r="BA6" s="76">
        <f>[14]Mode_PA_l_f0_b1!G13</f>
        <v>3.9129999999999998</v>
      </c>
      <c r="BB6" s="76">
        <f>[14]Mode_PA_l_f0_b1!H13</f>
        <v>11.67</v>
      </c>
      <c r="BC6" s="115">
        <f>[14]Mode_PA_l_f0_b1!I13</f>
        <v>2.2000000000000001E-3</v>
      </c>
      <c r="BD6" s="115">
        <f>[14]Mode_PA_l_f0_b1!J13</f>
        <v>3.5000000000000001E-3</v>
      </c>
      <c r="BE6" s="100" t="str">
        <f>[14]Mode_PA_l_f0_b1!K13</f>
        <v>p&lt;0.01</v>
      </c>
    </row>
    <row r="7" spans="1:57" s="114" customFormat="1" ht="33.6" customHeight="1" thickBot="1" x14ac:dyDescent="0.3">
      <c r="A7" s="79" t="s">
        <v>27</v>
      </c>
      <c r="B7" s="73">
        <f>'B0 Mode'!AL4</f>
        <v>0.18252779357841101</v>
      </c>
      <c r="C7" s="73">
        <f>'B0 Mode'!AM4</f>
        <v>0.941127033564787</v>
      </c>
      <c r="D7" s="73">
        <f>[15]Mode_PA_h_f0_b1!C8</f>
        <v>-1.3859999999999999</v>
      </c>
      <c r="E7" s="73">
        <f>[15]Mode_PA_h_f0_b1!D8</f>
        <v>1.59</v>
      </c>
      <c r="F7" s="73">
        <f>[15]Mode_PA_h_f0_b1!E8</f>
        <v>-4.5019999999999998</v>
      </c>
      <c r="G7" s="73">
        <f>[15]Mode_PA_h_f0_b1!F8</f>
        <v>1.7290000000000001</v>
      </c>
      <c r="H7" s="73">
        <f>[15]Mode_PA_h_f0_b1!G8</f>
        <v>-0.872</v>
      </c>
      <c r="I7" s="73">
        <f>[15]Mode_PA_h_f0_b1!H8</f>
        <v>0</v>
      </c>
      <c r="J7" s="115">
        <f>[15]Mode_PA_h_f0_b1!I8</f>
        <v>1</v>
      </c>
      <c r="K7" s="115">
        <f>[15]Mode_PA_h_f0_b1!J8</f>
        <v>1</v>
      </c>
      <c r="L7" s="185">
        <f>[15]Mode_PA_h_f0_b1!K8</f>
        <v>0</v>
      </c>
      <c r="M7" s="73">
        <f>[15]Mode_PA_h_f0_b1!C9</f>
        <v>3.2879999999999998</v>
      </c>
      <c r="N7" s="73">
        <f>[15]Mode_PA_h_f0_b1!D9</f>
        <v>0.38700000000000001</v>
      </c>
      <c r="O7" s="73">
        <f>[15]Mode_PA_h_f0_b1!E9</f>
        <v>2.5299999999999998</v>
      </c>
      <c r="P7" s="73">
        <f>[15]Mode_PA_h_f0_b1!F9</f>
        <v>4.0469999999999997</v>
      </c>
      <c r="Q7" s="73">
        <f>[15]Mode_PA_h_f0_b1!G9</f>
        <v>8.4990000000000006</v>
      </c>
      <c r="R7" s="73">
        <f>[15]Mode_PA_h_f0_b1!H9</f>
        <v>15.66</v>
      </c>
      <c r="S7" s="115">
        <f>[15]Mode_PA_h_f0_b1!I9</f>
        <v>2.9400000000000001E-7</v>
      </c>
      <c r="T7" s="115">
        <f>[15]Mode_PA_h_f0_b1!J9</f>
        <v>8.5499999999999997E-7</v>
      </c>
      <c r="U7" s="100" t="str">
        <f>[15]Mode_PA_h_f0_b1!K9</f>
        <v>p&lt;0.0001</v>
      </c>
      <c r="V7" s="81">
        <f>[15]Mode_PA_h_f0_b1!C10</f>
        <v>3.6779999999999999</v>
      </c>
      <c r="W7" s="73">
        <f>[15]Mode_PA_h_f0_b1!D10</f>
        <v>0.80200000000000005</v>
      </c>
      <c r="X7" s="73">
        <f>[15]Mode_PA_h_f0_b1!E10</f>
        <v>2.1070000000000002</v>
      </c>
      <c r="Y7" s="73">
        <f>[15]Mode_PA_h_f0_b1!F10</f>
        <v>5.25</v>
      </c>
      <c r="Z7" s="73">
        <f>[15]Mode_PA_h_f0_b1!G10</f>
        <v>4.5869999999999997</v>
      </c>
      <c r="AA7" s="73">
        <f>[15]Mode_PA_h_f0_b1!H10</f>
        <v>6.95</v>
      </c>
      <c r="AB7" s="115">
        <f>[15]Mode_PA_h_f0_b1!I10</f>
        <v>2.5999999999999999E-3</v>
      </c>
      <c r="AC7" s="115">
        <f>[15]Mode_PA_h_f0_b1!J10</f>
        <v>4.1000000000000003E-3</v>
      </c>
      <c r="AD7" s="100" t="str">
        <f>[15]Mode_PA_h_f0_b1!K10</f>
        <v>p&lt;0.01</v>
      </c>
      <c r="AE7" s="73">
        <f>[15]Mode_PA_h_f0_b1!C11</f>
        <v>4.7649999999999997</v>
      </c>
      <c r="AF7" s="73">
        <f>[15]Mode_PA_h_f0_b1!D11</f>
        <v>0.92200000000000004</v>
      </c>
      <c r="AG7" s="73">
        <f>[15]Mode_PA_h_f0_b1!E11</f>
        <v>2.9590000000000001</v>
      </c>
      <c r="AH7" s="73">
        <f>[15]Mode_PA_h_f0_b1!F11</f>
        <v>6.5720000000000001</v>
      </c>
      <c r="AI7" s="73">
        <f>[15]Mode_PA_h_f0_b1!G11</f>
        <v>5.1710000000000003</v>
      </c>
      <c r="AJ7" s="73">
        <f>[15]Mode_PA_h_f0_b1!H11</f>
        <v>58.19</v>
      </c>
      <c r="AK7" s="115">
        <f>[15]Mode_PA_h_f0_b1!I11</f>
        <v>3.0000000000000001E-6</v>
      </c>
      <c r="AL7" s="115">
        <f>[15]Mode_PA_h_f0_b1!J11</f>
        <v>8.0600000000000008E-6</v>
      </c>
      <c r="AM7" s="100" t="str">
        <f>[15]Mode_PA_h_f0_b1!K11</f>
        <v>p&lt;0.0001</v>
      </c>
      <c r="AN7" s="81">
        <f>[15]Mode_PA_h_f0_b1!C12</f>
        <v>5.1550000000000002</v>
      </c>
      <c r="AO7" s="73">
        <f>[15]Mode_PA_h_f0_b1!D12</f>
        <v>1.0780000000000001</v>
      </c>
      <c r="AP7" s="73">
        <f>[15]Mode_PA_h_f0_b1!E12</f>
        <v>3.0430000000000001</v>
      </c>
      <c r="AQ7" s="73">
        <f>[15]Mode_PA_h_f0_b1!F12</f>
        <v>7.2679999999999998</v>
      </c>
      <c r="AR7" s="73">
        <f>[15]Mode_PA_h_f0_b1!G12</f>
        <v>4.7830000000000004</v>
      </c>
      <c r="AS7" s="73">
        <f>[15]Mode_PA_h_f0_b1!H12</f>
        <v>19.010000000000002</v>
      </c>
      <c r="AT7" s="115">
        <f>[15]Mode_PA_h_f0_b1!I12</f>
        <v>1.2899999999999999E-4</v>
      </c>
      <c r="AU7" s="115">
        <f>[15]Mode_PA_h_f0_b1!J12</f>
        <v>2.8299999999999999E-4</v>
      </c>
      <c r="AV7" s="100" t="str">
        <f>[15]Mode_PA_h_f0_b1!K12</f>
        <v>p&lt;0.001</v>
      </c>
      <c r="AW7" s="81">
        <f>[15]Mode_PA_h_f0_b1!C13</f>
        <v>0.39</v>
      </c>
      <c r="AX7" s="73">
        <f>[15]Mode_PA_h_f0_b1!D13</f>
        <v>0.73399999999999999</v>
      </c>
      <c r="AY7" s="73">
        <f>[15]Mode_PA_h_f0_b1!E13</f>
        <v>-1.0489999999999999</v>
      </c>
      <c r="AZ7" s="73">
        <f>[15]Mode_PA_h_f0_b1!F13</f>
        <v>1.829</v>
      </c>
      <c r="BA7" s="73">
        <f>[15]Mode_PA_h_f0_b1!G13</f>
        <v>0.53100000000000003</v>
      </c>
      <c r="BB7" s="73">
        <f>[15]Mode_PA_h_f0_b1!H13</f>
        <v>6.91</v>
      </c>
      <c r="BC7" s="115">
        <f>[15]Mode_PA_h_f0_b1!I13</f>
        <v>0.6119</v>
      </c>
      <c r="BD7" s="115">
        <f>[15]Mode_PA_h_f0_b1!J13</f>
        <v>0.69530000000000003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0.16441360628863</v>
      </c>
      <c r="C8" s="84">
        <f>'B0 Mode'!AM5</f>
        <v>0.70158142490362896</v>
      </c>
      <c r="D8" s="84">
        <f>[16]Mode_PA_f0_exc_b1!C8</f>
        <v>-3.097</v>
      </c>
      <c r="E8" s="84">
        <f>[16]Mode_PA_f0_exc_b1!D8</f>
        <v>0.84499999999999997</v>
      </c>
      <c r="F8" s="84">
        <f>[16]Mode_PA_f0_exc_b1!E8</f>
        <v>-4.7530000000000001</v>
      </c>
      <c r="G8" s="84">
        <f>[16]Mode_PA_f0_exc_b1!F8</f>
        <v>-1.4410000000000001</v>
      </c>
      <c r="H8" s="84">
        <f>[16]Mode_PA_f0_exc_b1!G8</f>
        <v>-3.6659999999999999</v>
      </c>
      <c r="I8" s="84">
        <f>[16]Mode_PA_f0_exc_b1!H8</f>
        <v>612.4</v>
      </c>
      <c r="J8" s="115">
        <f>[16]Mode_PA_f0_exc_b1!I8</f>
        <v>2.6800000000000001E-4</v>
      </c>
      <c r="K8" s="115">
        <f>[16]Mode_PA_f0_exc_b1!J8</f>
        <v>5.8799999999999998E-4</v>
      </c>
      <c r="L8" s="185" t="str">
        <f>[16]Mode_PA_f0_exc_b1!K8</f>
        <v>p&lt;0.001</v>
      </c>
      <c r="M8" s="84">
        <f>[16]Mode_PA_f0_exc_b1!C9</f>
        <v>3.6859999999999999</v>
      </c>
      <c r="N8" s="84">
        <f>[16]Mode_PA_f0_exc_b1!D9</f>
        <v>0.35299999999999998</v>
      </c>
      <c r="O8" s="84">
        <f>[16]Mode_PA_f0_exc_b1!E9</f>
        <v>2.9940000000000002</v>
      </c>
      <c r="P8" s="84">
        <f>[16]Mode_PA_f0_exc_b1!F9</f>
        <v>4.3789999999999996</v>
      </c>
      <c r="Q8" s="84">
        <f>[16]Mode_PA_f0_exc_b1!G9</f>
        <v>10.432</v>
      </c>
      <c r="R8" s="84">
        <f>[16]Mode_PA_f0_exc_b1!H9</f>
        <v>612.6</v>
      </c>
      <c r="S8" s="115">
        <f>[16]Mode_PA_f0_exc_b1!I9</f>
        <v>1.4500000000000001E-23</v>
      </c>
      <c r="T8" s="115">
        <f>[16]Mode_PA_f0_exc_b1!J9</f>
        <v>9.7900000000000008E-22</v>
      </c>
      <c r="U8" s="100" t="str">
        <f>[16]Mode_PA_f0_exc_b1!K9</f>
        <v>p&lt;0.0001</v>
      </c>
      <c r="V8" s="85">
        <f>[16]Mode_PA_f0_exc_b1!C10</f>
        <v>0.97899999999999998</v>
      </c>
      <c r="W8" s="84">
        <f>[16]Mode_PA_f0_exc_b1!D10</f>
        <v>0.27200000000000002</v>
      </c>
      <c r="X8" s="84">
        <f>[16]Mode_PA_f0_exc_b1!E10</f>
        <v>0.44500000000000001</v>
      </c>
      <c r="Y8" s="84">
        <f>[16]Mode_PA_f0_exc_b1!F10</f>
        <v>1.5129999999999999</v>
      </c>
      <c r="Z8" s="84">
        <f>[16]Mode_PA_f0_exc_b1!G10</f>
        <v>3.5950000000000002</v>
      </c>
      <c r="AA8" s="84">
        <f>[16]Mode_PA_f0_exc_b1!H10</f>
        <v>614.21</v>
      </c>
      <c r="AB8" s="115">
        <f>[16]Mode_PA_f0_exc_b1!I10</f>
        <v>3.5100000000000002E-4</v>
      </c>
      <c r="AC8" s="115">
        <f>[16]Mode_PA_f0_exc_b1!J10</f>
        <v>7.6000000000000004E-4</v>
      </c>
      <c r="AD8" s="100" t="str">
        <f>[16]Mode_PA_f0_exc_b1!K10</f>
        <v>p&lt;0.001</v>
      </c>
      <c r="AE8" s="84">
        <f>[16]Mode_PA_f0_exc_b1!C11</f>
        <v>6.7839999999999998</v>
      </c>
      <c r="AF8" s="84">
        <f>[16]Mode_PA_f0_exc_b1!D11</f>
        <v>0.86899999999999999</v>
      </c>
      <c r="AG8" s="84">
        <f>[16]Mode_PA_f0_exc_b1!E11</f>
        <v>5.08</v>
      </c>
      <c r="AH8" s="84">
        <f>[16]Mode_PA_f0_exc_b1!F11</f>
        <v>8.4870000000000001</v>
      </c>
      <c r="AI8" s="84">
        <f>[16]Mode_PA_f0_exc_b1!G11</f>
        <v>7.8040000000000003</v>
      </c>
      <c r="AJ8" s="84">
        <f>[16]Mode_PA_f0_exc_b1!H11</f>
        <v>612.67999999999995</v>
      </c>
      <c r="AK8" s="115">
        <f>[16]Mode_PA_f0_exc_b1!I11</f>
        <v>2.6E-14</v>
      </c>
      <c r="AL8" s="115">
        <f>[16]Mode_PA_f0_exc_b1!J11</f>
        <v>2.6E-13</v>
      </c>
      <c r="AM8" s="100" t="str">
        <f>[16]Mode_PA_f0_exc_b1!K11</f>
        <v>p&lt;0.0001</v>
      </c>
      <c r="AN8" s="85">
        <f>[16]Mode_PA_f0_exc_b1!C12</f>
        <v>4.077</v>
      </c>
      <c r="AO8" s="84">
        <f>[16]Mode_PA_f0_exc_b1!D12</f>
        <v>0.82899999999999996</v>
      </c>
      <c r="AP8" s="84">
        <f>[16]Mode_PA_f0_exc_b1!E12</f>
        <v>2.4510000000000001</v>
      </c>
      <c r="AQ8" s="84">
        <f>[16]Mode_PA_f0_exc_b1!F12</f>
        <v>5.702</v>
      </c>
      <c r="AR8" s="84">
        <f>[16]Mode_PA_f0_exc_b1!G12</f>
        <v>4.9160000000000004</v>
      </c>
      <c r="AS8" s="84">
        <f>[16]Mode_PA_f0_exc_b1!H12</f>
        <v>612.36</v>
      </c>
      <c r="AT8" s="115">
        <f>[16]Mode_PA_f0_exc_b1!I12</f>
        <v>1.1400000000000001E-6</v>
      </c>
      <c r="AU8" s="115">
        <f>[16]Mode_PA_f0_exc_b1!J12</f>
        <v>3.3100000000000001E-6</v>
      </c>
      <c r="AV8" s="100" t="str">
        <f>[16]Mode_PA_f0_exc_b1!K12</f>
        <v>p&lt;0.0001</v>
      </c>
      <c r="AW8" s="85">
        <f>[16]Mode_PA_f0_exc_b1!C13</f>
        <v>-2.7069999999999999</v>
      </c>
      <c r="AX8" s="84">
        <f>[16]Mode_PA_f0_exc_b1!D13</f>
        <v>0.32100000000000001</v>
      </c>
      <c r="AY8" s="84">
        <f>[16]Mode_PA_f0_exc_b1!E13</f>
        <v>-3.3359999999999999</v>
      </c>
      <c r="AZ8" s="84">
        <f>[16]Mode_PA_f0_exc_b1!F13</f>
        <v>-2.0779999999999998</v>
      </c>
      <c r="BA8" s="84">
        <f>[16]Mode_PA_f0_exc_b1!G13</f>
        <v>-8.4350000000000005</v>
      </c>
      <c r="BB8" s="84">
        <f>[16]Mode_PA_f0_exc_b1!H13</f>
        <v>612.34</v>
      </c>
      <c r="BC8" s="115">
        <f>[16]Mode_PA_f0_exc_b1!I13</f>
        <v>2.3800000000000002E-16</v>
      </c>
      <c r="BD8" s="115">
        <f>[16]Mode_PA_f0_exc_b1!J13</f>
        <v>4.15E-15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7.2013054703826601E-2</v>
      </c>
      <c r="C9" s="84">
        <f>'B0 Mode'!AM6</f>
        <v>0.96562930235292099</v>
      </c>
      <c r="D9" s="82">
        <f>[17]Mode_PA_lh_mean_f0_b1!C8</f>
        <v>0.40799999999999997</v>
      </c>
      <c r="E9" s="82">
        <f>[17]Mode_PA_lh_mean_f0_b1!D8</f>
        <v>0.56100000000000005</v>
      </c>
      <c r="F9" s="82">
        <f>[17]Mode_PA_lh_mean_f0_b1!E8</f>
        <v>-0.69199999999999995</v>
      </c>
      <c r="G9" s="82">
        <f>[17]Mode_PA_lh_mean_f0_b1!F8</f>
        <v>1.5069999999999999</v>
      </c>
      <c r="H9" s="84">
        <f>[17]Mode_PA_lh_mean_f0_b1!G8</f>
        <v>0.72699999999999998</v>
      </c>
      <c r="I9" s="84">
        <f>[17]Mode_PA_lh_mean_f0_b1!H8</f>
        <v>548.75</v>
      </c>
      <c r="J9" s="115">
        <f>[17]Mode_PA_lh_mean_f0_b1!I8</f>
        <v>0.46779999999999999</v>
      </c>
      <c r="K9" s="115">
        <f>[17]Mode_PA_lh_mean_f0_b1!J8</f>
        <v>0.53979999999999995</v>
      </c>
      <c r="L9" s="185">
        <f>[17]Mode_PA_lh_mean_f0_b1!K8</f>
        <v>0</v>
      </c>
      <c r="M9" s="82">
        <f>[17]Mode_PA_lh_mean_f0_b1!C9</f>
        <v>1.5549999999999999</v>
      </c>
      <c r="N9" s="84">
        <f>[17]Mode_PA_lh_mean_f0_b1!D9</f>
        <v>0.28199999999999997</v>
      </c>
      <c r="O9" s="84">
        <f>[17]Mode_PA_lh_mean_f0_b1!E9</f>
        <v>1.002</v>
      </c>
      <c r="P9" s="84">
        <f>[17]Mode_PA_lh_mean_f0_b1!F9</f>
        <v>2.1080000000000001</v>
      </c>
      <c r="Q9" s="84">
        <f>[17]Mode_PA_lh_mean_f0_b1!G9</f>
        <v>5.5090000000000003</v>
      </c>
      <c r="R9" s="84">
        <f>[17]Mode_PA_lh_mean_f0_b1!H9</f>
        <v>593.67999999999995</v>
      </c>
      <c r="S9" s="115">
        <f>[17]Mode_PA_lh_mean_f0_b1!I9</f>
        <v>5.3699999999999998E-8</v>
      </c>
      <c r="T9" s="115">
        <f>[17]Mode_PA_lh_mean_f0_b1!J9</f>
        <v>1.79E-7</v>
      </c>
      <c r="U9" s="100" t="str">
        <f>[17]Mode_PA_lh_mean_f0_b1!K9</f>
        <v>p&lt;0.0001</v>
      </c>
      <c r="V9" s="92">
        <f>[17]Mode_PA_lh_mean_f0_b1!C10</f>
        <v>2.5070000000000001</v>
      </c>
      <c r="W9" s="84">
        <f>[17]Mode_PA_lh_mean_f0_b1!D10</f>
        <v>0.20100000000000001</v>
      </c>
      <c r="X9" s="84">
        <f>[17]Mode_PA_lh_mean_f0_b1!E10</f>
        <v>2.113</v>
      </c>
      <c r="Y9" s="84">
        <f>[17]Mode_PA_lh_mean_f0_b1!F10</f>
        <v>2.9009999999999998</v>
      </c>
      <c r="Z9" s="84">
        <f>[17]Mode_PA_lh_mean_f0_b1!G10</f>
        <v>12.484</v>
      </c>
      <c r="AA9" s="84">
        <f>[17]Mode_PA_lh_mean_f0_b1!H10</f>
        <v>433.23</v>
      </c>
      <c r="AB9" s="115">
        <f>[17]Mode_PA_lh_mean_f0_b1!I10</f>
        <v>9.1499999999999997E-31</v>
      </c>
      <c r="AC9" s="115">
        <f>[17]Mode_PA_lh_mean_f0_b1!J10</f>
        <v>1.2400000000000001E-28</v>
      </c>
      <c r="AD9" s="100" t="str">
        <f>[17]Mode_PA_lh_mean_f0_b1!K10</f>
        <v>p&lt;0.0001</v>
      </c>
      <c r="AE9" s="82">
        <f>[17]Mode_PA_lh_mean_f0_b1!C11</f>
        <v>1.147</v>
      </c>
      <c r="AF9" s="84">
        <f>[17]Mode_PA_lh_mean_f0_b1!D11</f>
        <v>0.60399999999999998</v>
      </c>
      <c r="AG9" s="84">
        <f>[17]Mode_PA_lh_mean_f0_b1!E11</f>
        <v>-3.5999999999999997E-2</v>
      </c>
      <c r="AH9" s="84">
        <f>[17]Mode_PA_lh_mean_f0_b1!F11</f>
        <v>2.331</v>
      </c>
      <c r="AI9" s="84">
        <f>[17]Mode_PA_lh_mean_f0_b1!G11</f>
        <v>1.901</v>
      </c>
      <c r="AJ9" s="84">
        <f>[17]Mode_PA_lh_mean_f0_b1!H11</f>
        <v>577.49</v>
      </c>
      <c r="AK9" s="115">
        <f>[17]Mode_PA_lh_mean_f0_b1!I11</f>
        <v>5.7799999999999997E-2</v>
      </c>
      <c r="AL9" s="115">
        <f>[17]Mode_PA_lh_mean_f0_b1!J11</f>
        <v>7.5399999999999995E-2</v>
      </c>
      <c r="AM9" s="100" t="str">
        <f>[17]Mode_PA_lh_mean_f0_b1!K11</f>
        <v>(p&lt;0.1)</v>
      </c>
      <c r="AN9" s="92">
        <f>[17]Mode_PA_lh_mean_f0_b1!C12</f>
        <v>2.0990000000000002</v>
      </c>
      <c r="AO9" s="84">
        <f>[17]Mode_PA_lh_mean_f0_b1!D12</f>
        <v>0.55000000000000004</v>
      </c>
      <c r="AP9" s="84">
        <f>[17]Mode_PA_lh_mean_f0_b1!E12</f>
        <v>1.0209999999999999</v>
      </c>
      <c r="AQ9" s="84">
        <f>[17]Mode_PA_lh_mean_f0_b1!F12</f>
        <v>3.1779999999999999</v>
      </c>
      <c r="AR9" s="84">
        <f>[17]Mode_PA_lh_mean_f0_b1!G12</f>
        <v>3.8159999999999998</v>
      </c>
      <c r="AS9" s="84">
        <f>[17]Mode_PA_lh_mean_f0_b1!H12</f>
        <v>583.83000000000004</v>
      </c>
      <c r="AT9" s="115">
        <f>[17]Mode_PA_lh_mean_f0_b1!I12</f>
        <v>1.4999999999999999E-4</v>
      </c>
      <c r="AU9" s="115">
        <f>[17]Mode_PA_lh_mean_f0_b1!J12</f>
        <v>3.4000000000000002E-4</v>
      </c>
      <c r="AV9" s="100" t="str">
        <f>[17]Mode_PA_lh_mean_f0_b1!K12</f>
        <v>p&lt;0.001</v>
      </c>
      <c r="AW9" s="92">
        <f>[17]Mode_PA_lh_mean_f0_b1!C13</f>
        <v>0.95199999999999996</v>
      </c>
      <c r="AX9" s="84">
        <f>[17]Mode_PA_lh_mean_f0_b1!D13</f>
        <v>0.28399999999999997</v>
      </c>
      <c r="AY9" s="84">
        <f>[17]Mode_PA_lh_mean_f0_b1!E13</f>
        <v>0.39600000000000002</v>
      </c>
      <c r="AZ9" s="84">
        <f>[17]Mode_PA_lh_mean_f0_b1!F13</f>
        <v>1.508</v>
      </c>
      <c r="BA9" s="84">
        <f>[17]Mode_PA_lh_mean_f0_b1!G13</f>
        <v>3.3580000000000001</v>
      </c>
      <c r="BB9" s="84">
        <f>[17]Mode_PA_lh_mean_f0_b1!H13</f>
        <v>587.29999999999995</v>
      </c>
      <c r="BC9" s="115">
        <f>[17]Mode_PA_lh_mean_f0_b1!I13</f>
        <v>8.3699999999999996E-4</v>
      </c>
      <c r="BD9" s="115">
        <f>[17]Mode_PA_lh_mean_f0_b1!J13</f>
        <v>1.6999999999999999E-3</v>
      </c>
      <c r="BE9" s="100" t="str">
        <f>[17]Mode_PA_lh_mean_f0_b1!K13</f>
        <v>p&lt;0.01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8.72894875399952E-2</v>
      </c>
      <c r="C11" s="76">
        <f>'B0 Mode'!AM8</f>
        <v>0.76096721773815101</v>
      </c>
      <c r="D11" s="74">
        <f>[18]Mode_PA_l_t_b1!C8</f>
        <v>-6.7160000000000002</v>
      </c>
      <c r="E11" s="74">
        <f>[18]Mode_PA_l_t_b1!D8</f>
        <v>8.1690000000000005</v>
      </c>
      <c r="F11" s="74">
        <f>[18]Mode_PA_l_t_b1!E8</f>
        <v>-22.727</v>
      </c>
      <c r="G11" s="74">
        <f>[18]Mode_PA_l_t_b1!F8</f>
        <v>9.2940000000000005</v>
      </c>
      <c r="H11" s="76">
        <f>[18]Mode_PA_l_t_b1!G8</f>
        <v>-0.82199999999999995</v>
      </c>
      <c r="I11" s="76">
        <f>[18]Mode_PA_l_t_b1!H8</f>
        <v>613.72</v>
      </c>
      <c r="J11" s="115">
        <f>[18]Mode_PA_l_t_b1!I8</f>
        <v>0.4113</v>
      </c>
      <c r="K11" s="115">
        <f>[18]Mode_PA_l_t_b1!J8</f>
        <v>0.48730000000000001</v>
      </c>
      <c r="L11" s="185">
        <f>[18]Mode_PA_l_t_b1!K8</f>
        <v>0</v>
      </c>
      <c r="M11" s="74">
        <f>[18]Mode_PA_l_t_b1!C9</f>
        <v>-10.583</v>
      </c>
      <c r="N11" s="76">
        <f>[18]Mode_PA_l_t_b1!D9</f>
        <v>3.88</v>
      </c>
      <c r="O11" s="76">
        <f>[18]Mode_PA_l_t_b1!E9</f>
        <v>-18.187000000000001</v>
      </c>
      <c r="P11" s="76">
        <f>[18]Mode_PA_l_t_b1!F9</f>
        <v>-2.9790000000000001</v>
      </c>
      <c r="Q11" s="76">
        <f>[18]Mode_PA_l_t_b1!G9</f>
        <v>-2.7280000000000002</v>
      </c>
      <c r="R11" s="76">
        <f>[18]Mode_PA_l_t_b1!H9</f>
        <v>612.29999999999995</v>
      </c>
      <c r="S11" s="115">
        <f>[18]Mode_PA_l_t_b1!I9</f>
        <v>6.6E-3</v>
      </c>
      <c r="T11" s="115">
        <f>[18]Mode_PA_l_t_b1!J9</f>
        <v>9.7999999999999997E-3</v>
      </c>
      <c r="U11" s="100" t="str">
        <f>[18]Mode_PA_l_t_b1!K9</f>
        <v>p&lt;0.01</v>
      </c>
      <c r="V11" s="88">
        <f>[18]Mode_PA_l_t_b1!C10</f>
        <v>-14.881</v>
      </c>
      <c r="W11" s="76">
        <f>[18]Mode_PA_l_t_b1!D10</f>
        <v>2.5680000000000001</v>
      </c>
      <c r="X11" s="76">
        <f>[18]Mode_PA_l_t_b1!E10</f>
        <v>-19.914000000000001</v>
      </c>
      <c r="Y11" s="76">
        <f>[18]Mode_PA_l_t_b1!F10</f>
        <v>-9.8480000000000008</v>
      </c>
      <c r="Z11" s="76">
        <f>[18]Mode_PA_l_t_b1!G10</f>
        <v>-5.7949999999999999</v>
      </c>
      <c r="AA11" s="76">
        <f>[18]Mode_PA_l_t_b1!H10</f>
        <v>614.47</v>
      </c>
      <c r="AB11" s="115">
        <f>[18]Mode_PA_l_t_b1!I10</f>
        <v>1.09E-8</v>
      </c>
      <c r="AC11" s="115">
        <f>[18]Mode_PA_l_t_b1!J10</f>
        <v>3.7800000000000001E-8</v>
      </c>
      <c r="AD11" s="100" t="str">
        <f>[18]Mode_PA_l_t_b1!K10</f>
        <v>p&lt;0.0001</v>
      </c>
      <c r="AE11" s="74">
        <f>[18]Mode_PA_l_t_b1!C11</f>
        <v>-3.8660000000000001</v>
      </c>
      <c r="AF11" s="76">
        <f>[18]Mode_PA_l_t_b1!D11</f>
        <v>8.7729999999999997</v>
      </c>
      <c r="AG11" s="76">
        <f>[18]Mode_PA_l_t_b1!E11</f>
        <v>-21.062000000000001</v>
      </c>
      <c r="AH11" s="76">
        <f>[18]Mode_PA_l_t_b1!F11</f>
        <v>13.33</v>
      </c>
      <c r="AI11" s="76">
        <f>[18]Mode_PA_l_t_b1!G11</f>
        <v>-0.441</v>
      </c>
      <c r="AJ11" s="76">
        <f>[18]Mode_PA_l_t_b1!H11</f>
        <v>613.13</v>
      </c>
      <c r="AK11" s="115">
        <f>[18]Mode_PA_l_t_b1!I11</f>
        <v>0.65959999999999996</v>
      </c>
      <c r="AL11" s="115">
        <f>[18]Mode_PA_l_t_b1!J11</f>
        <v>0.72960000000000003</v>
      </c>
      <c r="AM11" s="100">
        <f>[18]Mode_PA_l_t_b1!K11</f>
        <v>0</v>
      </c>
      <c r="AN11" s="88">
        <f>[18]Mode_PA_l_t_b1!C12</f>
        <v>-8.1639999999999997</v>
      </c>
      <c r="AO11" s="76">
        <f>[18]Mode_PA_l_t_b1!D12</f>
        <v>8.093</v>
      </c>
      <c r="AP11" s="76">
        <f>[18]Mode_PA_l_t_b1!E12</f>
        <v>-24.026</v>
      </c>
      <c r="AQ11" s="76">
        <f>[18]Mode_PA_l_t_b1!F12</f>
        <v>7.6970000000000001</v>
      </c>
      <c r="AR11" s="76">
        <f>[18]Mode_PA_l_t_b1!G12</f>
        <v>-1.0089999999999999</v>
      </c>
      <c r="AS11" s="76">
        <f>[18]Mode_PA_l_t_b1!H12</f>
        <v>613.91999999999996</v>
      </c>
      <c r="AT11" s="115">
        <f>[18]Mode_PA_l_t_b1!I12</f>
        <v>0.31340000000000001</v>
      </c>
      <c r="AU11" s="115">
        <f>[18]Mode_PA_l_t_b1!J12</f>
        <v>0.37969999999999998</v>
      </c>
      <c r="AV11" s="100">
        <f>[18]Mode_PA_l_t_b1!K12</f>
        <v>0</v>
      </c>
      <c r="AW11" s="88">
        <f>[18]Mode_PA_l_t_b1!C13</f>
        <v>-4.298</v>
      </c>
      <c r="AX11" s="76">
        <f>[18]Mode_PA_l_t_b1!D13</f>
        <v>3.8159999999999998</v>
      </c>
      <c r="AY11" s="76">
        <f>[18]Mode_PA_l_t_b1!E13</f>
        <v>-11.778</v>
      </c>
      <c r="AZ11" s="76">
        <f>[18]Mode_PA_l_t_b1!F13</f>
        <v>3.181</v>
      </c>
      <c r="BA11" s="76">
        <f>[18]Mode_PA_l_t_b1!G13</f>
        <v>-1.1259999999999999</v>
      </c>
      <c r="BB11" s="76">
        <f>[18]Mode_PA_l_t_b1!H13</f>
        <v>613.9</v>
      </c>
      <c r="BC11" s="115">
        <f>[18]Mode_PA_l_t_b1!I13</f>
        <v>0.26050000000000001</v>
      </c>
      <c r="BD11" s="115">
        <f>[18]Mode_PA_l_t_b1!J13</f>
        <v>0.32240000000000002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0.11422688459456599</v>
      </c>
      <c r="C12" s="84">
        <f>'B0 Mode'!AM9</f>
        <v>0.84172260407700195</v>
      </c>
      <c r="D12" s="82">
        <f>[19]Mode_PA_h_t_b1!C8</f>
        <v>-73.516999999999996</v>
      </c>
      <c r="E12" s="82">
        <f>[19]Mode_PA_h_t_b1!D8</f>
        <v>12.202</v>
      </c>
      <c r="F12" s="82">
        <f>[19]Mode_PA_h_t_b1!E8</f>
        <v>-97.433000000000007</v>
      </c>
      <c r="G12" s="82">
        <f>[19]Mode_PA_h_t_b1!F8</f>
        <v>-49.601999999999997</v>
      </c>
      <c r="H12" s="84">
        <f>[19]Mode_PA_h_t_b1!G8</f>
        <v>-6.0250000000000004</v>
      </c>
      <c r="I12" s="84">
        <f>[19]Mode_PA_h_t_b1!H8</f>
        <v>613.54999999999995</v>
      </c>
      <c r="J12" s="115">
        <f>[19]Mode_PA_h_t_b1!I8</f>
        <v>2.9199999999999998E-9</v>
      </c>
      <c r="K12" s="115">
        <f>[19]Mode_PA_h_t_b1!J8</f>
        <v>1.0999999999999999E-8</v>
      </c>
      <c r="L12" s="185" t="str">
        <f>[19]Mode_PA_h_t_b1!K8</f>
        <v>p&lt;0.0001</v>
      </c>
      <c r="M12" s="82">
        <f>[19]Mode_PA_h_t_b1!C9</f>
        <v>-4.5490000000000004</v>
      </c>
      <c r="N12" s="84">
        <f>[19]Mode_PA_h_t_b1!D9</f>
        <v>5.7919999999999998</v>
      </c>
      <c r="O12" s="84">
        <f>[19]Mode_PA_h_t_b1!E9</f>
        <v>-15.901999999999999</v>
      </c>
      <c r="P12" s="84">
        <f>[19]Mode_PA_h_t_b1!F9</f>
        <v>6.8029999999999999</v>
      </c>
      <c r="Q12" s="84">
        <f>[19]Mode_PA_h_t_b1!G9</f>
        <v>-0.78500000000000003</v>
      </c>
      <c r="R12" s="84">
        <f>[19]Mode_PA_h_t_b1!H9</f>
        <v>613.09</v>
      </c>
      <c r="S12" s="115">
        <f>[19]Mode_PA_h_t_b1!I9</f>
        <v>0.4325</v>
      </c>
      <c r="T12" s="115">
        <f>[19]Mode_PA_h_t_b1!J9</f>
        <v>0.50760000000000005</v>
      </c>
      <c r="U12" s="100">
        <f>[19]Mode_PA_h_t_b1!K9</f>
        <v>0</v>
      </c>
      <c r="V12" s="92">
        <f>[19]Mode_PA_h_t_b1!C10</f>
        <v>-8.9060000000000006</v>
      </c>
      <c r="W12" s="84">
        <f>[19]Mode_PA_h_t_b1!D10</f>
        <v>3.8370000000000002</v>
      </c>
      <c r="X12" s="84">
        <f>[19]Mode_PA_h_t_b1!E10</f>
        <v>-16.425000000000001</v>
      </c>
      <c r="Y12" s="84">
        <f>[19]Mode_PA_h_t_b1!F10</f>
        <v>-1.3859999999999999</v>
      </c>
      <c r="Z12" s="84">
        <f>[19]Mode_PA_h_t_b1!G10</f>
        <v>-2.3210000000000002</v>
      </c>
      <c r="AA12" s="84">
        <f>[19]Mode_PA_h_t_b1!H10</f>
        <v>613.98</v>
      </c>
      <c r="AB12" s="115">
        <f>[19]Mode_PA_h_t_b1!I10</f>
        <v>2.06E-2</v>
      </c>
      <c r="AC12" s="115">
        <f>[19]Mode_PA_h_t_b1!J10</f>
        <v>2.8000000000000001E-2</v>
      </c>
      <c r="AD12" s="100" t="str">
        <f>[19]Mode_PA_h_t_b1!K10</f>
        <v>p&lt;0.05</v>
      </c>
      <c r="AE12" s="82">
        <f>[19]Mode_PA_h_t_b1!C11</f>
        <v>68.968000000000004</v>
      </c>
      <c r="AF12" s="84">
        <f>[19]Mode_PA_h_t_b1!D11</f>
        <v>13.101000000000001</v>
      </c>
      <c r="AG12" s="84">
        <f>[19]Mode_PA_h_t_b1!E11</f>
        <v>43.290999999999997</v>
      </c>
      <c r="AH12" s="84">
        <f>[19]Mode_PA_h_t_b1!F11</f>
        <v>94.644999999999996</v>
      </c>
      <c r="AI12" s="84">
        <f>[19]Mode_PA_h_t_b1!G11</f>
        <v>5.2640000000000002</v>
      </c>
      <c r="AJ12" s="84">
        <f>[19]Mode_PA_h_t_b1!H11</f>
        <v>613.47</v>
      </c>
      <c r="AK12" s="115">
        <f>[19]Mode_PA_h_t_b1!I11</f>
        <v>1.9500000000000001E-7</v>
      </c>
      <c r="AL12" s="115">
        <f>[19]Mode_PA_h_t_b1!J11</f>
        <v>5.7400000000000003E-7</v>
      </c>
      <c r="AM12" s="100" t="str">
        <f>[19]Mode_PA_h_t_b1!K11</f>
        <v>p&lt;0.0001</v>
      </c>
      <c r="AN12" s="92">
        <f>[19]Mode_PA_h_t_b1!C12</f>
        <v>64.611999999999995</v>
      </c>
      <c r="AO12" s="84">
        <f>[19]Mode_PA_h_t_b1!D12</f>
        <v>12.098000000000001</v>
      </c>
      <c r="AP12" s="84">
        <f>[19]Mode_PA_h_t_b1!E12</f>
        <v>40.899000000000001</v>
      </c>
      <c r="AQ12" s="84">
        <f>[19]Mode_PA_h_t_b1!F12</f>
        <v>88.323999999999998</v>
      </c>
      <c r="AR12" s="84">
        <f>[19]Mode_PA_h_t_b1!G12</f>
        <v>5.3410000000000002</v>
      </c>
      <c r="AS12" s="84">
        <f>[19]Mode_PA_h_t_b1!H12</f>
        <v>613.20000000000005</v>
      </c>
      <c r="AT12" s="115">
        <f>[19]Mode_PA_h_t_b1!I12</f>
        <v>1.31E-7</v>
      </c>
      <c r="AU12" s="115">
        <f>[19]Mode_PA_h_t_b1!J12</f>
        <v>3.9000000000000002E-7</v>
      </c>
      <c r="AV12" s="100" t="str">
        <f>[19]Mode_PA_h_t_b1!K12</f>
        <v>p&lt;0.0001</v>
      </c>
      <c r="AW12" s="92">
        <f>[19]Mode_PA_h_t_b1!C13</f>
        <v>-4.3559999999999999</v>
      </c>
      <c r="AX12" s="84">
        <f>[19]Mode_PA_h_t_b1!D13</f>
        <v>5.7039999999999997</v>
      </c>
      <c r="AY12" s="84">
        <f>[19]Mode_PA_h_t_b1!E13</f>
        <v>-15.536</v>
      </c>
      <c r="AZ12" s="84">
        <f>[19]Mode_PA_h_t_b1!F13</f>
        <v>6.8230000000000004</v>
      </c>
      <c r="BA12" s="84">
        <f>[19]Mode_PA_h_t_b1!G13</f>
        <v>-0.76400000000000001</v>
      </c>
      <c r="BB12" s="84">
        <f>[19]Mode_PA_h_t_b1!H13</f>
        <v>613.19000000000005</v>
      </c>
      <c r="BC12" s="115">
        <f>[19]Mode_PA_h_t_b1!I13</f>
        <v>0.44529999999999997</v>
      </c>
      <c r="BD12" s="115">
        <f>[19]Mode_PA_h_t_b1!J13</f>
        <v>0.5202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0.16441360628863</v>
      </c>
      <c r="C14" s="25">
        <f>'B0 Mode'!AM11</f>
        <v>0.70158142490362896</v>
      </c>
      <c r="D14" s="25">
        <f>[20]Mode_PA_lh_slope_b1!C8</f>
        <v>-13.288</v>
      </c>
      <c r="E14" s="26">
        <f>[20]Mode_PA_lh_slope_b1!D8</f>
        <v>3.5720000000000001</v>
      </c>
      <c r="F14" s="26">
        <f>[20]Mode_PA_lh_slope_b1!E8</f>
        <v>-20.29</v>
      </c>
      <c r="G14" s="26">
        <f>[20]Mode_PA_lh_slope_b1!F8</f>
        <v>-6.2869999999999999</v>
      </c>
      <c r="H14" s="25">
        <f>[20]Mode_PA_lh_slope_b1!G8</f>
        <v>-3.72</v>
      </c>
      <c r="I14" s="25">
        <f>[20]Mode_PA_lh_slope_b1!H8</f>
        <v>611.16</v>
      </c>
      <c r="J14" s="94">
        <f>[20]Mode_PA_lh_slope_b1!I8</f>
        <v>2.1800000000000001E-4</v>
      </c>
      <c r="K14" s="94">
        <f>[20]Mode_PA_lh_slope_b1!J8</f>
        <v>4.6999999999999999E-4</v>
      </c>
      <c r="L14" s="181" t="str">
        <f>[20]Mode_PA_lh_slope_b1!K8</f>
        <v>p&lt;0.001</v>
      </c>
      <c r="M14" s="25">
        <f>[20]Mode_PA_lh_slope_b1!C9</f>
        <v>17.094999999999999</v>
      </c>
      <c r="N14" s="25">
        <f>[20]Mode_PA_lh_slope_b1!D9</f>
        <v>1.698</v>
      </c>
      <c r="O14" s="25">
        <f>[20]Mode_PA_lh_slope_b1!E9</f>
        <v>13.766999999999999</v>
      </c>
      <c r="P14" s="25">
        <f>[20]Mode_PA_lh_slope_b1!F9</f>
        <v>20.422999999999998</v>
      </c>
      <c r="Q14" s="25">
        <f>[20]Mode_PA_lh_slope_b1!G9</f>
        <v>10.068</v>
      </c>
      <c r="R14" s="25">
        <f>[20]Mode_PA_lh_slope_b1!H9</f>
        <v>609.98</v>
      </c>
      <c r="S14" s="94">
        <f>[20]Mode_PA_lh_slope_b1!I9</f>
        <v>3.6599999999999998E-22</v>
      </c>
      <c r="T14" s="94">
        <f>[20]Mode_PA_lh_slope_b1!J9</f>
        <v>1.5199999999999999E-20</v>
      </c>
      <c r="U14" s="123" t="str">
        <f>[20]Mode_PA_lh_slope_b1!K9</f>
        <v>p&lt;0.0001</v>
      </c>
      <c r="V14" s="93">
        <f>[20]Mode_PA_lh_slope_b1!C10</f>
        <v>2.097</v>
      </c>
      <c r="W14" s="25">
        <f>[20]Mode_PA_lh_slope_b1!D10</f>
        <v>1.125</v>
      </c>
      <c r="X14" s="25">
        <f>[20]Mode_PA_lh_slope_b1!E10</f>
        <v>-0.108</v>
      </c>
      <c r="Y14" s="25">
        <f>[20]Mode_PA_lh_slope_b1!F10</f>
        <v>4.3029999999999999</v>
      </c>
      <c r="Z14" s="25">
        <f>[20]Mode_PA_lh_slope_b1!G10</f>
        <v>1.8640000000000001</v>
      </c>
      <c r="AA14" s="25">
        <f>[20]Mode_PA_lh_slope_b1!H10</f>
        <v>611.98</v>
      </c>
      <c r="AB14" s="94">
        <f>[20]Mode_PA_lh_slope_b1!I10</f>
        <v>6.2799999999999995E-2</v>
      </c>
      <c r="AC14" s="94">
        <f>[20]Mode_PA_lh_slope_b1!J10</f>
        <v>8.2600000000000007E-2</v>
      </c>
      <c r="AD14" s="123" t="str">
        <f>[20]Mode_PA_lh_slope_b1!K10</f>
        <v>(p&lt;0.1)</v>
      </c>
      <c r="AE14" s="25">
        <f>[20]Mode_PA_lh_slope_b1!C11</f>
        <v>30.382999999999999</v>
      </c>
      <c r="AF14" s="25">
        <f>[20]Mode_PA_lh_slope_b1!D11</f>
        <v>3.8359999999999999</v>
      </c>
      <c r="AG14" s="25">
        <f>[20]Mode_PA_lh_slope_b1!E11</f>
        <v>22.864000000000001</v>
      </c>
      <c r="AH14" s="25">
        <f>[20]Mode_PA_lh_slope_b1!F11</f>
        <v>37.902999999999999</v>
      </c>
      <c r="AI14" s="25">
        <f>[20]Mode_PA_lh_slope_b1!G11</f>
        <v>7.92</v>
      </c>
      <c r="AJ14" s="25">
        <f>[20]Mode_PA_lh_slope_b1!H11</f>
        <v>610.98</v>
      </c>
      <c r="AK14" s="94">
        <f>[20]Mode_PA_lh_slope_b1!I11</f>
        <v>1.13E-14</v>
      </c>
      <c r="AL14" s="94">
        <f>[20]Mode_PA_lh_slope_b1!J11</f>
        <v>1.3500000000000001E-13</v>
      </c>
      <c r="AM14" s="123" t="str">
        <f>[20]Mode_PA_lh_slope_b1!K11</f>
        <v>p&lt;0.0001</v>
      </c>
      <c r="AN14" s="93">
        <f>[20]Mode_PA_lh_slope_b1!C12</f>
        <v>15.385999999999999</v>
      </c>
      <c r="AO14" s="25">
        <f>[20]Mode_PA_lh_slope_b1!D12</f>
        <v>3.5409999999999999</v>
      </c>
      <c r="AP14" s="25">
        <f>[20]Mode_PA_lh_slope_b1!E12</f>
        <v>8.4459999999999997</v>
      </c>
      <c r="AQ14" s="25">
        <f>[20]Mode_PA_lh_slope_b1!F12</f>
        <v>22.326000000000001</v>
      </c>
      <c r="AR14" s="25">
        <f>[20]Mode_PA_lh_slope_b1!G12</f>
        <v>4.3449999999999998</v>
      </c>
      <c r="AS14" s="25">
        <f>[20]Mode_PA_lh_slope_b1!H12</f>
        <v>610.25</v>
      </c>
      <c r="AT14" s="94">
        <f>[20]Mode_PA_lh_slope_b1!I12</f>
        <v>1.63E-5</v>
      </c>
      <c r="AU14" s="94">
        <f>[20]Mode_PA_lh_slope_b1!J12</f>
        <v>4.0000000000000003E-5</v>
      </c>
      <c r="AV14" s="123" t="str">
        <f>[20]Mode_PA_lh_slope_b1!K12</f>
        <v>p&lt;0.0001</v>
      </c>
      <c r="AW14" s="93">
        <f>[20]Mode_PA_lh_slope_b1!C13</f>
        <v>-14.997999999999999</v>
      </c>
      <c r="AX14" s="25">
        <f>[20]Mode_PA_lh_slope_b1!D13</f>
        <v>1.669</v>
      </c>
      <c r="AY14" s="25">
        <f>[20]Mode_PA_lh_slope_b1!E13</f>
        <v>-18.268000000000001</v>
      </c>
      <c r="AZ14" s="25">
        <f>[20]Mode_PA_lh_slope_b1!F13</f>
        <v>-11.727</v>
      </c>
      <c r="BA14" s="25">
        <f>[20]Mode_PA_lh_slope_b1!G13</f>
        <v>-8.9870000000000001</v>
      </c>
      <c r="BB14" s="25">
        <f>[20]Mode_PA_lh_slope_b1!H13</f>
        <v>610.23</v>
      </c>
      <c r="BC14" s="94">
        <f>[20]Mode_PA_lh_slope_b1!I13</f>
        <v>3.1600000000000001E-18</v>
      </c>
      <c r="BD14" s="94">
        <f>[20]Mode_PA_lh_slope_b1!J13</f>
        <v>9.8799999999999998E-17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04" t="str">
        <f>M4</f>
        <v>L*H vs. L*^[H]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7.7364655662846102E-2</v>
      </c>
      <c r="C19" s="76">
        <f t="shared" si="8"/>
        <v>0.963580594759613</v>
      </c>
      <c r="D19" s="76">
        <f>M6</f>
        <v>0.29299999999999998</v>
      </c>
      <c r="E19" s="76">
        <f t="shared" si="7"/>
        <v>0.31</v>
      </c>
      <c r="F19" s="76">
        <f t="shared" si="7"/>
        <v>-0.316</v>
      </c>
      <c r="G19" s="76">
        <f t="shared" si="7"/>
        <v>0.90100000000000002</v>
      </c>
      <c r="H19" s="76">
        <f t="shared" si="7"/>
        <v>0.94299999999999995</v>
      </c>
      <c r="I19" s="76">
        <f t="shared" si="7"/>
        <v>17.190000000000001</v>
      </c>
      <c r="J19" s="115">
        <f t="shared" si="7"/>
        <v>0.35859999999999997</v>
      </c>
      <c r="K19" s="115">
        <f t="shared" si="7"/>
        <v>0.43099999999999999</v>
      </c>
      <c r="L19" s="185">
        <f t="shared" si="7"/>
        <v>0</v>
      </c>
    </row>
    <row r="20" spans="1:46" ht="33.6" customHeight="1" thickBot="1" x14ac:dyDescent="0.3">
      <c r="A20" s="79" t="s">
        <v>27</v>
      </c>
      <c r="B20" s="73">
        <f t="shared" si="8"/>
        <v>0.18252779357841101</v>
      </c>
      <c r="C20" s="73">
        <f t="shared" si="8"/>
        <v>0.941127033564787</v>
      </c>
      <c r="D20" s="73">
        <f>M7</f>
        <v>3.2879999999999998</v>
      </c>
      <c r="E20" s="73">
        <f t="shared" si="7"/>
        <v>0.38700000000000001</v>
      </c>
      <c r="F20" s="73">
        <f t="shared" si="7"/>
        <v>2.5299999999999998</v>
      </c>
      <c r="G20" s="73">
        <f t="shared" si="7"/>
        <v>4.0469999999999997</v>
      </c>
      <c r="H20" s="73">
        <f t="shared" si="7"/>
        <v>8.4990000000000006</v>
      </c>
      <c r="I20" s="73">
        <f t="shared" si="7"/>
        <v>15.66</v>
      </c>
      <c r="J20" s="115">
        <f t="shared" si="7"/>
        <v>2.9400000000000001E-7</v>
      </c>
      <c r="K20" s="115">
        <f t="shared" si="7"/>
        <v>8.5499999999999997E-7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0.16441360628863</v>
      </c>
      <c r="C21" s="84">
        <f t="shared" si="8"/>
        <v>0.70158142490362896</v>
      </c>
      <c r="D21" s="84">
        <f>M8</f>
        <v>3.6859999999999999</v>
      </c>
      <c r="E21" s="84">
        <f t="shared" si="7"/>
        <v>0.35299999999999998</v>
      </c>
      <c r="F21" s="84">
        <f t="shared" si="7"/>
        <v>2.9940000000000002</v>
      </c>
      <c r="G21" s="84">
        <f t="shared" si="7"/>
        <v>4.3789999999999996</v>
      </c>
      <c r="H21" s="84">
        <f t="shared" si="7"/>
        <v>10.432</v>
      </c>
      <c r="I21" s="84">
        <f t="shared" si="7"/>
        <v>612.6</v>
      </c>
      <c r="J21" s="115">
        <f t="shared" si="7"/>
        <v>1.4500000000000001E-23</v>
      </c>
      <c r="K21" s="115">
        <f t="shared" si="7"/>
        <v>9.7900000000000008E-22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7.2013054703826601E-2</v>
      </c>
      <c r="C22" s="84">
        <f t="shared" si="8"/>
        <v>0.96562930235292099</v>
      </c>
      <c r="D22" s="84">
        <f>M9</f>
        <v>1.5549999999999999</v>
      </c>
      <c r="E22" s="84">
        <f t="shared" si="7"/>
        <v>0.28199999999999997</v>
      </c>
      <c r="F22" s="84">
        <f t="shared" si="7"/>
        <v>1.002</v>
      </c>
      <c r="G22" s="84">
        <f t="shared" si="7"/>
        <v>2.1080000000000001</v>
      </c>
      <c r="H22" s="84">
        <f t="shared" si="7"/>
        <v>5.5090000000000003</v>
      </c>
      <c r="I22" s="84">
        <f t="shared" si="7"/>
        <v>593.67999999999995</v>
      </c>
      <c r="J22" s="115">
        <f t="shared" si="7"/>
        <v>5.3699999999999998E-8</v>
      </c>
      <c r="K22" s="115">
        <f t="shared" si="7"/>
        <v>1.79E-7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8.72894875399952E-2</v>
      </c>
      <c r="C24" s="76">
        <f>C11</f>
        <v>0.76096721773815101</v>
      </c>
      <c r="D24" s="74">
        <f>M11</f>
        <v>-10.583</v>
      </c>
      <c r="E24" s="76">
        <f t="shared" si="9"/>
        <v>3.88</v>
      </c>
      <c r="F24" s="76">
        <f t="shared" si="10"/>
        <v>-18.187000000000001</v>
      </c>
      <c r="G24" s="76">
        <f t="shared" si="11"/>
        <v>-2.9790000000000001</v>
      </c>
      <c r="H24" s="76">
        <f t="shared" si="12"/>
        <v>-2.7280000000000002</v>
      </c>
      <c r="I24" s="76">
        <f t="shared" si="13"/>
        <v>612.29999999999995</v>
      </c>
      <c r="J24" s="115">
        <f t="shared" si="14"/>
        <v>6.6E-3</v>
      </c>
      <c r="K24" s="115">
        <f t="shared" si="15"/>
        <v>9.7999999999999997E-3</v>
      </c>
      <c r="L24" s="185" t="str">
        <f t="shared" si="16"/>
        <v>p&lt;0.01</v>
      </c>
    </row>
    <row r="25" spans="1:46" ht="33.6" customHeight="1" thickBot="1" x14ac:dyDescent="0.3">
      <c r="A25" s="90" t="s">
        <v>3</v>
      </c>
      <c r="B25" s="84">
        <f>B12</f>
        <v>0.11422688459456599</v>
      </c>
      <c r="C25" s="84">
        <f>C12</f>
        <v>0.84172260407700195</v>
      </c>
      <c r="D25" s="82">
        <f>M12</f>
        <v>-4.5490000000000004</v>
      </c>
      <c r="E25" s="84">
        <f t="shared" si="9"/>
        <v>5.7919999999999998</v>
      </c>
      <c r="F25" s="84">
        <f t="shared" si="10"/>
        <v>-15.901999999999999</v>
      </c>
      <c r="G25" s="84">
        <f t="shared" si="11"/>
        <v>6.8029999999999999</v>
      </c>
      <c r="H25" s="84">
        <f t="shared" si="12"/>
        <v>-0.78500000000000003</v>
      </c>
      <c r="I25" s="84">
        <f t="shared" si="13"/>
        <v>613.09</v>
      </c>
      <c r="J25" s="115">
        <f t="shared" si="14"/>
        <v>0.4325</v>
      </c>
      <c r="K25" s="115">
        <f t="shared" si="15"/>
        <v>0.50760000000000005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0.16441360628863</v>
      </c>
      <c r="C27" s="25">
        <f>C14</f>
        <v>0.70158142490362896</v>
      </c>
      <c r="D27" s="25">
        <f>M14</f>
        <v>17.094999999999999</v>
      </c>
      <c r="E27" s="25">
        <f t="shared" si="9"/>
        <v>1.698</v>
      </c>
      <c r="F27" s="25">
        <f t="shared" si="10"/>
        <v>13.766999999999999</v>
      </c>
      <c r="G27" s="25">
        <f t="shared" si="11"/>
        <v>20.422999999999998</v>
      </c>
      <c r="H27" s="25">
        <f t="shared" si="12"/>
        <v>10.068</v>
      </c>
      <c r="I27" s="25">
        <f t="shared" si="13"/>
        <v>609.98</v>
      </c>
      <c r="J27" s="94">
        <f t="shared" si="14"/>
        <v>3.6599999999999998E-22</v>
      </c>
      <c r="K27" s="94">
        <f t="shared" si="15"/>
        <v>1.5199999999999999E-20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04" t="str">
        <f>V4</f>
        <v>L*H vs. ^[L*H]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7.7364655662846102E-2</v>
      </c>
      <c r="C32" s="76">
        <f t="shared" si="18"/>
        <v>0.963580594759613</v>
      </c>
      <c r="D32" s="76">
        <f>V6</f>
        <v>2.4649999999999999</v>
      </c>
      <c r="E32" s="76">
        <f t="shared" si="17"/>
        <v>0.497</v>
      </c>
      <c r="F32" s="76">
        <f t="shared" si="17"/>
        <v>1.49</v>
      </c>
      <c r="G32" s="76">
        <f t="shared" si="17"/>
        <v>3.44</v>
      </c>
      <c r="H32" s="76">
        <f t="shared" si="17"/>
        <v>4.9560000000000004</v>
      </c>
      <c r="I32" s="76">
        <f t="shared" si="17"/>
        <v>7.76</v>
      </c>
      <c r="J32" s="115">
        <f t="shared" si="17"/>
        <v>1.1999999999999999E-3</v>
      </c>
      <c r="K32" s="115">
        <f t="shared" si="17"/>
        <v>2.2000000000000001E-3</v>
      </c>
      <c r="L32" s="185" t="str">
        <f t="shared" si="17"/>
        <v>p&lt;0.01</v>
      </c>
    </row>
    <row r="33" spans="1:57" ht="33.6" customHeight="1" thickBot="1" x14ac:dyDescent="0.3">
      <c r="A33" s="79" t="s">
        <v>27</v>
      </c>
      <c r="B33" s="73">
        <f t="shared" si="18"/>
        <v>0.18252779357841101</v>
      </c>
      <c r="C33" s="73">
        <f t="shared" si="18"/>
        <v>0.941127033564787</v>
      </c>
      <c r="D33" s="73">
        <f>V7</f>
        <v>3.6779999999999999</v>
      </c>
      <c r="E33" s="73">
        <f t="shared" si="17"/>
        <v>0.80200000000000005</v>
      </c>
      <c r="F33" s="73">
        <f t="shared" si="17"/>
        <v>2.1070000000000002</v>
      </c>
      <c r="G33" s="73">
        <f t="shared" si="17"/>
        <v>5.25</v>
      </c>
      <c r="H33" s="73">
        <f t="shared" si="17"/>
        <v>4.5869999999999997</v>
      </c>
      <c r="I33" s="73">
        <f t="shared" si="17"/>
        <v>6.95</v>
      </c>
      <c r="J33" s="115">
        <f t="shared" si="17"/>
        <v>2.5999999999999999E-3</v>
      </c>
      <c r="K33" s="115">
        <f t="shared" si="17"/>
        <v>4.1000000000000003E-3</v>
      </c>
      <c r="L33" s="185" t="str">
        <f t="shared" si="17"/>
        <v>p&lt;0.01</v>
      </c>
    </row>
    <row r="34" spans="1:57" ht="33.6" customHeight="1" thickBot="1" x14ac:dyDescent="0.3">
      <c r="A34" s="82" t="s">
        <v>5</v>
      </c>
      <c r="B34" s="84">
        <f t="shared" si="18"/>
        <v>0.16441360628863</v>
      </c>
      <c r="C34" s="84">
        <f t="shared" si="18"/>
        <v>0.70158142490362896</v>
      </c>
      <c r="D34" s="84">
        <f>V8</f>
        <v>0.97899999999999998</v>
      </c>
      <c r="E34" s="84">
        <f t="shared" si="17"/>
        <v>0.27200000000000002</v>
      </c>
      <c r="F34" s="84">
        <f t="shared" si="17"/>
        <v>0.44500000000000001</v>
      </c>
      <c r="G34" s="84">
        <f t="shared" si="17"/>
        <v>1.5129999999999999</v>
      </c>
      <c r="H34" s="84">
        <f t="shared" si="17"/>
        <v>3.5950000000000002</v>
      </c>
      <c r="I34" s="84">
        <f t="shared" si="17"/>
        <v>614.21</v>
      </c>
      <c r="J34" s="115">
        <f t="shared" si="17"/>
        <v>3.5100000000000002E-4</v>
      </c>
      <c r="K34" s="115">
        <f t="shared" si="17"/>
        <v>7.6000000000000004E-4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7.2013054703826601E-2</v>
      </c>
      <c r="C35" s="84">
        <f t="shared" si="18"/>
        <v>0.96562930235292099</v>
      </c>
      <c r="D35" s="84">
        <f>V9</f>
        <v>2.5070000000000001</v>
      </c>
      <c r="E35" s="84">
        <f t="shared" si="17"/>
        <v>0.20100000000000001</v>
      </c>
      <c r="F35" s="84">
        <f t="shared" si="17"/>
        <v>2.113</v>
      </c>
      <c r="G35" s="84">
        <f t="shared" si="17"/>
        <v>2.9009999999999998</v>
      </c>
      <c r="H35" s="84">
        <f t="shared" si="17"/>
        <v>12.484</v>
      </c>
      <c r="I35" s="84">
        <f t="shared" si="17"/>
        <v>433.23</v>
      </c>
      <c r="J35" s="115">
        <f t="shared" si="17"/>
        <v>9.1499999999999997E-31</v>
      </c>
      <c r="K35" s="115">
        <f t="shared" si="17"/>
        <v>1.2400000000000001E-28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8.72894875399952E-2</v>
      </c>
      <c r="C37" s="76">
        <f>C11</f>
        <v>0.76096721773815101</v>
      </c>
      <c r="D37" s="74">
        <f t="shared" ref="D37:D40" si="27">V11</f>
        <v>-14.881</v>
      </c>
      <c r="E37" s="76">
        <f t="shared" si="19"/>
        <v>2.5680000000000001</v>
      </c>
      <c r="F37" s="76">
        <f t="shared" si="20"/>
        <v>-19.914000000000001</v>
      </c>
      <c r="G37" s="76">
        <f t="shared" si="21"/>
        <v>-9.8480000000000008</v>
      </c>
      <c r="H37" s="76">
        <f t="shared" si="22"/>
        <v>-5.7949999999999999</v>
      </c>
      <c r="I37" s="76">
        <f t="shared" si="23"/>
        <v>614.47</v>
      </c>
      <c r="J37" s="115">
        <f t="shared" si="24"/>
        <v>1.09E-8</v>
      </c>
      <c r="K37" s="115">
        <f t="shared" si="25"/>
        <v>3.7800000000000001E-8</v>
      </c>
      <c r="L37" s="185" t="str">
        <f t="shared" si="26"/>
        <v>p&lt;0.0001</v>
      </c>
    </row>
    <row r="38" spans="1:57" ht="33.6" customHeight="1" thickBot="1" x14ac:dyDescent="0.3">
      <c r="A38" s="90" t="s">
        <v>3</v>
      </c>
      <c r="B38" s="84">
        <f>B12</f>
        <v>0.11422688459456599</v>
      </c>
      <c r="C38" s="84">
        <f>C12</f>
        <v>0.84172260407700195</v>
      </c>
      <c r="D38" s="82">
        <f t="shared" si="27"/>
        <v>-8.9060000000000006</v>
      </c>
      <c r="E38" s="84">
        <f t="shared" si="19"/>
        <v>3.8370000000000002</v>
      </c>
      <c r="F38" s="84">
        <f t="shared" si="20"/>
        <v>-16.425000000000001</v>
      </c>
      <c r="G38" s="84">
        <f t="shared" si="21"/>
        <v>-1.3859999999999999</v>
      </c>
      <c r="H38" s="84">
        <f t="shared" si="22"/>
        <v>-2.3210000000000002</v>
      </c>
      <c r="I38" s="84">
        <f t="shared" si="23"/>
        <v>613.98</v>
      </c>
      <c r="J38" s="115">
        <f t="shared" si="24"/>
        <v>2.06E-2</v>
      </c>
      <c r="K38" s="115">
        <f t="shared" si="25"/>
        <v>2.8000000000000001E-2</v>
      </c>
      <c r="L38" s="185" t="str">
        <f t="shared" si="26"/>
        <v>p&lt;0.05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0.16441360628863</v>
      </c>
      <c r="C40" s="25">
        <f>C14</f>
        <v>0.70158142490362896</v>
      </c>
      <c r="D40" s="25">
        <f t="shared" si="27"/>
        <v>2.097</v>
      </c>
      <c r="E40" s="25">
        <f t="shared" si="19"/>
        <v>1.125</v>
      </c>
      <c r="F40" s="25">
        <f t="shared" si="20"/>
        <v>-0.108</v>
      </c>
      <c r="G40" s="25">
        <f t="shared" si="21"/>
        <v>4.3029999999999999</v>
      </c>
      <c r="H40" s="25">
        <f t="shared" si="22"/>
        <v>1.8640000000000001</v>
      </c>
      <c r="I40" s="25">
        <f t="shared" si="23"/>
        <v>611.98</v>
      </c>
      <c r="J40" s="94">
        <f t="shared" si="24"/>
        <v>6.2799999999999995E-2</v>
      </c>
      <c r="K40" s="94">
        <f t="shared" si="25"/>
        <v>8.2600000000000007E-2</v>
      </c>
      <c r="L40" s="181" t="str">
        <f t="shared" si="26"/>
        <v>(p&lt;0.1)</v>
      </c>
    </row>
    <row r="41" spans="1:57" ht="20.399999999999999" customHeight="1" x14ac:dyDescent="0.25">
      <c r="A41" s="207" t="s">
        <v>63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04" t="str">
        <f>AE4</f>
        <v>^[L]*H vs. L*^[H]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7.7364655662846102E-2</v>
      </c>
      <c r="C46" s="76">
        <f t="shared" si="29"/>
        <v>0.963580594759613</v>
      </c>
      <c r="D46" s="76">
        <f>AE6</f>
        <v>-1.2949999999999999</v>
      </c>
      <c r="E46" s="76">
        <f t="shared" si="28"/>
        <v>0.68600000000000005</v>
      </c>
      <c r="F46" s="76">
        <f t="shared" si="28"/>
        <v>-2.641</v>
      </c>
      <c r="G46" s="76">
        <f t="shared" si="28"/>
        <v>0.05</v>
      </c>
      <c r="H46" s="76">
        <f t="shared" si="28"/>
        <v>-1.887</v>
      </c>
      <c r="I46" s="76">
        <f t="shared" si="28"/>
        <v>0</v>
      </c>
      <c r="J46" s="115">
        <f t="shared" si="28"/>
        <v>1</v>
      </c>
      <c r="K46" s="115">
        <f t="shared" si="28"/>
        <v>1</v>
      </c>
      <c r="L46" s="185">
        <f t="shared" si="28"/>
        <v>0</v>
      </c>
    </row>
    <row r="47" spans="1:57" ht="33.6" customHeight="1" thickBot="1" x14ac:dyDescent="0.3">
      <c r="A47" s="79" t="s">
        <v>27</v>
      </c>
      <c r="B47" s="73">
        <f t="shared" si="29"/>
        <v>0.18252779357841101</v>
      </c>
      <c r="C47" s="73">
        <f t="shared" si="29"/>
        <v>0.941127033564787</v>
      </c>
      <c r="D47" s="73">
        <f>AE7</f>
        <v>4.7649999999999997</v>
      </c>
      <c r="E47" s="73">
        <f t="shared" si="28"/>
        <v>0.92200000000000004</v>
      </c>
      <c r="F47" s="73">
        <f t="shared" si="28"/>
        <v>2.9590000000000001</v>
      </c>
      <c r="G47" s="73">
        <f t="shared" si="28"/>
        <v>6.5720000000000001</v>
      </c>
      <c r="H47" s="73">
        <f t="shared" si="28"/>
        <v>5.1710000000000003</v>
      </c>
      <c r="I47" s="73">
        <f t="shared" si="28"/>
        <v>58.19</v>
      </c>
      <c r="J47" s="115">
        <f t="shared" si="28"/>
        <v>3.0000000000000001E-6</v>
      </c>
      <c r="K47" s="115">
        <f t="shared" si="28"/>
        <v>8.0600000000000008E-6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0.16441360628863</v>
      </c>
      <c r="C48" s="84">
        <f t="shared" si="29"/>
        <v>0.70158142490362896</v>
      </c>
      <c r="D48" s="84">
        <f>AE8</f>
        <v>6.7839999999999998</v>
      </c>
      <c r="E48" s="84">
        <f t="shared" si="28"/>
        <v>0.86899999999999999</v>
      </c>
      <c r="F48" s="84">
        <f t="shared" si="28"/>
        <v>5.08</v>
      </c>
      <c r="G48" s="84">
        <f t="shared" si="28"/>
        <v>8.4870000000000001</v>
      </c>
      <c r="H48" s="84">
        <f t="shared" si="28"/>
        <v>7.8040000000000003</v>
      </c>
      <c r="I48" s="84">
        <f t="shared" si="28"/>
        <v>612.67999999999995</v>
      </c>
      <c r="J48" s="115">
        <f t="shared" si="28"/>
        <v>2.6E-14</v>
      </c>
      <c r="K48" s="115">
        <f t="shared" si="28"/>
        <v>2.6E-13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7.2013054703826601E-2</v>
      </c>
      <c r="C49" s="84">
        <f t="shared" si="29"/>
        <v>0.96562930235292099</v>
      </c>
      <c r="D49" s="84">
        <f>AE9</f>
        <v>1.147</v>
      </c>
      <c r="E49" s="84">
        <f t="shared" si="28"/>
        <v>0.60399999999999998</v>
      </c>
      <c r="F49" s="84">
        <f t="shared" si="28"/>
        <v>-3.5999999999999997E-2</v>
      </c>
      <c r="G49" s="84">
        <f t="shared" si="28"/>
        <v>2.331</v>
      </c>
      <c r="H49" s="84">
        <f t="shared" si="28"/>
        <v>1.901</v>
      </c>
      <c r="I49" s="84">
        <f t="shared" si="28"/>
        <v>577.49</v>
      </c>
      <c r="J49" s="115">
        <f t="shared" si="28"/>
        <v>5.7799999999999997E-2</v>
      </c>
      <c r="K49" s="115">
        <f t="shared" si="28"/>
        <v>7.5399999999999995E-2</v>
      </c>
      <c r="L49" s="185" t="str">
        <f t="shared" si="28"/>
        <v>(p&lt;0.1)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8.72894875399952E-2</v>
      </c>
      <c r="C51" s="76">
        <f>C11</f>
        <v>0.76096721773815101</v>
      </c>
      <c r="D51" s="74">
        <f>AE11</f>
        <v>-3.8660000000000001</v>
      </c>
      <c r="E51" s="76">
        <f t="shared" si="30"/>
        <v>8.7729999999999997</v>
      </c>
      <c r="F51" s="76">
        <f t="shared" si="31"/>
        <v>-21.062000000000001</v>
      </c>
      <c r="G51" s="76">
        <f t="shared" si="32"/>
        <v>13.33</v>
      </c>
      <c r="H51" s="76">
        <f t="shared" si="33"/>
        <v>-0.441</v>
      </c>
      <c r="I51" s="76">
        <f t="shared" si="34"/>
        <v>613.13</v>
      </c>
      <c r="J51" s="115">
        <f t="shared" si="35"/>
        <v>0.65959999999999996</v>
      </c>
      <c r="K51" s="115">
        <f t="shared" si="36"/>
        <v>0.72960000000000003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0.11422688459456599</v>
      </c>
      <c r="C52" s="84">
        <f>C12</f>
        <v>0.84172260407700195</v>
      </c>
      <c r="D52" s="82">
        <f>AE12</f>
        <v>68.968000000000004</v>
      </c>
      <c r="E52" s="84">
        <f t="shared" si="30"/>
        <v>13.101000000000001</v>
      </c>
      <c r="F52" s="84">
        <f t="shared" si="31"/>
        <v>43.290999999999997</v>
      </c>
      <c r="G52" s="84">
        <f t="shared" si="32"/>
        <v>94.644999999999996</v>
      </c>
      <c r="H52" s="84">
        <f t="shared" si="33"/>
        <v>5.2640000000000002</v>
      </c>
      <c r="I52" s="84">
        <f t="shared" si="34"/>
        <v>613.47</v>
      </c>
      <c r="J52" s="115">
        <f t="shared" si="35"/>
        <v>1.9500000000000001E-7</v>
      </c>
      <c r="K52" s="115">
        <f t="shared" si="36"/>
        <v>5.7400000000000003E-7</v>
      </c>
      <c r="L52" s="185" t="str">
        <f t="shared" si="37"/>
        <v>p&lt;0.0001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0.16441360628863</v>
      </c>
      <c r="C54" s="25">
        <f>C14</f>
        <v>0.70158142490362896</v>
      </c>
      <c r="D54" s="25">
        <f>AE14</f>
        <v>30.382999999999999</v>
      </c>
      <c r="E54" s="25">
        <f t="shared" si="30"/>
        <v>3.8359999999999999</v>
      </c>
      <c r="F54" s="25">
        <f t="shared" si="31"/>
        <v>22.864000000000001</v>
      </c>
      <c r="G54" s="25">
        <f t="shared" si="32"/>
        <v>37.902999999999999</v>
      </c>
      <c r="H54" s="25">
        <f t="shared" si="33"/>
        <v>7.92</v>
      </c>
      <c r="I54" s="25">
        <f t="shared" si="34"/>
        <v>610.98</v>
      </c>
      <c r="J54" s="94">
        <f t="shared" si="35"/>
        <v>1.13E-14</v>
      </c>
      <c r="K54" s="94">
        <f t="shared" si="36"/>
        <v>1.3500000000000001E-13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04" t="str">
        <f>AN4</f>
        <v>^[L]*H vs. ^[L*H]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7.7364655662846102E-2</v>
      </c>
      <c r="C59" s="76">
        <f t="shared" si="39"/>
        <v>0.963580594759613</v>
      </c>
      <c r="D59" s="76">
        <f>AN6</f>
        <v>0.877</v>
      </c>
      <c r="E59" s="76">
        <f t="shared" si="38"/>
        <v>0.78300000000000003</v>
      </c>
      <c r="F59" s="76">
        <f t="shared" si="38"/>
        <v>-0.65700000000000003</v>
      </c>
      <c r="G59" s="76">
        <f t="shared" si="38"/>
        <v>2.411</v>
      </c>
      <c r="H59" s="76">
        <f t="shared" si="38"/>
        <v>1.1200000000000001</v>
      </c>
      <c r="I59" s="76">
        <f t="shared" si="38"/>
        <v>0</v>
      </c>
      <c r="J59" s="115">
        <f t="shared" si="38"/>
        <v>1</v>
      </c>
      <c r="K59" s="115">
        <f t="shared" si="38"/>
        <v>1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0.18252779357841101</v>
      </c>
      <c r="C60" s="73">
        <f t="shared" si="39"/>
        <v>0.941127033564787</v>
      </c>
      <c r="D60" s="73">
        <f>AN7</f>
        <v>5.1550000000000002</v>
      </c>
      <c r="E60" s="73">
        <f t="shared" si="38"/>
        <v>1.0780000000000001</v>
      </c>
      <c r="F60" s="73">
        <f t="shared" si="38"/>
        <v>3.0430000000000001</v>
      </c>
      <c r="G60" s="73">
        <f t="shared" si="38"/>
        <v>7.2679999999999998</v>
      </c>
      <c r="H60" s="73">
        <f t="shared" si="38"/>
        <v>4.7830000000000004</v>
      </c>
      <c r="I60" s="73">
        <f t="shared" si="38"/>
        <v>19.010000000000002</v>
      </c>
      <c r="J60" s="115">
        <f t="shared" si="38"/>
        <v>1.2899999999999999E-4</v>
      </c>
      <c r="K60" s="115">
        <f t="shared" si="38"/>
        <v>2.8299999999999999E-4</v>
      </c>
      <c r="L60" s="185" t="str">
        <f t="shared" si="38"/>
        <v>p&lt;0.001</v>
      </c>
    </row>
    <row r="61" spans="1:57" ht="33.6" customHeight="1" thickBot="1" x14ac:dyDescent="0.3">
      <c r="A61" s="82" t="s">
        <v>5</v>
      </c>
      <c r="B61" s="84">
        <f t="shared" si="39"/>
        <v>0.16441360628863</v>
      </c>
      <c r="C61" s="84">
        <f t="shared" si="39"/>
        <v>0.70158142490362896</v>
      </c>
      <c r="D61" s="84">
        <f>AN8</f>
        <v>4.077</v>
      </c>
      <c r="E61" s="84">
        <f t="shared" si="38"/>
        <v>0.82899999999999996</v>
      </c>
      <c r="F61" s="84">
        <f t="shared" si="38"/>
        <v>2.4510000000000001</v>
      </c>
      <c r="G61" s="84">
        <f t="shared" si="38"/>
        <v>5.702</v>
      </c>
      <c r="H61" s="84">
        <f t="shared" si="38"/>
        <v>4.9160000000000004</v>
      </c>
      <c r="I61" s="84">
        <f t="shared" si="38"/>
        <v>612.36</v>
      </c>
      <c r="J61" s="115">
        <f t="shared" si="38"/>
        <v>1.1400000000000001E-6</v>
      </c>
      <c r="K61" s="115">
        <f t="shared" si="38"/>
        <v>3.3100000000000001E-6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7.2013054703826601E-2</v>
      </c>
      <c r="C62" s="84">
        <f t="shared" si="39"/>
        <v>0.96562930235292099</v>
      </c>
      <c r="D62" s="84">
        <f>AN9</f>
        <v>2.0990000000000002</v>
      </c>
      <c r="E62" s="84">
        <f t="shared" si="38"/>
        <v>0.55000000000000004</v>
      </c>
      <c r="F62" s="84">
        <f t="shared" si="38"/>
        <v>1.0209999999999999</v>
      </c>
      <c r="G62" s="84">
        <f t="shared" si="38"/>
        <v>3.1779999999999999</v>
      </c>
      <c r="H62" s="84">
        <f t="shared" si="38"/>
        <v>3.8159999999999998</v>
      </c>
      <c r="I62" s="84">
        <f t="shared" si="38"/>
        <v>583.83000000000004</v>
      </c>
      <c r="J62" s="115">
        <f t="shared" si="38"/>
        <v>1.4999999999999999E-4</v>
      </c>
      <c r="K62" s="115">
        <f t="shared" si="38"/>
        <v>3.4000000000000002E-4</v>
      </c>
      <c r="L62" s="185" t="str">
        <f t="shared" si="38"/>
        <v>p&lt;0.001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8.72894875399952E-2</v>
      </c>
      <c r="C64" s="76">
        <f>C11</f>
        <v>0.76096721773815101</v>
      </c>
      <c r="D64" s="74">
        <f>AN11</f>
        <v>-8.1639999999999997</v>
      </c>
      <c r="E64" s="76">
        <f t="shared" si="40"/>
        <v>8.093</v>
      </c>
      <c r="F64" s="76">
        <f t="shared" si="41"/>
        <v>-24.026</v>
      </c>
      <c r="G64" s="76">
        <f t="shared" si="42"/>
        <v>7.6970000000000001</v>
      </c>
      <c r="H64" s="76">
        <f t="shared" si="43"/>
        <v>-1.0089999999999999</v>
      </c>
      <c r="I64" s="76">
        <f t="shared" si="44"/>
        <v>613.91999999999996</v>
      </c>
      <c r="J64" s="115">
        <f t="shared" si="45"/>
        <v>0.31340000000000001</v>
      </c>
      <c r="K64" s="115">
        <f t="shared" si="46"/>
        <v>0.37969999999999998</v>
      </c>
      <c r="L64" s="185">
        <f t="shared" si="47"/>
        <v>0</v>
      </c>
    </row>
    <row r="65" spans="1:57" ht="33.6" customHeight="1" thickBot="1" x14ac:dyDescent="0.3">
      <c r="A65" s="90" t="s">
        <v>3</v>
      </c>
      <c r="B65" s="84">
        <f>B12</f>
        <v>0.11422688459456599</v>
      </c>
      <c r="C65" s="84">
        <f>C12</f>
        <v>0.84172260407700195</v>
      </c>
      <c r="D65" s="82">
        <f>AN12</f>
        <v>64.611999999999995</v>
      </c>
      <c r="E65" s="84">
        <f t="shared" si="40"/>
        <v>12.098000000000001</v>
      </c>
      <c r="F65" s="84">
        <f t="shared" si="41"/>
        <v>40.899000000000001</v>
      </c>
      <c r="G65" s="84">
        <f t="shared" si="42"/>
        <v>88.323999999999998</v>
      </c>
      <c r="H65" s="84">
        <f t="shared" si="43"/>
        <v>5.3410000000000002</v>
      </c>
      <c r="I65" s="84">
        <f t="shared" si="44"/>
        <v>613.20000000000005</v>
      </c>
      <c r="J65" s="115">
        <f t="shared" si="45"/>
        <v>1.31E-7</v>
      </c>
      <c r="K65" s="115">
        <f t="shared" si="46"/>
        <v>3.9000000000000002E-7</v>
      </c>
      <c r="L65" s="185" t="str">
        <f t="shared" si="47"/>
        <v>p&lt;0.0001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0.16441360628863</v>
      </c>
      <c r="C67" s="25">
        <f>C14</f>
        <v>0.70158142490362896</v>
      </c>
      <c r="D67" s="25">
        <f>AN14</f>
        <v>15.385999999999999</v>
      </c>
      <c r="E67" s="25">
        <f t="shared" si="40"/>
        <v>3.5409999999999999</v>
      </c>
      <c r="F67" s="25">
        <f t="shared" si="41"/>
        <v>8.4459999999999997</v>
      </c>
      <c r="G67" s="25">
        <f t="shared" si="42"/>
        <v>22.326000000000001</v>
      </c>
      <c r="H67" s="25">
        <f t="shared" si="43"/>
        <v>4.3449999999999998</v>
      </c>
      <c r="I67" s="25">
        <f t="shared" si="44"/>
        <v>610.25</v>
      </c>
      <c r="J67" s="94">
        <f t="shared" si="45"/>
        <v>1.63E-5</v>
      </c>
      <c r="K67" s="94">
        <f t="shared" si="46"/>
        <v>4.0000000000000003E-5</v>
      </c>
      <c r="L67" s="181" t="str">
        <f t="shared" si="47"/>
        <v>p&lt;0.0001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04" t="str">
        <f>AW4</f>
        <v>L*^[H] vs. ^[L*H]</v>
      </c>
      <c r="C70" s="204"/>
      <c r="D70" s="204"/>
      <c r="E70" s="204"/>
      <c r="F70" s="204"/>
      <c r="G70" s="204"/>
      <c r="H70" s="204"/>
      <c r="I70" s="204"/>
      <c r="J70" s="204"/>
      <c r="K70" s="204"/>
      <c r="L70" s="204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7.7364655662846102E-2</v>
      </c>
      <c r="C72" s="76">
        <f t="shared" si="49"/>
        <v>0.963580594759613</v>
      </c>
      <c r="D72" s="76">
        <f>AW6</f>
        <v>2.1720000000000002</v>
      </c>
      <c r="E72" s="76">
        <f t="shared" si="48"/>
        <v>0.55500000000000005</v>
      </c>
      <c r="F72" s="76">
        <f t="shared" si="48"/>
        <v>1.0840000000000001</v>
      </c>
      <c r="G72" s="76">
        <f t="shared" si="48"/>
        <v>3.26</v>
      </c>
      <c r="H72" s="76">
        <f t="shared" si="48"/>
        <v>3.9129999999999998</v>
      </c>
      <c r="I72" s="76">
        <f t="shared" si="48"/>
        <v>11.67</v>
      </c>
      <c r="J72" s="115">
        <f t="shared" si="48"/>
        <v>2.2000000000000001E-3</v>
      </c>
      <c r="K72" s="115">
        <f t="shared" si="48"/>
        <v>3.5000000000000001E-3</v>
      </c>
      <c r="L72" s="185" t="str">
        <f t="shared" si="48"/>
        <v>p&lt;0.01</v>
      </c>
    </row>
    <row r="73" spans="1:57" ht="33.6" customHeight="1" thickBot="1" x14ac:dyDescent="0.3">
      <c r="A73" s="79" t="s">
        <v>27</v>
      </c>
      <c r="B73" s="73">
        <f t="shared" si="49"/>
        <v>0.18252779357841101</v>
      </c>
      <c r="C73" s="73">
        <f t="shared" si="49"/>
        <v>0.941127033564787</v>
      </c>
      <c r="D73" s="73">
        <f>AW7</f>
        <v>0.39</v>
      </c>
      <c r="E73" s="73">
        <f t="shared" si="48"/>
        <v>0.73399999999999999</v>
      </c>
      <c r="F73" s="73">
        <f t="shared" si="48"/>
        <v>-1.0489999999999999</v>
      </c>
      <c r="G73" s="73">
        <f t="shared" si="48"/>
        <v>1.829</v>
      </c>
      <c r="H73" s="73">
        <f t="shared" si="48"/>
        <v>0.53100000000000003</v>
      </c>
      <c r="I73" s="73">
        <f t="shared" si="48"/>
        <v>6.91</v>
      </c>
      <c r="J73" s="115">
        <f t="shared" si="48"/>
        <v>0.6119</v>
      </c>
      <c r="K73" s="115">
        <f t="shared" si="48"/>
        <v>0.69530000000000003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0.16441360628863</v>
      </c>
      <c r="C74" s="84">
        <f t="shared" si="49"/>
        <v>0.70158142490362896</v>
      </c>
      <c r="D74" s="84">
        <f>AW8</f>
        <v>-2.7069999999999999</v>
      </c>
      <c r="E74" s="84">
        <f t="shared" si="48"/>
        <v>0.32100000000000001</v>
      </c>
      <c r="F74" s="84">
        <f t="shared" si="48"/>
        <v>-3.3359999999999999</v>
      </c>
      <c r="G74" s="84">
        <f t="shared" si="48"/>
        <v>-2.0779999999999998</v>
      </c>
      <c r="H74" s="84">
        <f t="shared" si="48"/>
        <v>-8.4350000000000005</v>
      </c>
      <c r="I74" s="84">
        <f t="shared" si="48"/>
        <v>612.34</v>
      </c>
      <c r="J74" s="115">
        <f t="shared" si="48"/>
        <v>2.3800000000000002E-16</v>
      </c>
      <c r="K74" s="115">
        <f t="shared" si="48"/>
        <v>4.15E-15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7.2013054703826601E-2</v>
      </c>
      <c r="C75" s="84">
        <f t="shared" si="49"/>
        <v>0.96562930235292099</v>
      </c>
      <c r="D75" s="84">
        <f>AW9</f>
        <v>0.95199999999999996</v>
      </c>
      <c r="E75" s="84">
        <f t="shared" si="48"/>
        <v>0.28399999999999997</v>
      </c>
      <c r="F75" s="84">
        <f t="shared" si="48"/>
        <v>0.39600000000000002</v>
      </c>
      <c r="G75" s="84">
        <f t="shared" si="48"/>
        <v>1.508</v>
      </c>
      <c r="H75" s="84">
        <f t="shared" si="48"/>
        <v>3.3580000000000001</v>
      </c>
      <c r="I75" s="84">
        <f t="shared" si="48"/>
        <v>587.29999999999995</v>
      </c>
      <c r="J75" s="115">
        <f t="shared" si="48"/>
        <v>8.3699999999999996E-4</v>
      </c>
      <c r="K75" s="115">
        <f t="shared" si="48"/>
        <v>1.6999999999999999E-3</v>
      </c>
      <c r="L75" s="185" t="str">
        <f t="shared" si="48"/>
        <v>p&lt;0.01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8.72894875399952E-2</v>
      </c>
      <c r="C77" s="76">
        <f>C11</f>
        <v>0.76096721773815101</v>
      </c>
      <c r="D77" s="74">
        <f>AW11</f>
        <v>-4.298</v>
      </c>
      <c r="E77" s="76">
        <f t="shared" si="50"/>
        <v>3.8159999999999998</v>
      </c>
      <c r="F77" s="76">
        <f t="shared" si="51"/>
        <v>-11.778</v>
      </c>
      <c r="G77" s="76">
        <f t="shared" si="52"/>
        <v>3.181</v>
      </c>
      <c r="H77" s="76">
        <f t="shared" si="53"/>
        <v>-1.1259999999999999</v>
      </c>
      <c r="I77" s="76">
        <f t="shared" si="54"/>
        <v>613.9</v>
      </c>
      <c r="J77" s="115">
        <f t="shared" si="55"/>
        <v>0.26050000000000001</v>
      </c>
      <c r="K77" s="115">
        <f t="shared" si="56"/>
        <v>0.32240000000000002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0.11422688459456599</v>
      </c>
      <c r="C78" s="84">
        <f>C12</f>
        <v>0.84172260407700195</v>
      </c>
      <c r="D78" s="82">
        <f>AW12</f>
        <v>-4.3559999999999999</v>
      </c>
      <c r="E78" s="84">
        <f t="shared" si="50"/>
        <v>5.7039999999999997</v>
      </c>
      <c r="F78" s="84">
        <f t="shared" si="51"/>
        <v>-15.536</v>
      </c>
      <c r="G78" s="84">
        <f t="shared" si="52"/>
        <v>6.8230000000000004</v>
      </c>
      <c r="H78" s="84">
        <f t="shared" si="53"/>
        <v>-0.76400000000000001</v>
      </c>
      <c r="I78" s="84">
        <f t="shared" si="54"/>
        <v>613.19000000000005</v>
      </c>
      <c r="J78" s="115">
        <f t="shared" si="55"/>
        <v>0.44529999999999997</v>
      </c>
      <c r="K78" s="115">
        <f t="shared" si="56"/>
        <v>0.5202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0.16441360628863</v>
      </c>
      <c r="C80" s="25">
        <f>C14</f>
        <v>0.70158142490362896</v>
      </c>
      <c r="D80" s="25">
        <f>AW14</f>
        <v>-14.997999999999999</v>
      </c>
      <c r="E80" s="25">
        <f t="shared" si="50"/>
        <v>1.669</v>
      </c>
      <c r="F80" s="25">
        <f t="shared" si="51"/>
        <v>-18.268000000000001</v>
      </c>
      <c r="G80" s="25">
        <f t="shared" si="52"/>
        <v>-11.727</v>
      </c>
      <c r="H80" s="25">
        <f t="shared" si="53"/>
        <v>-8.9870000000000001</v>
      </c>
      <c r="I80" s="25">
        <f t="shared" si="54"/>
        <v>610.23</v>
      </c>
      <c r="J80" s="94">
        <f t="shared" si="55"/>
        <v>3.1600000000000001E-18</v>
      </c>
      <c r="K80" s="94">
        <f t="shared" si="56"/>
        <v>9.8799999999999998E-17</v>
      </c>
      <c r="L80" s="181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200" priority="132" stopIfTrue="1" operator="lessThan">
      <formula>0.0001</formula>
    </cfRule>
    <cfRule type="cellIs" dxfId="199" priority="133" stopIfTrue="1" operator="lessThan">
      <formula>0.001</formula>
    </cfRule>
    <cfRule type="cellIs" dxfId="198" priority="134" stopIfTrue="1" operator="lessThan">
      <formula>0.05</formula>
    </cfRule>
    <cfRule type="cellIs" dxfId="197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96" priority="127" stopIfTrue="1" operator="containsText" text="p&lt;0.0001">
      <formula>NOT(ISERROR(SEARCH("p&lt;0.0001",L6)))</formula>
    </cfRule>
    <cfRule type="containsText" dxfId="195" priority="128" stopIfTrue="1" operator="containsText" text="p&lt;0.001">
      <formula>NOT(ISERROR(SEARCH("p&lt;0.001",L6)))</formula>
    </cfRule>
    <cfRule type="containsText" dxfId="194" priority="129" stopIfTrue="1" operator="containsText" text="p&lt;0.01">
      <formula>NOT(ISERROR(SEARCH("p&lt;0.01",L6)))</formula>
    </cfRule>
    <cfRule type="containsText" dxfId="193" priority="130" stopIfTrue="1" operator="containsText" text="p&lt;0.05">
      <formula>NOT(ISERROR(SEARCH("p&lt;0.05",L6)))</formula>
    </cfRule>
    <cfRule type="containsText" dxfId="192" priority="131" stopIfTrue="1" operator="containsText" text="p&lt;0.1">
      <formula>NOT(ISERROR(SEARCH("p&lt;0.1",L6)))</formula>
    </cfRule>
  </conditionalFormatting>
  <conditionalFormatting sqref="J27:K28 J19:K21 J23:K25">
    <cfRule type="cellIs" dxfId="191" priority="123" stopIfTrue="1" operator="lessThan">
      <formula>0.0001</formula>
    </cfRule>
    <cfRule type="cellIs" dxfId="190" priority="124" stopIfTrue="1" operator="lessThan">
      <formula>0.001</formula>
    </cfRule>
    <cfRule type="cellIs" dxfId="189" priority="125" stopIfTrue="1" operator="lessThan">
      <formula>0.05</formula>
    </cfRule>
    <cfRule type="cellIs" dxfId="188" priority="126" stopIfTrue="1" operator="lessThan">
      <formula>0.1</formula>
    </cfRule>
  </conditionalFormatting>
  <conditionalFormatting sqref="L27:L28 L19:L21 L23:L25">
    <cfRule type="containsText" dxfId="187" priority="118" stopIfTrue="1" operator="containsText" text="p&lt;0.0001">
      <formula>NOT(ISERROR(SEARCH("p&lt;0.0001",L19)))</formula>
    </cfRule>
    <cfRule type="containsText" dxfId="186" priority="119" stopIfTrue="1" operator="containsText" text="p&lt;0.001">
      <formula>NOT(ISERROR(SEARCH("p&lt;0.001",L19)))</formula>
    </cfRule>
    <cfRule type="containsText" dxfId="185" priority="120" stopIfTrue="1" operator="containsText" text="p&lt;0.01">
      <formula>NOT(ISERROR(SEARCH("p&lt;0.01",L19)))</formula>
    </cfRule>
    <cfRule type="containsText" dxfId="184" priority="121" stopIfTrue="1" operator="containsText" text="p&lt;0.05">
      <formula>NOT(ISERROR(SEARCH("p&lt;0.05",L19)))</formula>
    </cfRule>
    <cfRule type="containsText" dxfId="183" priority="122" stopIfTrue="1" operator="containsText" text="p&lt;0.1">
      <formula>NOT(ISERROR(SEARCH("p&lt;0.1",L19)))</formula>
    </cfRule>
  </conditionalFormatting>
  <conditionalFormatting sqref="J40:K40 J32:K34 J36:K38">
    <cfRule type="cellIs" dxfId="182" priority="114" stopIfTrue="1" operator="lessThan">
      <formula>0.0001</formula>
    </cfRule>
    <cfRule type="cellIs" dxfId="181" priority="115" stopIfTrue="1" operator="lessThan">
      <formula>0.001</formula>
    </cfRule>
    <cfRule type="cellIs" dxfId="180" priority="116" stopIfTrue="1" operator="lessThan">
      <formula>0.05</formula>
    </cfRule>
    <cfRule type="cellIs" dxfId="179" priority="117" stopIfTrue="1" operator="lessThan">
      <formula>0.1</formula>
    </cfRule>
  </conditionalFormatting>
  <conditionalFormatting sqref="L40 L32:L34 L36:L38">
    <cfRule type="containsText" dxfId="178" priority="109" stopIfTrue="1" operator="containsText" text="p&lt;0.0001">
      <formula>NOT(ISERROR(SEARCH("p&lt;0.0001",L32)))</formula>
    </cfRule>
    <cfRule type="containsText" dxfId="177" priority="110" stopIfTrue="1" operator="containsText" text="p&lt;0.001">
      <formula>NOT(ISERROR(SEARCH("p&lt;0.001",L32)))</formula>
    </cfRule>
    <cfRule type="containsText" dxfId="176" priority="111" stopIfTrue="1" operator="containsText" text="p&lt;0.01">
      <formula>NOT(ISERROR(SEARCH("p&lt;0.01",L32)))</formula>
    </cfRule>
    <cfRule type="containsText" dxfId="175" priority="112" stopIfTrue="1" operator="containsText" text="p&lt;0.05">
      <formula>NOT(ISERROR(SEARCH("p&lt;0.05",L32)))</formula>
    </cfRule>
    <cfRule type="containsText" dxfId="174" priority="113" stopIfTrue="1" operator="containsText" text="p&lt;0.1">
      <formula>NOT(ISERROR(SEARCH("p&lt;0.1",L32)))</formula>
    </cfRule>
  </conditionalFormatting>
  <conditionalFormatting sqref="J54:K55 J46:K48 J50:K52">
    <cfRule type="cellIs" dxfId="173" priority="105" stopIfTrue="1" operator="lessThan">
      <formula>0.0001</formula>
    </cfRule>
    <cfRule type="cellIs" dxfId="172" priority="106" stopIfTrue="1" operator="lessThan">
      <formula>0.001</formula>
    </cfRule>
    <cfRule type="cellIs" dxfId="171" priority="107" stopIfTrue="1" operator="lessThan">
      <formula>0.05</formula>
    </cfRule>
    <cfRule type="cellIs" dxfId="170" priority="108" stopIfTrue="1" operator="lessThan">
      <formula>0.1</formula>
    </cfRule>
  </conditionalFormatting>
  <conditionalFormatting sqref="L54:L55 L46:L48 L50:L52">
    <cfRule type="containsText" dxfId="169" priority="100" stopIfTrue="1" operator="containsText" text="p&lt;0.0001">
      <formula>NOT(ISERROR(SEARCH("p&lt;0.0001",L46)))</formula>
    </cfRule>
    <cfRule type="containsText" dxfId="168" priority="101" stopIfTrue="1" operator="containsText" text="p&lt;0.001">
      <formula>NOT(ISERROR(SEARCH("p&lt;0.001",L46)))</formula>
    </cfRule>
    <cfRule type="containsText" dxfId="167" priority="102" stopIfTrue="1" operator="containsText" text="p&lt;0.01">
      <formula>NOT(ISERROR(SEARCH("p&lt;0.01",L46)))</formula>
    </cfRule>
    <cfRule type="containsText" dxfId="166" priority="103" stopIfTrue="1" operator="containsText" text="p&lt;0.05">
      <formula>NOT(ISERROR(SEARCH("p&lt;0.05",L46)))</formula>
    </cfRule>
    <cfRule type="containsText" dxfId="165" priority="104" stopIfTrue="1" operator="containsText" text="p&lt;0.1">
      <formula>NOT(ISERROR(SEARCH("p&lt;0.1",L46)))</formula>
    </cfRule>
  </conditionalFormatting>
  <conditionalFormatting sqref="J67:K68 J59:K61 J63:K65">
    <cfRule type="cellIs" dxfId="164" priority="96" stopIfTrue="1" operator="lessThan">
      <formula>0.0001</formula>
    </cfRule>
    <cfRule type="cellIs" dxfId="163" priority="97" stopIfTrue="1" operator="lessThan">
      <formula>0.001</formula>
    </cfRule>
    <cfRule type="cellIs" dxfId="162" priority="98" stopIfTrue="1" operator="lessThan">
      <formula>0.05</formula>
    </cfRule>
    <cfRule type="cellIs" dxfId="161" priority="99" stopIfTrue="1" operator="lessThan">
      <formula>0.1</formula>
    </cfRule>
  </conditionalFormatting>
  <conditionalFormatting sqref="L67:L68 L59:L61 L63:L65">
    <cfRule type="containsText" dxfId="160" priority="91" stopIfTrue="1" operator="containsText" text="p&lt;0.0001">
      <formula>NOT(ISERROR(SEARCH("p&lt;0.0001",L59)))</formula>
    </cfRule>
    <cfRule type="containsText" dxfId="159" priority="92" stopIfTrue="1" operator="containsText" text="p&lt;0.001">
      <formula>NOT(ISERROR(SEARCH("p&lt;0.001",L59)))</formula>
    </cfRule>
    <cfRule type="containsText" dxfId="158" priority="93" stopIfTrue="1" operator="containsText" text="p&lt;0.01">
      <formula>NOT(ISERROR(SEARCH("p&lt;0.01",L59)))</formula>
    </cfRule>
    <cfRule type="containsText" dxfId="157" priority="94" stopIfTrue="1" operator="containsText" text="p&lt;0.05">
      <formula>NOT(ISERROR(SEARCH("p&lt;0.05",L59)))</formula>
    </cfRule>
    <cfRule type="containsText" dxfId="156" priority="95" stopIfTrue="1" operator="containsText" text="p&lt;0.1">
      <formula>NOT(ISERROR(SEARCH("p&lt;0.1",L59)))</formula>
    </cfRule>
  </conditionalFormatting>
  <conditionalFormatting sqref="J80:K80 J72:K74 J76:K78">
    <cfRule type="cellIs" dxfId="155" priority="87" stopIfTrue="1" operator="lessThan">
      <formula>0.0001</formula>
    </cfRule>
    <cfRule type="cellIs" dxfId="154" priority="88" stopIfTrue="1" operator="lessThan">
      <formula>0.001</formula>
    </cfRule>
    <cfRule type="cellIs" dxfId="153" priority="89" stopIfTrue="1" operator="lessThan">
      <formula>0.05</formula>
    </cfRule>
    <cfRule type="cellIs" dxfId="152" priority="90" stopIfTrue="1" operator="lessThan">
      <formula>0.1</formula>
    </cfRule>
  </conditionalFormatting>
  <conditionalFormatting sqref="L80 L72:L74 L76:L78">
    <cfRule type="containsText" dxfId="151" priority="82" stopIfTrue="1" operator="containsText" text="p&lt;0.0001">
      <formula>NOT(ISERROR(SEARCH("p&lt;0.0001",L72)))</formula>
    </cfRule>
    <cfRule type="containsText" dxfId="150" priority="83" stopIfTrue="1" operator="containsText" text="p&lt;0.001">
      <formula>NOT(ISERROR(SEARCH("p&lt;0.001",L72)))</formula>
    </cfRule>
    <cfRule type="containsText" dxfId="149" priority="84" stopIfTrue="1" operator="containsText" text="p&lt;0.01">
      <formula>NOT(ISERROR(SEARCH("p&lt;0.01",L72)))</formula>
    </cfRule>
    <cfRule type="containsText" dxfId="148" priority="85" stopIfTrue="1" operator="containsText" text="p&lt;0.05">
      <formula>NOT(ISERROR(SEARCH("p&lt;0.05",L72)))</formula>
    </cfRule>
    <cfRule type="containsText" dxfId="147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46" priority="51" stopIfTrue="1" operator="lessThan">
      <formula>0.0001</formula>
    </cfRule>
    <cfRule type="cellIs" dxfId="145" priority="52" stopIfTrue="1" operator="lessThan">
      <formula>0.001</formula>
    </cfRule>
    <cfRule type="cellIs" dxfId="144" priority="53" stopIfTrue="1" operator="lessThan">
      <formula>0.05</formula>
    </cfRule>
    <cfRule type="cellIs" dxfId="143" priority="54" stopIfTrue="1" operator="lessThan">
      <formula>0.1</formula>
    </cfRule>
  </conditionalFormatting>
  <conditionalFormatting sqref="BE9 AV9 AM9 AD9 U9 L9">
    <cfRule type="containsText" dxfId="142" priority="46" stopIfTrue="1" operator="containsText" text="p&lt;0.0001">
      <formula>NOT(ISERROR(SEARCH("p&lt;0.0001",L9)))</formula>
    </cfRule>
    <cfRule type="containsText" dxfId="141" priority="47" stopIfTrue="1" operator="containsText" text="p&lt;0.001">
      <formula>NOT(ISERROR(SEARCH("p&lt;0.001",L9)))</formula>
    </cfRule>
    <cfRule type="containsText" dxfId="140" priority="48" stopIfTrue="1" operator="containsText" text="p&lt;0.01">
      <formula>NOT(ISERROR(SEARCH("p&lt;0.01",L9)))</formula>
    </cfRule>
    <cfRule type="containsText" dxfId="139" priority="49" stopIfTrue="1" operator="containsText" text="p&lt;0.05">
      <formula>NOT(ISERROR(SEARCH("p&lt;0.05",L9)))</formula>
    </cfRule>
    <cfRule type="containsText" dxfId="138" priority="50" stopIfTrue="1" operator="containsText" text="p&lt;0.1">
      <formula>NOT(ISERROR(SEARCH("p&lt;0.1",L9)))</formula>
    </cfRule>
  </conditionalFormatting>
  <conditionalFormatting sqref="J22:K22">
    <cfRule type="cellIs" dxfId="137" priority="42" stopIfTrue="1" operator="lessThan">
      <formula>0.0001</formula>
    </cfRule>
    <cfRule type="cellIs" dxfId="136" priority="43" stopIfTrue="1" operator="lessThan">
      <formula>0.001</formula>
    </cfRule>
    <cfRule type="cellIs" dxfId="135" priority="44" stopIfTrue="1" operator="lessThan">
      <formula>0.05</formula>
    </cfRule>
    <cfRule type="cellIs" dxfId="134" priority="45" stopIfTrue="1" operator="lessThan">
      <formula>0.1</formula>
    </cfRule>
  </conditionalFormatting>
  <conditionalFormatting sqref="L22">
    <cfRule type="containsText" dxfId="133" priority="37" stopIfTrue="1" operator="containsText" text="p&lt;0.0001">
      <formula>NOT(ISERROR(SEARCH("p&lt;0.0001",L22)))</formula>
    </cfRule>
    <cfRule type="containsText" dxfId="132" priority="38" stopIfTrue="1" operator="containsText" text="p&lt;0.001">
      <formula>NOT(ISERROR(SEARCH("p&lt;0.001",L22)))</formula>
    </cfRule>
    <cfRule type="containsText" dxfId="131" priority="39" stopIfTrue="1" operator="containsText" text="p&lt;0.01">
      <formula>NOT(ISERROR(SEARCH("p&lt;0.01",L22)))</formula>
    </cfRule>
    <cfRule type="containsText" dxfId="130" priority="40" stopIfTrue="1" operator="containsText" text="p&lt;0.05">
      <formula>NOT(ISERROR(SEARCH("p&lt;0.05",L22)))</formula>
    </cfRule>
    <cfRule type="containsText" dxfId="129" priority="41" stopIfTrue="1" operator="containsText" text="p&lt;0.1">
      <formula>NOT(ISERROR(SEARCH("p&lt;0.1",L22)))</formula>
    </cfRule>
  </conditionalFormatting>
  <conditionalFormatting sqref="J35:K35">
    <cfRule type="cellIs" dxfId="128" priority="33" stopIfTrue="1" operator="lessThan">
      <formula>0.0001</formula>
    </cfRule>
    <cfRule type="cellIs" dxfId="127" priority="34" stopIfTrue="1" operator="lessThan">
      <formula>0.001</formula>
    </cfRule>
    <cfRule type="cellIs" dxfId="126" priority="35" stopIfTrue="1" operator="lessThan">
      <formula>0.05</formula>
    </cfRule>
    <cfRule type="cellIs" dxfId="125" priority="36" stopIfTrue="1" operator="lessThan">
      <formula>0.1</formula>
    </cfRule>
  </conditionalFormatting>
  <conditionalFormatting sqref="L35">
    <cfRule type="containsText" dxfId="124" priority="28" stopIfTrue="1" operator="containsText" text="p&lt;0.0001">
      <formula>NOT(ISERROR(SEARCH("p&lt;0.0001",L35)))</formula>
    </cfRule>
    <cfRule type="containsText" dxfId="123" priority="29" stopIfTrue="1" operator="containsText" text="p&lt;0.001">
      <formula>NOT(ISERROR(SEARCH("p&lt;0.001",L35)))</formula>
    </cfRule>
    <cfRule type="containsText" dxfId="122" priority="30" stopIfTrue="1" operator="containsText" text="p&lt;0.01">
      <formula>NOT(ISERROR(SEARCH("p&lt;0.01",L35)))</formula>
    </cfRule>
    <cfRule type="containsText" dxfId="121" priority="31" stopIfTrue="1" operator="containsText" text="p&lt;0.05">
      <formula>NOT(ISERROR(SEARCH("p&lt;0.05",L35)))</formula>
    </cfRule>
    <cfRule type="containsText" dxfId="120" priority="32" stopIfTrue="1" operator="containsText" text="p&lt;0.1">
      <formula>NOT(ISERROR(SEARCH("p&lt;0.1",L35)))</formula>
    </cfRule>
  </conditionalFormatting>
  <conditionalFormatting sqref="J49:K49">
    <cfRule type="cellIs" dxfId="119" priority="24" stopIfTrue="1" operator="lessThan">
      <formula>0.0001</formula>
    </cfRule>
    <cfRule type="cellIs" dxfId="118" priority="25" stopIfTrue="1" operator="lessThan">
      <formula>0.001</formula>
    </cfRule>
    <cfRule type="cellIs" dxfId="117" priority="26" stopIfTrue="1" operator="lessThan">
      <formula>0.05</formula>
    </cfRule>
    <cfRule type="cellIs" dxfId="116" priority="27" stopIfTrue="1" operator="lessThan">
      <formula>0.1</formula>
    </cfRule>
  </conditionalFormatting>
  <conditionalFormatting sqref="L49">
    <cfRule type="containsText" dxfId="115" priority="19" stopIfTrue="1" operator="containsText" text="p&lt;0.0001">
      <formula>NOT(ISERROR(SEARCH("p&lt;0.0001",L49)))</formula>
    </cfRule>
    <cfRule type="containsText" dxfId="114" priority="20" stopIfTrue="1" operator="containsText" text="p&lt;0.001">
      <formula>NOT(ISERROR(SEARCH("p&lt;0.001",L49)))</formula>
    </cfRule>
    <cfRule type="containsText" dxfId="113" priority="21" stopIfTrue="1" operator="containsText" text="p&lt;0.01">
      <formula>NOT(ISERROR(SEARCH("p&lt;0.01",L49)))</formula>
    </cfRule>
    <cfRule type="containsText" dxfId="112" priority="22" stopIfTrue="1" operator="containsText" text="p&lt;0.05">
      <formula>NOT(ISERROR(SEARCH("p&lt;0.05",L49)))</formula>
    </cfRule>
    <cfRule type="containsText" dxfId="111" priority="23" stopIfTrue="1" operator="containsText" text="p&lt;0.1">
      <formula>NOT(ISERROR(SEARCH("p&lt;0.1",L49)))</formula>
    </cfRule>
  </conditionalFormatting>
  <conditionalFormatting sqref="J62:K62">
    <cfRule type="cellIs" dxfId="110" priority="15" stopIfTrue="1" operator="lessThan">
      <formula>0.0001</formula>
    </cfRule>
    <cfRule type="cellIs" dxfId="109" priority="16" stopIfTrue="1" operator="lessThan">
      <formula>0.001</formula>
    </cfRule>
    <cfRule type="cellIs" dxfId="108" priority="17" stopIfTrue="1" operator="lessThan">
      <formula>0.05</formula>
    </cfRule>
    <cfRule type="cellIs" dxfId="107" priority="18" stopIfTrue="1" operator="lessThan">
      <formula>0.1</formula>
    </cfRule>
  </conditionalFormatting>
  <conditionalFormatting sqref="L62">
    <cfRule type="containsText" dxfId="106" priority="10" stopIfTrue="1" operator="containsText" text="p&lt;0.0001">
      <formula>NOT(ISERROR(SEARCH("p&lt;0.0001",L62)))</formula>
    </cfRule>
    <cfRule type="containsText" dxfId="105" priority="11" stopIfTrue="1" operator="containsText" text="p&lt;0.001">
      <formula>NOT(ISERROR(SEARCH("p&lt;0.001",L62)))</formula>
    </cfRule>
    <cfRule type="containsText" dxfId="104" priority="12" stopIfTrue="1" operator="containsText" text="p&lt;0.01">
      <formula>NOT(ISERROR(SEARCH("p&lt;0.01",L62)))</formula>
    </cfRule>
    <cfRule type="containsText" dxfId="103" priority="13" stopIfTrue="1" operator="containsText" text="p&lt;0.05">
      <formula>NOT(ISERROR(SEARCH("p&lt;0.05",L62)))</formula>
    </cfRule>
    <cfRule type="containsText" dxfId="102" priority="14" stopIfTrue="1" operator="containsText" text="p&lt;0.1">
      <formula>NOT(ISERROR(SEARCH("p&lt;0.1",L62)))</formula>
    </cfRule>
  </conditionalFormatting>
  <conditionalFormatting sqref="J75:K75">
    <cfRule type="cellIs" dxfId="101" priority="6" stopIfTrue="1" operator="lessThan">
      <formula>0.0001</formula>
    </cfRule>
    <cfRule type="cellIs" dxfId="100" priority="7" stopIfTrue="1" operator="lessThan">
      <formula>0.001</formula>
    </cfRule>
    <cfRule type="cellIs" dxfId="99" priority="8" stopIfTrue="1" operator="lessThan">
      <formula>0.05</formula>
    </cfRule>
    <cfRule type="cellIs" dxfId="98" priority="9" stopIfTrue="1" operator="lessThan">
      <formula>0.1</formula>
    </cfRule>
  </conditionalFormatting>
  <conditionalFormatting sqref="L75">
    <cfRule type="containsText" dxfId="97" priority="1" stopIfTrue="1" operator="containsText" text="p&lt;0.0001">
      <formula>NOT(ISERROR(SEARCH("p&lt;0.0001",L75)))</formula>
    </cfRule>
    <cfRule type="containsText" dxfId="96" priority="2" stopIfTrue="1" operator="containsText" text="p&lt;0.001">
      <formula>NOT(ISERROR(SEARCH("p&lt;0.001",L75)))</formula>
    </cfRule>
    <cfRule type="containsText" dxfId="95" priority="3" stopIfTrue="1" operator="containsText" text="p&lt;0.01">
      <formula>NOT(ISERROR(SEARCH("p&lt;0.01",L75)))</formula>
    </cfRule>
    <cfRule type="containsText" dxfId="94" priority="4" stopIfTrue="1" operator="containsText" text="p&lt;0.05">
      <formula>NOT(ISERROR(SEARCH("p&lt;0.05",L75)))</formula>
    </cfRule>
    <cfRule type="containsText" dxfId="93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="130" zoomScaleNormal="13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A8" sqref="A8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71.423000000000002</v>
      </c>
      <c r="C3" s="161">
        <f>[9]Mode_PA_l_t_b0!C2</f>
        <v>9.1319999999999997</v>
      </c>
      <c r="D3" s="161">
        <f>[9]Mode_PA_l_t_b0!D2</f>
        <v>53.524000000000001</v>
      </c>
      <c r="E3" s="161">
        <f>[9]Mode_PA_l_t_b0!E2</f>
        <v>89.322000000000003</v>
      </c>
      <c r="F3" s="144">
        <f>[9]Mode_PA_l_t_b0!H2</f>
        <v>9.2699999999999993E-6</v>
      </c>
      <c r="G3" s="144">
        <f>[9]Mode_PA_l_t_b0!I2</f>
        <v>2.3200000000000001E-5</v>
      </c>
      <c r="H3" s="127">
        <f>Table5[[#This Row],[Estimates]]-Table5[[#This Row],[2.5% CI]]</f>
        <v>17.899000000000001</v>
      </c>
      <c r="J3" s="128" t="str">
        <f>RIGHT([1]Mode_PA_l_f0_b0!A2,3)</f>
        <v>MDC</v>
      </c>
      <c r="K3" s="130">
        <f>[1]Mode_PA_l_f0_b0!B2</f>
        <v>83.245999999999995</v>
      </c>
      <c r="L3" s="131">
        <f>[1]Mode_PA_l_f0_b0!C2</f>
        <v>1.5029999999999999</v>
      </c>
      <c r="M3" s="131">
        <f>[1]Mode_PA_l_f0_b0!D2</f>
        <v>80.301000000000002</v>
      </c>
      <c r="N3" s="131">
        <f>[1]Mode_PA_l_f0_b0!E2</f>
        <v>86.191000000000003</v>
      </c>
      <c r="O3" s="144">
        <f>[1]Mode_PA_l_f0_b0!H2</f>
        <v>8.8700000000000003E-14</v>
      </c>
      <c r="P3" s="144">
        <f>[1]Mode_PA_l_f0_b0!I2</f>
        <v>5.5399999999999996E-13</v>
      </c>
      <c r="Q3" s="132">
        <f>Table1[[#This Row],[Estimates]]-Table1[[#This Row],[2.5% CI]]</f>
        <v>2.9449999999999932</v>
      </c>
      <c r="S3" s="128" t="str">
        <f>RIGHT([5]Mode_PA_f0_exc_b0!A2,3)</f>
        <v>MDC</v>
      </c>
      <c r="T3" s="130">
        <f>[5]Mode_PA_f0_exc_b0!B2</f>
        <v>6.0590000000000002</v>
      </c>
      <c r="U3" s="131">
        <f>[5]Mode_PA_f0_exc_b0!C2</f>
        <v>0.35499999999999998</v>
      </c>
      <c r="V3" s="131">
        <f>[5]Mode_PA_f0_exc_b0!D2</f>
        <v>5.3620000000000001</v>
      </c>
      <c r="W3" s="131">
        <f>[5]Mode_PA_f0_exc_b0!E2</f>
        <v>6.7549999999999999</v>
      </c>
      <c r="X3" s="144">
        <f>[5]Mode_PA_f0_exc_b0!H2</f>
        <v>1.5300000000000001E-9</v>
      </c>
      <c r="Y3" s="176">
        <f>[5]Mode_PA_f0_exc_b0!I2</f>
        <v>6.4499999999999999E-9</v>
      </c>
      <c r="Z3" s="132">
        <f>Table4[[#This Row],[Estimates]]-Table4[[#This Row],[2.5% CI]]</f>
        <v>0.69700000000000006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71.816000000000003</v>
      </c>
      <c r="C4" s="161">
        <f>[9]Mode_PA_l_t_b0!C3</f>
        <v>9.1289999999999996</v>
      </c>
      <c r="D4" s="161">
        <f>[9]Mode_PA_l_t_b0!D3</f>
        <v>53.923000000000002</v>
      </c>
      <c r="E4" s="161">
        <f>[9]Mode_PA_l_t_b0!E3</f>
        <v>89.71</v>
      </c>
      <c r="F4" s="144">
        <f>[9]Mode_PA_l_t_b0!H3</f>
        <v>8.85E-6</v>
      </c>
      <c r="G4" s="144">
        <f>[9]Mode_PA_l_t_b0!I3</f>
        <v>2.26E-5</v>
      </c>
      <c r="H4" s="164">
        <f>Table5[[#This Row],[Estimates]]-Table5[[#This Row],[2.5% CI]]</f>
        <v>17.893000000000001</v>
      </c>
      <c r="J4" s="128" t="str">
        <f>RIGHT([1]Mode_PA_l_f0_b0!A3,3)</f>
        <v>MWH</v>
      </c>
      <c r="K4" s="130">
        <f>[1]Mode_PA_l_f0_b0!B3</f>
        <v>83.394000000000005</v>
      </c>
      <c r="L4" s="131">
        <f>[1]Mode_PA_l_f0_b0!C3</f>
        <v>1.585</v>
      </c>
      <c r="M4" s="131">
        <f>[1]Mode_PA_l_f0_b0!D3</f>
        <v>80.287000000000006</v>
      </c>
      <c r="N4" s="131">
        <f>[1]Mode_PA_l_f0_b0!E3</f>
        <v>86.501000000000005</v>
      </c>
      <c r="O4" s="144">
        <f>[1]Mode_PA_l_f0_b0!H3</f>
        <v>1.49E-13</v>
      </c>
      <c r="P4" s="144">
        <f>[1]Mode_PA_l_f0_b0!I3</f>
        <v>9.0899999999999996E-13</v>
      </c>
      <c r="Q4" s="131">
        <f>Table1[[#This Row],[Estimates]]-Table1[[#This Row],[2.5% CI]]</f>
        <v>3.1069999999999993</v>
      </c>
      <c r="S4" s="128" t="str">
        <f>RIGHT([5]Mode_PA_f0_exc_b0!A3,3)</f>
        <v>MWH</v>
      </c>
      <c r="T4" s="130">
        <f>[5]Mode_PA_f0_exc_b0!B3</f>
        <v>6.3259999999999996</v>
      </c>
      <c r="U4" s="131">
        <f>[5]Mode_PA_f0_exc_b0!C3</f>
        <v>0.35499999999999998</v>
      </c>
      <c r="V4" s="131">
        <f>[5]Mode_PA_f0_exc_b0!D3</f>
        <v>5.63</v>
      </c>
      <c r="W4" s="131">
        <f>[5]Mode_PA_f0_exc_b0!E3</f>
        <v>7.0220000000000002</v>
      </c>
      <c r="X4" s="144">
        <f>[5]Mode_PA_f0_exc_b0!H3</f>
        <v>9.6900000000000007E-10</v>
      </c>
      <c r="Y4" s="177">
        <f>[5]Mode_PA_f0_exc_b0!I3</f>
        <v>4.2899999999999999E-9</v>
      </c>
      <c r="Z4" s="131">
        <f>Table4[[#This Row],[Estimates]]-Table4[[#This Row],[2.5% CI]]</f>
        <v>0.69599999999999973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72.772999999999996</v>
      </c>
      <c r="C5" s="161">
        <f>[9]Mode_PA_l_t_b0!C4</f>
        <v>9.1609999999999996</v>
      </c>
      <c r="D5" s="161">
        <f>[9]Mode_PA_l_t_b0!D4</f>
        <v>54.817999999999998</v>
      </c>
      <c r="E5" s="161">
        <f>[9]Mode_PA_l_t_b0!E4</f>
        <v>90.727999999999994</v>
      </c>
      <c r="F5" s="144">
        <f>[9]Mode_PA_l_t_b0!H4</f>
        <v>7.4200000000000001E-6</v>
      </c>
      <c r="G5" s="144">
        <f>[9]Mode_PA_l_t_b0!I4</f>
        <v>1.9300000000000002E-5</v>
      </c>
      <c r="H5" s="164">
        <f>Table5[[#This Row],[Estimates]]-Table5[[#This Row],[2.5% CI]]</f>
        <v>17.954999999999998</v>
      </c>
      <c r="J5" s="128" t="str">
        <f>RIGHT([1]Mode_PA_l_f0_b0!A4,3)</f>
        <v>MYN</v>
      </c>
      <c r="K5" s="130">
        <f>[1]Mode_PA_l_f0_b0!B4</f>
        <v>84.593000000000004</v>
      </c>
      <c r="L5" s="131">
        <f>[1]Mode_PA_l_f0_b0!C4</f>
        <v>1.375</v>
      </c>
      <c r="M5" s="131">
        <f>[1]Mode_PA_l_f0_b0!D4</f>
        <v>81.899000000000001</v>
      </c>
      <c r="N5" s="131">
        <f>[1]Mode_PA_l_f0_b0!E4</f>
        <v>87.287999999999997</v>
      </c>
      <c r="O5" s="144">
        <f>[1]Mode_PA_l_f0_b0!H4</f>
        <v>3.3300000000000001E-14</v>
      </c>
      <c r="P5" s="144">
        <f>[1]Mode_PA_l_f0_b0!I4</f>
        <v>2.97E-13</v>
      </c>
      <c r="Q5" s="131">
        <f>Table1[[#This Row],[Estimates]]-Table1[[#This Row],[2.5% CI]]</f>
        <v>2.6940000000000026</v>
      </c>
      <c r="S5" s="128" t="str">
        <f>RIGHT([5]Mode_PA_f0_exc_b0!A4,3)</f>
        <v>MYN</v>
      </c>
      <c r="T5" s="130">
        <f>[5]Mode_PA_f0_exc_b0!B4</f>
        <v>5.9809999999999999</v>
      </c>
      <c r="U5" s="131">
        <f>[5]Mode_PA_f0_exc_b0!C4</f>
        <v>0.36299999999999999</v>
      </c>
      <c r="V5" s="131">
        <f>[5]Mode_PA_f0_exc_b0!D4</f>
        <v>5.27</v>
      </c>
      <c r="W5" s="131">
        <f>[5]Mode_PA_f0_exc_b0!E4</f>
        <v>6.6920000000000002</v>
      </c>
      <c r="X5" s="144">
        <f>[5]Mode_PA_f0_exc_b0!H4</f>
        <v>7.0700000000000004E-10</v>
      </c>
      <c r="Y5" s="177">
        <f>[5]Mode_PA_f0_exc_b0!I4</f>
        <v>3.1800000000000002E-9</v>
      </c>
      <c r="Z5" s="131">
        <f>Table4[[#This Row],[Estimates]]-Table4[[#This Row],[2.5% CI]]</f>
        <v>0.7110000000000003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58.216000000000001</v>
      </c>
      <c r="C6" s="161">
        <f>[9]Mode_PA_l_t_b0!C5</f>
        <v>9.3160000000000007</v>
      </c>
      <c r="D6" s="161">
        <f>[9]Mode_PA_l_t_b0!D5</f>
        <v>39.956000000000003</v>
      </c>
      <c r="E6" s="161">
        <f>[9]Mode_PA_l_t_b0!E5</f>
        <v>76.475999999999999</v>
      </c>
      <c r="F6" s="144">
        <f>[9]Mode_PA_l_t_b0!H5</f>
        <v>4.8600000000000002E-5</v>
      </c>
      <c r="G6" s="144">
        <f>[9]Mode_PA_l_t_b0!I5</f>
        <v>1.13E-4</v>
      </c>
      <c r="H6" s="164">
        <f>Table5[[#This Row],[Estimates]]-Table5[[#This Row],[2.5% CI]]</f>
        <v>18.259999999999998</v>
      </c>
      <c r="J6" s="128" t="str">
        <f>RIGHT([1]Mode_PA_l_f0_b0!A5,3)</f>
        <v>MDQ</v>
      </c>
      <c r="K6" s="135">
        <f>[1]Mode_PA_l_f0_b0!B5</f>
        <v>84.938999999999993</v>
      </c>
      <c r="L6" s="131">
        <f>[1]Mode_PA_l_f0_b0!C5</f>
        <v>1.411</v>
      </c>
      <c r="M6" s="131">
        <f>[1]Mode_PA_l_f0_b0!D5</f>
        <v>82.173000000000002</v>
      </c>
      <c r="N6" s="131">
        <f>[1]Mode_PA_l_f0_b0!E5</f>
        <v>87.704999999999998</v>
      </c>
      <c r="O6" s="144">
        <f>[1]Mode_PA_l_f0_b0!H5</f>
        <v>4.7999999999999997E-14</v>
      </c>
      <c r="P6" s="144">
        <f>[1]Mode_PA_l_f0_b0!I5</f>
        <v>3.7500000000000002E-13</v>
      </c>
      <c r="Q6" s="131">
        <f>Table1[[#This Row],[Estimates]]-Table1[[#This Row],[2.5% CI]]</f>
        <v>2.7659999999999911</v>
      </c>
      <c r="S6" s="128" t="str">
        <f>RIGHT([5]Mode_PA_f0_exc_b0!A5,3)</f>
        <v>MDQ</v>
      </c>
      <c r="T6" s="135">
        <f>[5]Mode_PA_f0_exc_b0!B5</f>
        <v>7.0460000000000003</v>
      </c>
      <c r="U6" s="131">
        <f>[5]Mode_PA_f0_exc_b0!C5</f>
        <v>0.40400000000000003</v>
      </c>
      <c r="V6" s="131">
        <f>[5]Mode_PA_f0_exc_b0!D5</f>
        <v>6.2549999999999999</v>
      </c>
      <c r="W6" s="131">
        <f>[5]Mode_PA_f0_exc_b0!E5</f>
        <v>7.8380000000000001</v>
      </c>
      <c r="X6" s="144">
        <f>[5]Mode_PA_f0_exc_b0!H5</f>
        <v>3.2E-13</v>
      </c>
      <c r="Y6" s="178">
        <f>[5]Mode_PA_f0_exc_b0!I5</f>
        <v>1.9199999999999999E-12</v>
      </c>
      <c r="Z6" s="131">
        <f>Table4[[#This Row],[Estimates]]-Table4[[#This Row],[2.5% CI]]</f>
        <v>0.79100000000000037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71.423000000000002</v>
      </c>
      <c r="C7" s="161">
        <f>[9]Mode_PA_l_t_b0!C6</f>
        <v>9.1319999999999997</v>
      </c>
      <c r="D7" s="161">
        <f>[9]Mode_PA_l_t_b0!D6</f>
        <v>53.524000000000001</v>
      </c>
      <c r="E7" s="161">
        <f>[9]Mode_PA_l_t_b0!E6</f>
        <v>89.322000000000003</v>
      </c>
      <c r="F7" s="144">
        <f>[9]Mode_PA_l_t_b0!H6</f>
        <v>9.2699999999999993E-6</v>
      </c>
      <c r="G7" s="144">
        <f>[9]Mode_PA_l_t_b0!I6</f>
        <v>2.3200000000000001E-5</v>
      </c>
      <c r="H7" s="164">
        <f>Table5[[#This Row],[Estimates]]-Table5[[#This Row],[2.5% CI]]</f>
        <v>17.899000000000001</v>
      </c>
      <c r="J7" s="128" t="str">
        <f>Table5[[#This Row],[Predictors]]</f>
        <v>L*H</v>
      </c>
      <c r="K7" s="130">
        <f>[1]Mode_PA_l_f0_b0!B6</f>
        <v>83.245999999999995</v>
      </c>
      <c r="L7" s="131">
        <f>[1]Mode_PA_l_f0_b0!C6</f>
        <v>1.5029999999999999</v>
      </c>
      <c r="M7" s="131">
        <f>[1]Mode_PA_l_f0_b0!D6</f>
        <v>80.301000000000002</v>
      </c>
      <c r="N7" s="131">
        <f>[1]Mode_PA_l_f0_b0!E6</f>
        <v>86.191000000000003</v>
      </c>
      <c r="O7" s="144">
        <f>[1]Mode_PA_l_f0_b0!H6</f>
        <v>8.8700000000000003E-14</v>
      </c>
      <c r="P7" s="144">
        <f>[1]Mode_PA_l_f0_b0!I6</f>
        <v>5.5399999999999996E-13</v>
      </c>
      <c r="Q7" s="131">
        <f>Table1[[#This Row],[Estimates]]-Table1[[#This Row],[2.5% CI]]</f>
        <v>2.9449999999999932</v>
      </c>
      <c r="S7" s="128" t="str">
        <f>Table5[[#This Row],[Predictors]]</f>
        <v>L*H</v>
      </c>
      <c r="T7" s="130">
        <f>[5]Mode_PA_f0_exc_b0!B6</f>
        <v>6.0590000000000002</v>
      </c>
      <c r="U7" s="131">
        <f>[5]Mode_PA_f0_exc_b0!C6</f>
        <v>0.35499999999999998</v>
      </c>
      <c r="V7" s="131">
        <f>[5]Mode_PA_f0_exc_b0!D6</f>
        <v>5.3620000000000001</v>
      </c>
      <c r="W7" s="131">
        <f>[5]Mode_PA_f0_exc_b0!E6</f>
        <v>6.7549999999999999</v>
      </c>
      <c r="X7" s="179">
        <f>[5]Mode_PA_f0_exc_b0!H6</f>
        <v>1.5300000000000001E-9</v>
      </c>
      <c r="Y7" s="177">
        <f>[5]Mode_PA_f0_exc_b0!I6</f>
        <v>6.4499999999999999E-9</v>
      </c>
      <c r="Z7" s="131">
        <f>Table4[[#This Row],[Estimates]]-Table4[[#This Row],[2.5% CI]]</f>
        <v>0.69700000000000006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64.706000000000003</v>
      </c>
      <c r="C8" s="161">
        <f>[9]Mode_PA_l_t_b0!C7</f>
        <v>12.291</v>
      </c>
      <c r="D8" s="161">
        <f>[9]Mode_PA_l_t_b0!D7</f>
        <v>40.616999999999997</v>
      </c>
      <c r="E8" s="161">
        <f>[9]Mode_PA_l_t_b0!E7</f>
        <v>88.795000000000002</v>
      </c>
      <c r="F8" s="144">
        <f>[9]Mode_PA_l_t_b0!H7</f>
        <v>7.3100000000000003E-6</v>
      </c>
      <c r="G8" s="144">
        <f>[9]Mode_PA_l_t_b0!I7</f>
        <v>1.9199999999999999E-5</v>
      </c>
      <c r="H8" s="164">
        <f>Table5[[#This Row],[Estimates]]-Table5[[#This Row],[2.5% CI]]</f>
        <v>24.089000000000006</v>
      </c>
      <c r="J8" s="128" t="str">
        <f>Table5[[#This Row],[Predictors]]</f>
        <v>^[L*]H</v>
      </c>
      <c r="K8" s="130">
        <f>[1]Mode_PA_l_f0_b0!B7</f>
        <v>84.834000000000003</v>
      </c>
      <c r="L8" s="131">
        <f>[1]Mode_PA_l_f0_b0!C7</f>
        <v>1.41</v>
      </c>
      <c r="M8" s="131">
        <f>[1]Mode_PA_l_f0_b0!D7</f>
        <v>82.070999999999998</v>
      </c>
      <c r="N8" s="131">
        <f>[1]Mode_PA_l_f0_b0!E7</f>
        <v>87.597999999999999</v>
      </c>
      <c r="O8" s="144">
        <f>[1]Mode_PA_l_f0_b0!H7</f>
        <v>1</v>
      </c>
      <c r="P8" s="144">
        <f>[1]Mode_PA_l_f0_b0!I7</f>
        <v>1</v>
      </c>
      <c r="Q8" s="131">
        <f>Table1[[#This Row],[Estimates]]-Table1[[#This Row],[2.5% CI]]</f>
        <v>2.7630000000000052</v>
      </c>
      <c r="S8" s="128" t="str">
        <f>Table5[[#This Row],[Predictors]]</f>
        <v>^[L*]H</v>
      </c>
      <c r="T8" s="130">
        <f>[5]Mode_PA_f0_exc_b0!B7</f>
        <v>2.9609999999999999</v>
      </c>
      <c r="U8" s="131">
        <f>[5]Mode_PA_f0_exc_b0!C7</f>
        <v>0.91900000000000004</v>
      </c>
      <c r="V8" s="131">
        <f>[5]Mode_PA_f0_exc_b0!D7</f>
        <v>1.1599999999999999</v>
      </c>
      <c r="W8" s="131">
        <f>[5]Mode_PA_f0_exc_b0!E7</f>
        <v>4.7629999999999999</v>
      </c>
      <c r="X8" s="165">
        <f>[5]Mode_PA_f0_exc_b0!H7</f>
        <v>1.4E-3</v>
      </c>
      <c r="Y8" s="133">
        <f>[5]Mode_PA_f0_exc_b0!I7</f>
        <v>2.3999999999999998E-3</v>
      </c>
      <c r="Z8" s="131">
        <f>Table4[[#This Row],[Estimates]]-Table4[[#This Row],[2.5% CI]]</f>
        <v>1.8009999999999999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60.84</v>
      </c>
      <c r="C9" s="161">
        <f>[9]Mode_PA_l_t_b0!C8</f>
        <v>9.9139999999999997</v>
      </c>
      <c r="D9" s="161">
        <f>[9]Mode_PA_l_t_b0!D8</f>
        <v>41.41</v>
      </c>
      <c r="E9" s="161">
        <f>[9]Mode_PA_l_t_b0!E8</f>
        <v>80.271000000000001</v>
      </c>
      <c r="F9" s="144">
        <f>[9]Mode_PA_l_t_b0!H8</f>
        <v>1.9400000000000001E-5</v>
      </c>
      <c r="G9" s="144">
        <f>[9]Mode_PA_l_t_b0!I8</f>
        <v>4.71E-5</v>
      </c>
      <c r="H9" s="164">
        <f>Table5[[#This Row],[Estimates]]-Table5[[#This Row],[2.5% CI]]</f>
        <v>19.430000000000007</v>
      </c>
      <c r="J9" s="128" t="str">
        <f>Table5[[#This Row],[Predictors]]</f>
        <v>L*^[H]</v>
      </c>
      <c r="K9" s="130">
        <f>[1]Mode_PA_l_f0_b0!B8</f>
        <v>83.539000000000001</v>
      </c>
      <c r="L9" s="131">
        <f>[1]Mode_PA_l_f0_b0!C8</f>
        <v>1.633</v>
      </c>
      <c r="M9" s="131">
        <f>[1]Mode_PA_l_f0_b0!D8</f>
        <v>80.337999999999994</v>
      </c>
      <c r="N9" s="131">
        <f>[1]Mode_PA_l_f0_b0!E8</f>
        <v>86.74</v>
      </c>
      <c r="O9" s="144">
        <f>[1]Mode_PA_l_f0_b0!H8</f>
        <v>1.6300000000000001E-13</v>
      </c>
      <c r="P9" s="144">
        <f>[1]Mode_PA_l_f0_b0!I8</f>
        <v>9.48E-13</v>
      </c>
      <c r="Q9" s="131">
        <f>Table1[[#This Row],[Estimates]]-Table1[[#This Row],[2.5% CI]]</f>
        <v>3.2010000000000076</v>
      </c>
      <c r="S9" s="128" t="str">
        <f>Table5[[#This Row],[Predictors]]</f>
        <v>L*^[H]</v>
      </c>
      <c r="T9" s="130">
        <f>[5]Mode_PA_f0_exc_b0!B8</f>
        <v>9.7449999999999992</v>
      </c>
      <c r="U9" s="131">
        <f>[5]Mode_PA_f0_exc_b0!C8</f>
        <v>0.5</v>
      </c>
      <c r="V9" s="131">
        <f>[5]Mode_PA_f0_exc_b0!D8</f>
        <v>8.7650000000000006</v>
      </c>
      <c r="W9" s="131">
        <f>[5]Mode_PA_f0_exc_b0!E8</f>
        <v>10.725</v>
      </c>
      <c r="X9" s="179">
        <f>[5]Mode_PA_f0_exc_b0!H8</f>
        <v>2.5000000000000001E-23</v>
      </c>
      <c r="Y9" s="177">
        <f>[5]Mode_PA_f0_exc_b0!I8</f>
        <v>1.3500000000000001E-21</v>
      </c>
      <c r="Z9" s="131">
        <f>Table4[[#This Row],[Estimates]]-Table4[[#This Row],[2.5% CI]]</f>
        <v>0.97999999999999865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56.542000000000002</v>
      </c>
      <c r="C10" s="166">
        <f>[9]Mode_PA_l_t_b0!C9</f>
        <v>9.48</v>
      </c>
      <c r="D10" s="166">
        <f>[9]Mode_PA_l_t_b0!D9</f>
        <v>37.962000000000003</v>
      </c>
      <c r="E10" s="166">
        <f>[9]Mode_PA_l_t_b0!E9</f>
        <v>75.122</v>
      </c>
      <c r="F10" s="147">
        <f>[9]Mode_PA_l_t_b0!H9</f>
        <v>5.5699999999999999E-5</v>
      </c>
      <c r="G10" s="147">
        <f>[9]Mode_PA_l_t_b0!I9</f>
        <v>1.27E-4</v>
      </c>
      <c r="H10" s="167">
        <f>Table5[[#This Row],[Estimates]]-Table5[[#This Row],[2.5% CI]]</f>
        <v>18.579999999999998</v>
      </c>
      <c r="J10" s="136" t="str">
        <f>Table5[[#This Row],[Predictors]]</f>
        <v>^[L*H]</v>
      </c>
      <c r="K10" s="135">
        <f>[1]Mode_PA_l_f0_b0!B9</f>
        <v>85.710999999999999</v>
      </c>
      <c r="L10" s="137">
        <f>[1]Mode_PA_l_f0_b0!C9</f>
        <v>1.8360000000000001</v>
      </c>
      <c r="M10" s="137">
        <f>[1]Mode_PA_l_f0_b0!D9</f>
        <v>82.113</v>
      </c>
      <c r="N10" s="137">
        <f>[1]Mode_PA_l_f0_b0!E9</f>
        <v>89.31</v>
      </c>
      <c r="O10" s="147">
        <f>[1]Mode_PA_l_f0_b0!H9</f>
        <v>7.3100000000000002E-13</v>
      </c>
      <c r="P10" s="147">
        <f>[1]Mode_PA_l_f0_b0!I9</f>
        <v>4.0600000000000001E-12</v>
      </c>
      <c r="Q10" s="137">
        <f>Table1[[#This Row],[Estimates]]-Table1[[#This Row],[2.5% CI]]</f>
        <v>3.597999999999999</v>
      </c>
      <c r="S10" s="136" t="str">
        <f>Table5[[#This Row],[Predictors]]</f>
        <v>^[L*H]</v>
      </c>
      <c r="T10" s="135">
        <f>[5]Mode_PA_f0_exc_b0!B9</f>
        <v>7.0380000000000003</v>
      </c>
      <c r="U10" s="137">
        <f>[5]Mode_PA_f0_exc_b0!C9</f>
        <v>0.44700000000000001</v>
      </c>
      <c r="V10" s="137">
        <f>[5]Mode_PA_f0_exc_b0!D9</f>
        <v>6.1619999999999999</v>
      </c>
      <c r="W10" s="137">
        <f>[5]Mode_PA_f0_exc_b0!E9</f>
        <v>7.9139999999999997</v>
      </c>
      <c r="X10" s="180">
        <f>[5]Mode_PA_f0_exc_b0!H9</f>
        <v>1.2800000000000001E-15</v>
      </c>
      <c r="Y10" s="178">
        <f>[5]Mode_PA_f0_exc_b0!I9</f>
        <v>1.7299999999999999E-14</v>
      </c>
      <c r="Z10" s="137">
        <f>Table4[[#This Row],[Estimates]]-Table4[[#This Row],[2.5% CI]]</f>
        <v>0.87600000000000033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291.964</v>
      </c>
      <c r="C14" s="131">
        <f>[11]Mode_PA_h_t_b0!C2</f>
        <v>26.5</v>
      </c>
      <c r="D14" s="131">
        <f>[11]Mode_PA_h_t_b0!D2</f>
        <v>240.02600000000001</v>
      </c>
      <c r="E14" s="131">
        <f>[11]Mode_PA_h_t_b0!E2</f>
        <v>343.90300000000002</v>
      </c>
      <c r="F14" s="143">
        <f>[11]Mode_PA_h_t_b0!H2</f>
        <v>1.4E-3</v>
      </c>
      <c r="G14" s="143">
        <f>[11]Mode_PA_h_t_b0!I2</f>
        <v>2.3E-3</v>
      </c>
      <c r="H14" s="171">
        <f>Table6[[#This Row],[Estimates]]-Table6[[#This Row],[2.5% CI]]</f>
        <v>51.937999999999988</v>
      </c>
      <c r="J14" s="128" t="str">
        <f>RIGHT([3]Mode_PA_h_f0_b0!A2,3)</f>
        <v>MDC</v>
      </c>
      <c r="K14" s="130">
        <f>[3]Mode_PA_h_f0_b0!B2</f>
        <v>89.320999999999998</v>
      </c>
      <c r="L14" s="131">
        <f>[3]Mode_PA_h_f0_b0!C2</f>
        <v>1.4950000000000001</v>
      </c>
      <c r="M14" s="131">
        <f>[3]Mode_PA_h_f0_b0!D2</f>
        <v>86.391000000000005</v>
      </c>
      <c r="N14" s="131">
        <f>[3]Mode_PA_h_f0_b0!E2</f>
        <v>92.251999999999995</v>
      </c>
      <c r="O14" s="144">
        <f>[3]Mode_PA_h_f0_b0!H2</f>
        <v>4.15E-14</v>
      </c>
      <c r="P14" s="144">
        <f>[3]Mode_PA_h_f0_b0!I2</f>
        <v>3.4599999999999999E-13</v>
      </c>
      <c r="Q14" s="132">
        <f>Table3[[#This Row],[Estimates]]-Table3[[#This Row],[2.5% CI]]</f>
        <v>2.9299999999999926</v>
      </c>
      <c r="S14" s="128" t="str">
        <f>RIGHT([13]Mode_PA_lh_slope_b0!A2,3)</f>
        <v>MDC</v>
      </c>
      <c r="T14" s="130">
        <f>[13]Mode_PA_lh_slope_b0!B2</f>
        <v>32.935000000000002</v>
      </c>
      <c r="U14" s="131">
        <f>[13]Mode_PA_lh_slope_b0!C2</f>
        <v>4.9800000000000004</v>
      </c>
      <c r="V14" s="131">
        <f>[13]Mode_PA_lh_slope_b0!D2</f>
        <v>23.175999999999998</v>
      </c>
      <c r="W14" s="131">
        <f>[13]Mode_PA_lh_slope_b0!E2</f>
        <v>42.695</v>
      </c>
      <c r="X14" s="145">
        <f>[13]Mode_PA_lh_slope_b0!H2</f>
        <v>7.1999999999999998E-3</v>
      </c>
      <c r="Y14" s="145">
        <f>[13]Mode_PA_lh_slope_b0!I2</f>
        <v>1.03E-2</v>
      </c>
      <c r="Z14" s="168">
        <f>Table7[[#This Row],[Estimates]]-Table7[[#This Row],[2.5% CI]]</f>
        <v>9.7590000000000039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291.59199999999998</v>
      </c>
      <c r="C15" s="131">
        <f>[11]Mode_PA_h_t_b0!C3</f>
        <v>26.498000000000001</v>
      </c>
      <c r="D15" s="131">
        <f>[11]Mode_PA_h_t_b0!D3</f>
        <v>239.65600000000001</v>
      </c>
      <c r="E15" s="131">
        <f>[11]Mode_PA_h_t_b0!E3</f>
        <v>343.52699999999999</v>
      </c>
      <c r="F15" s="143">
        <f>[11]Mode_PA_h_t_b0!H3</f>
        <v>1.4E-3</v>
      </c>
      <c r="G15" s="143">
        <f>[11]Mode_PA_h_t_b0!I3</f>
        <v>2.3E-3</v>
      </c>
      <c r="H15" s="172">
        <f>Table6[[#This Row],[Estimates]]-Table6[[#This Row],[2.5% CI]]</f>
        <v>51.935999999999979</v>
      </c>
      <c r="J15" s="128" t="str">
        <f>RIGHT([3]Mode_PA_h_f0_b0!A3,3)</f>
        <v>MWH</v>
      </c>
      <c r="K15" s="130">
        <f>[3]Mode_PA_h_f0_b0!B3</f>
        <v>89.712000000000003</v>
      </c>
      <c r="L15" s="131">
        <f>[3]Mode_PA_h_f0_b0!C3</f>
        <v>1.343</v>
      </c>
      <c r="M15" s="131">
        <f>[3]Mode_PA_h_f0_b0!D3</f>
        <v>87.08</v>
      </c>
      <c r="N15" s="131">
        <f>[3]Mode_PA_h_f0_b0!E3</f>
        <v>92.343000000000004</v>
      </c>
      <c r="O15" s="144">
        <f>[3]Mode_PA_h_f0_b0!H3</f>
        <v>1.36E-14</v>
      </c>
      <c r="P15" s="144">
        <f>[3]Mode_PA_h_f0_b0!I3</f>
        <v>1.55E-13</v>
      </c>
      <c r="Q15" s="131">
        <f>Table3[[#This Row],[Estimates]]-Table3[[#This Row],[2.5% CI]]</f>
        <v>2.632000000000005</v>
      </c>
      <c r="S15" s="128" t="str">
        <f>RIGHT([13]Mode_PA_lh_slope_b0!A3,3)</f>
        <v>MWH</v>
      </c>
      <c r="T15" s="130">
        <f>[13]Mode_PA_lh_slope_b0!B3</f>
        <v>34.720999999999997</v>
      </c>
      <c r="U15" s="131">
        <f>[13]Mode_PA_lh_slope_b0!C3</f>
        <v>4.9790000000000001</v>
      </c>
      <c r="V15" s="131">
        <f>[13]Mode_PA_lh_slope_b0!D3</f>
        <v>24.963000000000001</v>
      </c>
      <c r="W15" s="131">
        <f>[13]Mode_PA_lh_slope_b0!E3</f>
        <v>44.478999999999999</v>
      </c>
      <c r="X15" s="145">
        <f>[13]Mode_PA_lh_slope_b0!H3</f>
        <v>6.1999999999999998E-3</v>
      </c>
      <c r="Y15" s="145">
        <f>[13]Mode_PA_lh_slope_b0!I3</f>
        <v>9.1999999999999998E-3</v>
      </c>
      <c r="Z15" s="173">
        <f>Table7[[#This Row],[Estimates]]-Table7[[#This Row],[2.5% CI]]</f>
        <v>9.7579999999999956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291.41399999999999</v>
      </c>
      <c r="C16" s="131">
        <f>[11]Mode_PA_h_t_b0!C4</f>
        <v>26.521999999999998</v>
      </c>
      <c r="D16" s="131">
        <f>[11]Mode_PA_h_t_b0!D4</f>
        <v>239.43100000000001</v>
      </c>
      <c r="E16" s="131">
        <f>[11]Mode_PA_h_t_b0!E4</f>
        <v>343.39699999999999</v>
      </c>
      <c r="F16" s="143">
        <f>[11]Mode_PA_h_t_b0!H4</f>
        <v>1.4E-3</v>
      </c>
      <c r="G16" s="143">
        <f>[11]Mode_PA_h_t_b0!I4</f>
        <v>2.3E-3</v>
      </c>
      <c r="H16" s="172">
        <f>Table6[[#This Row],[Estimates]]-Table6[[#This Row],[2.5% CI]]</f>
        <v>51.982999999999976</v>
      </c>
      <c r="J16" s="128" t="str">
        <f>RIGHT([3]Mode_PA_h_f0_b0!A4,3)</f>
        <v>MYN</v>
      </c>
      <c r="K16" s="130">
        <f>[3]Mode_PA_h_f0_b0!B4</f>
        <v>90.623000000000005</v>
      </c>
      <c r="L16" s="131">
        <f>[3]Mode_PA_h_f0_b0!C4</f>
        <v>1.375</v>
      </c>
      <c r="M16" s="131">
        <f>[3]Mode_PA_h_f0_b0!D4</f>
        <v>87.927000000000007</v>
      </c>
      <c r="N16" s="131">
        <f>[3]Mode_PA_h_f0_b0!E4</f>
        <v>93.319000000000003</v>
      </c>
      <c r="O16" s="144">
        <f>[3]Mode_PA_h_f0_b0!H4</f>
        <v>1.6700000000000001E-14</v>
      </c>
      <c r="P16" s="144">
        <f>[3]Mode_PA_h_f0_b0!I4</f>
        <v>1.7399999999999999E-13</v>
      </c>
      <c r="Q16" s="131">
        <f>Table3[[#This Row],[Estimates]]-Table3[[#This Row],[2.5% CI]]</f>
        <v>2.695999999999998</v>
      </c>
      <c r="S16" s="128" t="str">
        <f>RIGHT([13]Mode_PA_lh_slope_b0!A4,3)</f>
        <v>MYN</v>
      </c>
      <c r="T16" s="130">
        <f>[13]Mode_PA_lh_slope_b0!B4</f>
        <v>33.444000000000003</v>
      </c>
      <c r="U16" s="131">
        <f>[13]Mode_PA_lh_slope_b0!C4</f>
        <v>4.9889999999999999</v>
      </c>
      <c r="V16" s="131">
        <f>[13]Mode_PA_lh_slope_b0!D4</f>
        <v>23.664999999999999</v>
      </c>
      <c r="W16" s="131">
        <f>[13]Mode_PA_lh_slope_b0!E4</f>
        <v>43.222999999999999</v>
      </c>
      <c r="X16" s="145">
        <f>[13]Mode_PA_lh_slope_b0!H4</f>
        <v>6.7999999999999996E-3</v>
      </c>
      <c r="Y16" s="145">
        <f>[13]Mode_PA_lh_slope_b0!I4</f>
        <v>9.9000000000000008E-3</v>
      </c>
      <c r="Z16" s="173">
        <f>Table7[[#This Row],[Estimates]]-Table7[[#This Row],[2.5% CI]]</f>
        <v>9.7790000000000035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277.86200000000002</v>
      </c>
      <c r="C17" s="131">
        <f>[11]Mode_PA_h_t_b0!C5</f>
        <v>26.643000000000001</v>
      </c>
      <c r="D17" s="131">
        <f>[11]Mode_PA_h_t_b0!D5</f>
        <v>225.643</v>
      </c>
      <c r="E17" s="131">
        <f>[11]Mode_PA_h_t_b0!E5</f>
        <v>330.08100000000002</v>
      </c>
      <c r="F17" s="143">
        <f>[11]Mode_PA_h_t_b0!H5</f>
        <v>1.5E-3</v>
      </c>
      <c r="G17" s="143">
        <f>[11]Mode_PA_h_t_b0!I5</f>
        <v>2.5000000000000001E-3</v>
      </c>
      <c r="H17" s="172">
        <f>Table6[[#This Row],[Estimates]]-Table6[[#This Row],[2.5% CI]]</f>
        <v>52.219000000000023</v>
      </c>
      <c r="J17" s="128" t="str">
        <f>RIGHT([3]Mode_PA_h_f0_b0!A5,3)</f>
        <v>MDQ</v>
      </c>
      <c r="K17" s="135">
        <f>[3]Mode_PA_h_f0_b0!B5</f>
        <v>92.337000000000003</v>
      </c>
      <c r="L17" s="131">
        <f>[3]Mode_PA_h_f0_b0!C5</f>
        <v>1.516</v>
      </c>
      <c r="M17" s="131">
        <f>[3]Mode_PA_h_f0_b0!D5</f>
        <v>89.366</v>
      </c>
      <c r="N17" s="131">
        <f>[3]Mode_PA_h_f0_b0!E5</f>
        <v>95.307000000000002</v>
      </c>
      <c r="O17" s="144">
        <f>[3]Mode_PA_h_f0_b0!H5</f>
        <v>6.7799999999999999E-14</v>
      </c>
      <c r="P17" s="144">
        <f>[3]Mode_PA_h_f0_b0!I5</f>
        <v>4.4600000000000002E-13</v>
      </c>
      <c r="Q17" s="131">
        <f>Table3[[#This Row],[Estimates]]-Table3[[#This Row],[2.5% CI]]</f>
        <v>2.9710000000000036</v>
      </c>
      <c r="S17" s="128" t="str">
        <f>RIGHT([13]Mode_PA_lh_slope_b0!A5,3)</f>
        <v>MDQ</v>
      </c>
      <c r="T17" s="135">
        <f>[13]Mode_PA_lh_slope_b0!B5</f>
        <v>40.014000000000003</v>
      </c>
      <c r="U17" s="131">
        <f>[13]Mode_PA_lh_slope_b0!C5</f>
        <v>5.0449999999999999</v>
      </c>
      <c r="V17" s="131">
        <f>[13]Mode_PA_lh_slope_b0!D5</f>
        <v>30.126000000000001</v>
      </c>
      <c r="W17" s="131">
        <f>[13]Mode_PA_lh_slope_b0!E5</f>
        <v>49.902999999999999</v>
      </c>
      <c r="X17" s="145">
        <f>[13]Mode_PA_lh_slope_b0!H5</f>
        <v>3.5999999999999999E-3</v>
      </c>
      <c r="Y17" s="145">
        <f>[13]Mode_PA_lh_slope_b0!I5</f>
        <v>5.5999999999999999E-3</v>
      </c>
      <c r="Z17" s="173">
        <f>Table7[[#This Row],[Estimates]]-Table7[[#This Row],[2.5% CI]]</f>
        <v>9.8880000000000017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291.964</v>
      </c>
      <c r="C18" s="131">
        <f>[11]Mode_PA_h_t_b0!C6</f>
        <v>26.5</v>
      </c>
      <c r="D18" s="131">
        <f>[11]Mode_PA_h_t_b0!D6</f>
        <v>240.02600000000001</v>
      </c>
      <c r="E18" s="131">
        <f>[11]Mode_PA_h_t_b0!E6</f>
        <v>343.90300000000002</v>
      </c>
      <c r="F18" s="143">
        <f>[11]Mode_PA_h_t_b0!H6</f>
        <v>1.4E-3</v>
      </c>
      <c r="G18" s="143">
        <f>[11]Mode_PA_h_t_b0!I6</f>
        <v>2.3E-3</v>
      </c>
      <c r="H18" s="172">
        <f>Table6[[#This Row],[Estimates]]-Table6[[#This Row],[2.5% CI]]</f>
        <v>51.937999999999988</v>
      </c>
      <c r="I18" s="163"/>
      <c r="J18" s="128" t="str">
        <f>A18</f>
        <v>L*H</v>
      </c>
      <c r="K18" s="130">
        <f>[3]Mode_PA_h_f0_b0!B6</f>
        <v>89.320999999999998</v>
      </c>
      <c r="L18" s="131">
        <f>[3]Mode_PA_h_f0_b0!C6</f>
        <v>1.4950000000000001</v>
      </c>
      <c r="M18" s="131">
        <f>[3]Mode_PA_h_f0_b0!D6</f>
        <v>86.391000000000005</v>
      </c>
      <c r="N18" s="131">
        <f>[3]Mode_PA_h_f0_b0!E6</f>
        <v>92.251999999999995</v>
      </c>
      <c r="O18" s="144">
        <f>[3]Mode_PA_h_f0_b0!H6</f>
        <v>4.15E-14</v>
      </c>
      <c r="P18" s="144">
        <f>[3]Mode_PA_h_f0_b0!I6</f>
        <v>3.4599999999999999E-13</v>
      </c>
      <c r="Q18" s="131">
        <f>Table3[[#This Row],[Estimates]]-Table3[[#This Row],[2.5% CI]]</f>
        <v>2.9299999999999926</v>
      </c>
      <c r="S18" s="128" t="str">
        <f>A18</f>
        <v>L*H</v>
      </c>
      <c r="T18" s="135">
        <f>[13]Mode_PA_lh_slope_b0!B6</f>
        <v>32.935000000000002</v>
      </c>
      <c r="U18" s="131">
        <f>[13]Mode_PA_lh_slope_b0!C6</f>
        <v>4.9800000000000004</v>
      </c>
      <c r="V18" s="131">
        <f>[13]Mode_PA_lh_slope_b0!D6</f>
        <v>23.175999999999998</v>
      </c>
      <c r="W18" s="131">
        <f>[13]Mode_PA_lh_slope_b0!E6</f>
        <v>42.695</v>
      </c>
      <c r="X18" s="145">
        <f>[13]Mode_PA_lh_slope_b0!H6</f>
        <v>7.1999999999999998E-3</v>
      </c>
      <c r="Y18" s="145">
        <f>[13]Mode_PA_lh_slope_b0!I6</f>
        <v>1.03E-2</v>
      </c>
      <c r="Z18" s="173">
        <f>Table7[[#This Row],[Estimates]]-Table7[[#This Row],[2.5% CI]]</f>
        <v>9.7590000000000039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218.447</v>
      </c>
      <c r="C19" s="131">
        <f>[11]Mode_PA_h_t_b0!C7</f>
        <v>29.21</v>
      </c>
      <c r="D19" s="131">
        <f>[11]Mode_PA_h_t_b0!D7</f>
        <v>161.197</v>
      </c>
      <c r="E19" s="131">
        <f>[11]Mode_PA_h_t_b0!E7</f>
        <v>275.697</v>
      </c>
      <c r="F19" s="144">
        <f>[11]Mode_PA_h_t_b0!H7</f>
        <v>9.810000000000001E-4</v>
      </c>
      <c r="G19" s="143">
        <f>[11]Mode_PA_h_t_b0!I7</f>
        <v>1.9E-3</v>
      </c>
      <c r="H19" s="172">
        <f>Table6[[#This Row],[Estimates]]-Table6[[#This Row],[2.5% CI]]</f>
        <v>57.25</v>
      </c>
      <c r="J19" s="128" t="str">
        <f t="shared" ref="J19:J21" si="0">A19</f>
        <v>^[L*]H</v>
      </c>
      <c r="K19" s="130">
        <f>[3]Mode_PA_h_f0_b0!B7</f>
        <v>87.843999999999994</v>
      </c>
      <c r="L19" s="131">
        <f>[3]Mode_PA_h_f0_b0!C7</f>
        <v>1.5649999999999999</v>
      </c>
      <c r="M19" s="131">
        <f>[3]Mode_PA_h_f0_b0!D7</f>
        <v>84.778000000000006</v>
      </c>
      <c r="N19" s="131">
        <f>[3]Mode_PA_h_f0_b0!E7</f>
        <v>90.911000000000001</v>
      </c>
      <c r="O19" s="144">
        <f>[3]Mode_PA_h_f0_b0!H7</f>
        <v>8.7999999999999998E-23</v>
      </c>
      <c r="P19" s="144">
        <f>[3]Mode_PA_h_f0_b0!I7</f>
        <v>4.4000000000000001E-21</v>
      </c>
      <c r="Q19" s="131">
        <f>Table3[[#This Row],[Estimates]]-Table3[[#This Row],[2.5% CI]]</f>
        <v>3.0659999999999883</v>
      </c>
      <c r="S19" s="128" t="str">
        <f t="shared" ref="S19:S21" si="1">A19</f>
        <v>^[L*]H</v>
      </c>
      <c r="T19" s="135">
        <f>[13]Mode_PA_lh_slope_b0!B7</f>
        <v>19.646999999999998</v>
      </c>
      <c r="U19" s="131">
        <f>[13]Mode_PA_lh_slope_b0!C7</f>
        <v>6.1440000000000001</v>
      </c>
      <c r="V19" s="131">
        <f>[13]Mode_PA_lh_slope_b0!D7</f>
        <v>7.6059999999999999</v>
      </c>
      <c r="W19" s="131">
        <f>[13]Mode_PA_lh_slope_b0!E7</f>
        <v>31.689</v>
      </c>
      <c r="X19" s="145">
        <f>[13]Mode_PA_lh_slope_b0!H7</f>
        <v>1.54E-2</v>
      </c>
      <c r="Y19" s="145">
        <f>[13]Mode_PA_lh_slope_b0!I7</f>
        <v>2.1000000000000001E-2</v>
      </c>
      <c r="Z19" s="173">
        <f>Table7[[#This Row],[Estimates]]-Table7[[#This Row],[2.5% CI]]</f>
        <v>12.040999999999999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287.41500000000002</v>
      </c>
      <c r="C20" s="131">
        <f>[11]Mode_PA_h_t_b0!C8</f>
        <v>27.119</v>
      </c>
      <c r="D20" s="131">
        <f>[11]Mode_PA_h_t_b0!D8</f>
        <v>234.26300000000001</v>
      </c>
      <c r="E20" s="131">
        <f>[11]Mode_PA_h_t_b0!E8</f>
        <v>340.56700000000001</v>
      </c>
      <c r="F20" s="143">
        <f>[11]Mode_PA_h_t_b0!H8</f>
        <v>1E-3</v>
      </c>
      <c r="G20" s="143">
        <f>[11]Mode_PA_h_t_b0!I8</f>
        <v>1.9E-3</v>
      </c>
      <c r="H20" s="172">
        <f>Table6[[#This Row],[Estimates]]-Table6[[#This Row],[2.5% CI]]</f>
        <v>53.152000000000015</v>
      </c>
      <c r="J20" s="128" t="str">
        <f t="shared" si="0"/>
        <v>L*^[H]</v>
      </c>
      <c r="K20" s="130">
        <f>[3]Mode_PA_h_f0_b0!B8</f>
        <v>92.61</v>
      </c>
      <c r="L20" s="131">
        <f>[3]Mode_PA_h_f0_b0!C8</f>
        <v>1.5609999999999999</v>
      </c>
      <c r="M20" s="131">
        <f>[3]Mode_PA_h_f0_b0!D8</f>
        <v>89.551000000000002</v>
      </c>
      <c r="N20" s="131">
        <f>[3]Mode_PA_h_f0_b0!E8</f>
        <v>95.668999999999997</v>
      </c>
      <c r="O20" s="144">
        <f>[3]Mode_PA_h_f0_b0!H8</f>
        <v>2.3200000000000001E-14</v>
      </c>
      <c r="P20" s="144">
        <f>[3]Mode_PA_h_f0_b0!I8</f>
        <v>2.3200000000000002E-13</v>
      </c>
      <c r="Q20" s="131">
        <f>Table3[[#This Row],[Estimates]]-Table3[[#This Row],[2.5% CI]]</f>
        <v>3.0589999999999975</v>
      </c>
      <c r="S20" s="128" t="str">
        <f t="shared" si="1"/>
        <v>L*^[H]</v>
      </c>
      <c r="T20" s="135">
        <f>[13]Mode_PA_lh_slope_b0!B8</f>
        <v>50.030999999999999</v>
      </c>
      <c r="U20" s="131">
        <f>[13]Mode_PA_lh_slope_b0!C8</f>
        <v>5.2569999999999997</v>
      </c>
      <c r="V20" s="131">
        <f>[13]Mode_PA_lh_slope_b0!D8</f>
        <v>39.726999999999997</v>
      </c>
      <c r="W20" s="131">
        <f>[13]Mode_PA_lh_slope_b0!E8</f>
        <v>60.334000000000003</v>
      </c>
      <c r="X20" s="145">
        <f>[13]Mode_PA_lh_slope_b0!H8</f>
        <v>9.8799999999999995E-4</v>
      </c>
      <c r="Y20" s="145">
        <f>[13]Mode_PA_lh_slope_b0!I8</f>
        <v>1.9E-3</v>
      </c>
      <c r="Z20" s="173">
        <f>Table7[[#This Row],[Estimates]]-Table7[[#This Row],[2.5% CI]]</f>
        <v>10.304000000000002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283.05900000000003</v>
      </c>
      <c r="C21" s="137">
        <f>[11]Mode_PA_h_t_b0!C9</f>
        <v>26.771000000000001</v>
      </c>
      <c r="D21" s="137">
        <f>[11]Mode_PA_h_t_b0!D9</f>
        <v>230.58799999999999</v>
      </c>
      <c r="E21" s="137">
        <f>[11]Mode_PA_h_t_b0!E9</f>
        <v>335.529</v>
      </c>
      <c r="F21" s="146">
        <f>[11]Mode_PA_h_t_b0!H9</f>
        <v>1.2999999999999999E-3</v>
      </c>
      <c r="G21" s="146">
        <f>[11]Mode_PA_h_t_b0!I9</f>
        <v>2.3E-3</v>
      </c>
      <c r="H21" s="174">
        <f>Table6[[#This Row],[Estimates]]-Table6[[#This Row],[2.5% CI]]</f>
        <v>52.471000000000032</v>
      </c>
      <c r="J21" s="128" t="str">
        <f t="shared" si="0"/>
        <v>^[L*H]</v>
      </c>
      <c r="K21" s="135">
        <f>[3]Mode_PA_h_f0_b0!B9</f>
        <v>93</v>
      </c>
      <c r="L21" s="137">
        <f>[3]Mode_PA_h_f0_b0!C9</f>
        <v>1.9910000000000001</v>
      </c>
      <c r="M21" s="137">
        <f>[3]Mode_PA_h_f0_b0!D9</f>
        <v>89.096999999999994</v>
      </c>
      <c r="N21" s="137">
        <f>[3]Mode_PA_h_f0_b0!E9</f>
        <v>96.903000000000006</v>
      </c>
      <c r="O21" s="147">
        <f>[3]Mode_PA_h_f0_b0!H9</f>
        <v>1.1700000000000001E-12</v>
      </c>
      <c r="P21" s="147">
        <f>[3]Mode_PA_h_f0_b0!I9</f>
        <v>6.3600000000000004E-12</v>
      </c>
      <c r="Q21" s="137">
        <f>Table3[[#This Row],[Estimates]]-Table3[[#This Row],[2.5% CI]]</f>
        <v>3.9030000000000058</v>
      </c>
      <c r="S21" s="128" t="str">
        <f t="shared" si="1"/>
        <v>^[L*H]</v>
      </c>
      <c r="T21" s="135">
        <f>[13]Mode_PA_lh_slope_b0!B9</f>
        <v>35.033000000000001</v>
      </c>
      <c r="U21" s="131">
        <f>[13]Mode_PA_lh_slope_b0!C9</f>
        <v>5.1029999999999998</v>
      </c>
      <c r="V21" s="131">
        <f>[13]Mode_PA_lh_slope_b0!D9</f>
        <v>25.032</v>
      </c>
      <c r="W21" s="131">
        <f>[13]Mode_PA_lh_slope_b0!E9</f>
        <v>45.033999999999999</v>
      </c>
      <c r="X21" s="145">
        <f>[13]Mode_PA_lh_slope_b0!H9</f>
        <v>4.7000000000000002E-3</v>
      </c>
      <c r="Y21" s="145">
        <f>[13]Mode_PA_lh_slope_b0!I9</f>
        <v>7.1000000000000004E-3</v>
      </c>
      <c r="Z21" s="173">
        <f>Table7[[#This Row],[Estimates]]-Table7[[#This Row],[2.5% CI]]</f>
        <v>10.001000000000001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3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3">
      <c r="D30" s="150"/>
      <c r="E30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Sheet1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2022-07-07T20:30:04Z</dcterms:modified>
</cp:coreProperties>
</file>