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Mode and Nuc PA phonetic params\"/>
    </mc:Choice>
  </mc:AlternateContent>
  <xr:revisionPtr revIDLastSave="0" documentId="13_ncr:1_{504D012F-66AD-4FBF-B514-2008E2DFE993}" xr6:coauthVersionLast="47" xr6:coauthVersionMax="47" xr10:uidLastSave="{00000000-0000-0000-0000-000000000000}"/>
  <bookViews>
    <workbookView xWindow="-108" yWindow="-108" windowWidth="23256" windowHeight="13176" activeTab="3" xr2:uid="{5F934F14-35FB-48F8-B9CC-AA2F647F3C27}"/>
  </bookViews>
  <sheets>
    <sheet name="Intercepts" sheetId="1" r:id="rId1"/>
    <sheet name="Summary Table Intercepts" sheetId="8" r:id="rId2"/>
    <sheet name="Pairwise Comparisons" sheetId="2" r:id="rId3"/>
    <sheet name="Graphs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Area" localSheetId="2">'Pairwise Comparisons'!$A$1:$BE$10</definedName>
    <definedName name="_xlnm.Print_Area" localSheetId="1">'Summary Table Intercepts'!$A$1:$AM$10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6" i="2" l="1"/>
  <c r="AJ6" i="2"/>
  <c r="AI6" i="2"/>
  <c r="AH6" i="2"/>
  <c r="AG6" i="2"/>
  <c r="AF6" i="2"/>
  <c r="AD6" i="2"/>
  <c r="AC6" i="2"/>
  <c r="H3" i="2"/>
  <c r="I3" i="2"/>
  <c r="H4" i="2"/>
  <c r="I4" i="2"/>
  <c r="H5" i="2"/>
  <c r="I5" i="2"/>
  <c r="H7" i="2"/>
  <c r="I7" i="2"/>
  <c r="H8" i="2"/>
  <c r="I8" i="2"/>
  <c r="H10" i="2"/>
  <c r="I10" i="2"/>
  <c r="Q3" i="2"/>
  <c r="R3" i="2"/>
  <c r="Q4" i="2"/>
  <c r="R4" i="2"/>
  <c r="Q5" i="2"/>
  <c r="R5" i="2"/>
  <c r="Q7" i="2"/>
  <c r="R7" i="2"/>
  <c r="Q8" i="2"/>
  <c r="R8" i="2"/>
  <c r="Q10" i="2"/>
  <c r="R10" i="2"/>
  <c r="Z3" i="2"/>
  <c r="AA3" i="2"/>
  <c r="Z4" i="2"/>
  <c r="AA4" i="2"/>
  <c r="Z5" i="2"/>
  <c r="AA5" i="2"/>
  <c r="Z7" i="2"/>
  <c r="AA7" i="2"/>
  <c r="Z8" i="2"/>
  <c r="AA8" i="2"/>
  <c r="Z10" i="2"/>
  <c r="AA10" i="2"/>
  <c r="AI3" i="2"/>
  <c r="AJ3" i="2"/>
  <c r="AI4" i="2"/>
  <c r="AJ4" i="2"/>
  <c r="AI5" i="2"/>
  <c r="AJ5" i="2"/>
  <c r="AI7" i="2"/>
  <c r="AJ7" i="2"/>
  <c r="AI8" i="2"/>
  <c r="AJ8" i="2"/>
  <c r="AI10" i="2"/>
  <c r="AJ10" i="2"/>
  <c r="BC10" i="2"/>
  <c r="BB10" i="2"/>
  <c r="BA10" i="2"/>
  <c r="AZ10" i="2"/>
  <c r="AY10" i="2"/>
  <c r="AX10" i="2"/>
  <c r="AW10" i="2"/>
  <c r="AV10" i="2"/>
  <c r="BC9" i="2"/>
  <c r="BB9" i="2"/>
  <c r="BA9" i="2"/>
  <c r="AZ9" i="2"/>
  <c r="AY9" i="2"/>
  <c r="AX9" i="2"/>
  <c r="AV9" i="2"/>
  <c r="BC8" i="2"/>
  <c r="BB8" i="2"/>
  <c r="BA8" i="2"/>
  <c r="AZ8" i="2"/>
  <c r="AY8" i="2"/>
  <c r="AX8" i="2"/>
  <c r="AW8" i="2"/>
  <c r="AV8" i="2"/>
  <c r="BC7" i="2"/>
  <c r="BB7" i="2"/>
  <c r="BA7" i="2"/>
  <c r="AZ7" i="2"/>
  <c r="AY7" i="2"/>
  <c r="AX7" i="2"/>
  <c r="AW7" i="2"/>
  <c r="AV7" i="2"/>
  <c r="BC6" i="2"/>
  <c r="BB6" i="2"/>
  <c r="BA6" i="2"/>
  <c r="AZ6" i="2"/>
  <c r="AY6" i="2"/>
  <c r="AX6" i="2"/>
  <c r="AV6" i="2"/>
  <c r="BC5" i="2"/>
  <c r="BB5" i="2"/>
  <c r="BA5" i="2"/>
  <c r="AZ5" i="2"/>
  <c r="AY5" i="2"/>
  <c r="AX5" i="2"/>
  <c r="AW5" i="2"/>
  <c r="AV5" i="2"/>
  <c r="BC4" i="2"/>
  <c r="BB4" i="2"/>
  <c r="BA4" i="2"/>
  <c r="AZ4" i="2"/>
  <c r="AY4" i="2"/>
  <c r="AX4" i="2"/>
  <c r="AW4" i="2"/>
  <c r="AV4" i="2"/>
  <c r="BC3" i="2"/>
  <c r="BB3" i="2"/>
  <c r="BA3" i="2"/>
  <c r="AZ3" i="2"/>
  <c r="AY3" i="2"/>
  <c r="AX3" i="2"/>
  <c r="AW3" i="2"/>
  <c r="AV3" i="2"/>
  <c r="AT10" i="2"/>
  <c r="AS10" i="2"/>
  <c r="AR10" i="2"/>
  <c r="AQ10" i="2"/>
  <c r="AP10" i="2"/>
  <c r="AO10" i="2"/>
  <c r="AN10" i="2"/>
  <c r="AM10" i="2"/>
  <c r="AT9" i="2"/>
  <c r="AS9" i="2"/>
  <c r="AR9" i="2"/>
  <c r="AQ9" i="2"/>
  <c r="AP9" i="2"/>
  <c r="AO9" i="2"/>
  <c r="AM9" i="2"/>
  <c r="AT8" i="2"/>
  <c r="AS8" i="2"/>
  <c r="AR8" i="2"/>
  <c r="AQ8" i="2"/>
  <c r="AP8" i="2"/>
  <c r="AO8" i="2"/>
  <c r="AN8" i="2"/>
  <c r="AM8" i="2"/>
  <c r="AT7" i="2"/>
  <c r="AS7" i="2"/>
  <c r="AR7" i="2"/>
  <c r="AQ7" i="2"/>
  <c r="AP7" i="2"/>
  <c r="AO7" i="2"/>
  <c r="AN7" i="2"/>
  <c r="AM7" i="2"/>
  <c r="AT6" i="2"/>
  <c r="AS6" i="2"/>
  <c r="AR6" i="2"/>
  <c r="AQ6" i="2"/>
  <c r="AP6" i="2"/>
  <c r="AO6" i="2"/>
  <c r="AM6" i="2"/>
  <c r="AT5" i="2"/>
  <c r="AS5" i="2"/>
  <c r="AR5" i="2"/>
  <c r="AQ5" i="2"/>
  <c r="AP5" i="2"/>
  <c r="AO5" i="2"/>
  <c r="AN5" i="2"/>
  <c r="AM5" i="2"/>
  <c r="AT4" i="2"/>
  <c r="AS4" i="2"/>
  <c r="AR4" i="2"/>
  <c r="AQ4" i="2"/>
  <c r="AP4" i="2"/>
  <c r="AO4" i="2"/>
  <c r="AN4" i="2"/>
  <c r="AM4" i="2"/>
  <c r="AT3" i="2"/>
  <c r="AS3" i="2"/>
  <c r="AR3" i="2"/>
  <c r="AQ3" i="2"/>
  <c r="AP3" i="2"/>
  <c r="AO3" i="2"/>
  <c r="AN3" i="2"/>
  <c r="AM3" i="2"/>
  <c r="AK10" i="2"/>
  <c r="AH10" i="2"/>
  <c r="AG10" i="2"/>
  <c r="AF10" i="2"/>
  <c r="AE10" i="2"/>
  <c r="AD10" i="2"/>
  <c r="AK8" i="2"/>
  <c r="AH8" i="2"/>
  <c r="AG8" i="2"/>
  <c r="AF8" i="2"/>
  <c r="AE8" i="2"/>
  <c r="AD8" i="2"/>
  <c r="AK7" i="2"/>
  <c r="AH7" i="2"/>
  <c r="AG7" i="2"/>
  <c r="AF7" i="2"/>
  <c r="AE7" i="2"/>
  <c r="AD7" i="2"/>
  <c r="AK5" i="2"/>
  <c r="AH5" i="2"/>
  <c r="AG5" i="2"/>
  <c r="AF5" i="2"/>
  <c r="AE5" i="2"/>
  <c r="AD5" i="2"/>
  <c r="AK4" i="2"/>
  <c r="AH4" i="2"/>
  <c r="AG4" i="2"/>
  <c r="AF4" i="2"/>
  <c r="AE4" i="2"/>
  <c r="AD4" i="2"/>
  <c r="AK3" i="2"/>
  <c r="AH3" i="2"/>
  <c r="AG3" i="2"/>
  <c r="AF3" i="2"/>
  <c r="AE3" i="2"/>
  <c r="AD3" i="2"/>
  <c r="AB10" i="2"/>
  <c r="Y10" i="2"/>
  <c r="X10" i="2"/>
  <c r="W10" i="2"/>
  <c r="V10" i="2"/>
  <c r="U10" i="2"/>
  <c r="AB9" i="2"/>
  <c r="AA9" i="2"/>
  <c r="Z9" i="2"/>
  <c r="Y9" i="2"/>
  <c r="X9" i="2"/>
  <c r="W9" i="2"/>
  <c r="U9" i="2"/>
  <c r="AB8" i="2"/>
  <c r="Y8" i="2"/>
  <c r="X8" i="2"/>
  <c r="W8" i="2"/>
  <c r="V8" i="2"/>
  <c r="U8" i="2"/>
  <c r="AB7" i="2"/>
  <c r="Y7" i="2"/>
  <c r="X7" i="2"/>
  <c r="W7" i="2"/>
  <c r="V7" i="2"/>
  <c r="U7" i="2"/>
  <c r="AB6" i="2"/>
  <c r="AA6" i="2"/>
  <c r="Z6" i="2"/>
  <c r="Y6" i="2"/>
  <c r="X6" i="2"/>
  <c r="W6" i="2"/>
  <c r="U6" i="2"/>
  <c r="AB5" i="2"/>
  <c r="Y5" i="2"/>
  <c r="X5" i="2"/>
  <c r="W5" i="2"/>
  <c r="V5" i="2"/>
  <c r="U5" i="2"/>
  <c r="AB4" i="2"/>
  <c r="Y4" i="2"/>
  <c r="X4" i="2"/>
  <c r="W4" i="2"/>
  <c r="V4" i="2"/>
  <c r="U4" i="2"/>
  <c r="AB3" i="2"/>
  <c r="Y3" i="2"/>
  <c r="X3" i="2"/>
  <c r="W3" i="2"/>
  <c r="V3" i="2"/>
  <c r="U3" i="2"/>
  <c r="S10" i="2"/>
  <c r="P10" i="2"/>
  <c r="O10" i="2"/>
  <c r="N10" i="2"/>
  <c r="M10" i="2"/>
  <c r="L10" i="2"/>
  <c r="S9" i="2"/>
  <c r="R9" i="2"/>
  <c r="Q9" i="2"/>
  <c r="P9" i="2"/>
  <c r="O9" i="2"/>
  <c r="N9" i="2"/>
  <c r="L9" i="2"/>
  <c r="S8" i="2"/>
  <c r="P8" i="2"/>
  <c r="O8" i="2"/>
  <c r="N8" i="2"/>
  <c r="M8" i="2"/>
  <c r="L8" i="2"/>
  <c r="S7" i="2"/>
  <c r="P7" i="2"/>
  <c r="O7" i="2"/>
  <c r="N7" i="2"/>
  <c r="M7" i="2"/>
  <c r="L7" i="2"/>
  <c r="S6" i="2"/>
  <c r="R6" i="2"/>
  <c r="Q6" i="2"/>
  <c r="P6" i="2"/>
  <c r="O6" i="2"/>
  <c r="N6" i="2"/>
  <c r="L6" i="2"/>
  <c r="S5" i="2"/>
  <c r="P5" i="2"/>
  <c r="O5" i="2"/>
  <c r="N5" i="2"/>
  <c r="M5" i="2"/>
  <c r="L5" i="2"/>
  <c r="S4" i="2"/>
  <c r="P4" i="2"/>
  <c r="O4" i="2"/>
  <c r="N4" i="2"/>
  <c r="M4" i="2"/>
  <c r="L4" i="2"/>
  <c r="S3" i="2"/>
  <c r="P3" i="2"/>
  <c r="O3" i="2"/>
  <c r="N3" i="2"/>
  <c r="M3" i="2"/>
  <c r="L3" i="2"/>
  <c r="J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G8" i="2"/>
  <c r="F8" i="2"/>
  <c r="E8" i="2"/>
  <c r="D8" i="2"/>
  <c r="C8" i="2"/>
  <c r="J7" i="2"/>
  <c r="G7" i="2"/>
  <c r="F7" i="2"/>
  <c r="E7" i="2"/>
  <c r="D7" i="2"/>
  <c r="C7" i="2"/>
  <c r="J6" i="2"/>
  <c r="I6" i="2"/>
  <c r="H6" i="2"/>
  <c r="G6" i="2"/>
  <c r="F6" i="2"/>
  <c r="E6" i="2"/>
  <c r="D6" i="2"/>
  <c r="C6" i="2"/>
  <c r="J5" i="2"/>
  <c r="G5" i="2"/>
  <c r="F5" i="2"/>
  <c r="E5" i="2"/>
  <c r="D5" i="2"/>
  <c r="C5" i="2"/>
  <c r="J4" i="2"/>
  <c r="G4" i="2"/>
  <c r="F4" i="2"/>
  <c r="E4" i="2"/>
  <c r="D4" i="2"/>
  <c r="C4" i="2"/>
  <c r="J3" i="2"/>
  <c r="G3" i="2"/>
  <c r="F3" i="2"/>
  <c r="E3" i="2"/>
  <c r="D3" i="2"/>
  <c r="C3" i="2"/>
  <c r="AU10" i="2"/>
  <c r="AU8" i="2"/>
  <c r="AU7" i="2"/>
  <c r="AU5" i="2"/>
  <c r="AU4" i="2"/>
  <c r="AU3" i="2"/>
  <c r="AL10" i="2"/>
  <c r="AL8" i="2"/>
  <c r="AL7" i="2"/>
  <c r="AL5" i="2"/>
  <c r="AL4" i="2"/>
  <c r="AL3" i="2"/>
  <c r="AC10" i="2"/>
  <c r="AC8" i="2"/>
  <c r="AC7" i="2"/>
  <c r="AC5" i="2"/>
  <c r="AC9" i="2" s="1"/>
  <c r="AC4" i="2"/>
  <c r="AC3" i="2"/>
  <c r="T10" i="2"/>
  <c r="T8" i="2"/>
  <c r="T7" i="2"/>
  <c r="T5" i="2"/>
  <c r="T4" i="2"/>
  <c r="T3" i="2"/>
  <c r="K10" i="2"/>
  <c r="K8" i="2"/>
  <c r="K7" i="2"/>
  <c r="K5" i="2"/>
  <c r="K4" i="2"/>
  <c r="K3" i="2"/>
  <c r="B10" i="2"/>
  <c r="B8" i="2"/>
  <c r="B7" i="2"/>
  <c r="B5" i="2"/>
  <c r="B4" i="2"/>
  <c r="B3" i="2"/>
  <c r="BE8" i="2"/>
  <c r="BD8" i="2"/>
  <c r="BE7" i="2"/>
  <c r="BD7" i="2"/>
  <c r="BE5" i="2"/>
  <c r="BD5" i="2"/>
  <c r="BE4" i="2"/>
  <c r="BD4" i="2"/>
  <c r="BE3" i="2"/>
  <c r="BD3" i="2"/>
  <c r="AT2" i="2"/>
  <c r="AK2" i="2"/>
  <c r="AB2" i="2"/>
  <c r="S2" i="2"/>
  <c r="V2" i="8"/>
  <c r="Z10" i="8"/>
  <c r="AK2" i="8"/>
  <c r="AK6" i="8"/>
  <c r="AK9" i="8"/>
  <c r="AB9" i="8"/>
  <c r="AB6" i="8"/>
  <c r="AB2" i="8"/>
  <c r="S2" i="8"/>
  <c r="S6" i="8"/>
  <c r="S9" i="8"/>
  <c r="J9" i="8"/>
  <c r="J6" i="8"/>
  <c r="AK10" i="8"/>
  <c r="AK8" i="8"/>
  <c r="AK7" i="8"/>
  <c r="AK5" i="8"/>
  <c r="AK4" i="8"/>
  <c r="AK3" i="8"/>
  <c r="AB10" i="8"/>
  <c r="AB8" i="8"/>
  <c r="AB7" i="8"/>
  <c r="AB5" i="8"/>
  <c r="AB4" i="8"/>
  <c r="AB3" i="8"/>
  <c r="S10" i="8"/>
  <c r="R10" i="8"/>
  <c r="Q10" i="8"/>
  <c r="S8" i="8"/>
  <c r="S7" i="8"/>
  <c r="S5" i="8"/>
  <c r="S4" i="8"/>
  <c r="S3" i="8"/>
  <c r="J10" i="8"/>
  <c r="J8" i="8"/>
  <c r="J7" i="8"/>
  <c r="J5" i="8"/>
  <c r="J4" i="8"/>
  <c r="J3" i="8"/>
  <c r="AL10" i="8"/>
  <c r="AL8" i="8"/>
  <c r="AL7" i="8"/>
  <c r="AL5" i="8"/>
  <c r="AL4" i="8"/>
  <c r="AL3" i="8"/>
  <c r="AM10" i="8"/>
  <c r="AM8" i="8"/>
  <c r="AM7" i="8"/>
  <c r="AM5" i="8"/>
  <c r="AM4" i="8"/>
  <c r="AM3" i="8"/>
  <c r="AJ10" i="8"/>
  <c r="AI10" i="8"/>
  <c r="AH10" i="8"/>
  <c r="AG10" i="8"/>
  <c r="AF10" i="8"/>
  <c r="AE10" i="8"/>
  <c r="AD10" i="8"/>
  <c r="AJ8" i="8"/>
  <c r="AI8" i="8"/>
  <c r="AH8" i="8"/>
  <c r="AG8" i="8"/>
  <c r="AF8" i="8"/>
  <c r="AE8" i="8"/>
  <c r="AD8" i="8"/>
  <c r="AJ7" i="8"/>
  <c r="AI7" i="8"/>
  <c r="AH7" i="8"/>
  <c r="AG7" i="8"/>
  <c r="AF7" i="8"/>
  <c r="AE7" i="8"/>
  <c r="AD7" i="8"/>
  <c r="AJ5" i="8"/>
  <c r="AI5" i="8"/>
  <c r="AH5" i="8"/>
  <c r="AG5" i="8"/>
  <c r="AF5" i="8"/>
  <c r="AE5" i="8"/>
  <c r="AD5" i="8"/>
  <c r="AJ4" i="8"/>
  <c r="AI4" i="8"/>
  <c r="AH4" i="8"/>
  <c r="AG4" i="8"/>
  <c r="AF4" i="8"/>
  <c r="AE4" i="8"/>
  <c r="AD4" i="8"/>
  <c r="AJ3" i="8"/>
  <c r="AI3" i="8"/>
  <c r="AH3" i="8"/>
  <c r="AG3" i="8"/>
  <c r="AF3" i="8"/>
  <c r="AE3" i="8"/>
  <c r="AD3" i="8"/>
  <c r="AI2" i="8"/>
  <c r="AI9" i="8" s="1"/>
  <c r="AH2" i="8"/>
  <c r="AH9" i="8" s="1"/>
  <c r="AG2" i="8"/>
  <c r="AG9" i="8" s="1"/>
  <c r="AF2" i="8"/>
  <c r="AF6" i="8" s="1"/>
  <c r="AE2" i="8"/>
  <c r="AE6" i="8" s="1"/>
  <c r="AD2" i="8"/>
  <c r="AD6" i="8" s="1"/>
  <c r="AA10" i="8"/>
  <c r="Y10" i="8"/>
  <c r="X10" i="8"/>
  <c r="W10" i="8"/>
  <c r="V10" i="8"/>
  <c r="U10" i="8"/>
  <c r="AA8" i="8"/>
  <c r="Z8" i="8"/>
  <c r="Y8" i="8"/>
  <c r="X8" i="8"/>
  <c r="W8" i="8"/>
  <c r="V8" i="8"/>
  <c r="U8" i="8"/>
  <c r="AA7" i="8"/>
  <c r="Z7" i="8"/>
  <c r="Y7" i="8"/>
  <c r="X7" i="8"/>
  <c r="W7" i="8"/>
  <c r="V7" i="8"/>
  <c r="U7" i="8"/>
  <c r="AA5" i="8"/>
  <c r="Z5" i="8"/>
  <c r="Y5" i="8"/>
  <c r="X5" i="8"/>
  <c r="W5" i="8"/>
  <c r="V5" i="8"/>
  <c r="U5" i="8"/>
  <c r="AA4" i="8"/>
  <c r="Z4" i="8"/>
  <c r="Y4" i="8"/>
  <c r="X4" i="8"/>
  <c r="W4" i="8"/>
  <c r="V4" i="8"/>
  <c r="U4" i="8"/>
  <c r="AA3" i="8"/>
  <c r="Z3" i="8"/>
  <c r="Y3" i="8"/>
  <c r="X3" i="8"/>
  <c r="W3" i="8"/>
  <c r="V3" i="8"/>
  <c r="U3" i="8"/>
  <c r="Z2" i="8"/>
  <c r="Z9" i="8" s="1"/>
  <c r="Y2" i="8"/>
  <c r="Y9" i="8" s="1"/>
  <c r="X2" i="8"/>
  <c r="X9" i="8" s="1"/>
  <c r="W2" i="8"/>
  <c r="W6" i="8" s="1"/>
  <c r="V6" i="8"/>
  <c r="U2" i="8"/>
  <c r="U6" i="8" s="1"/>
  <c r="P10" i="8"/>
  <c r="O10" i="8"/>
  <c r="N10" i="8"/>
  <c r="M10" i="8"/>
  <c r="L10" i="8"/>
  <c r="R8" i="8"/>
  <c r="Q8" i="8"/>
  <c r="P8" i="8"/>
  <c r="O8" i="8"/>
  <c r="N8" i="8"/>
  <c r="M8" i="8"/>
  <c r="L8" i="8"/>
  <c r="R7" i="8"/>
  <c r="Q7" i="8"/>
  <c r="P7" i="8"/>
  <c r="O7" i="8"/>
  <c r="N7" i="8"/>
  <c r="M7" i="8"/>
  <c r="L7" i="8"/>
  <c r="R5" i="8"/>
  <c r="Q5" i="8"/>
  <c r="P5" i="8"/>
  <c r="O5" i="8"/>
  <c r="N5" i="8"/>
  <c r="M5" i="8"/>
  <c r="L5" i="8"/>
  <c r="R4" i="8"/>
  <c r="Q4" i="8"/>
  <c r="P4" i="8"/>
  <c r="O4" i="8"/>
  <c r="N4" i="8"/>
  <c r="M4" i="8"/>
  <c r="L4" i="8"/>
  <c r="R3" i="8"/>
  <c r="Q3" i="8"/>
  <c r="P3" i="8"/>
  <c r="O3" i="8"/>
  <c r="N3" i="8"/>
  <c r="M3" i="8"/>
  <c r="L3" i="8"/>
  <c r="AC10" i="8"/>
  <c r="AC8" i="8"/>
  <c r="AC7" i="8"/>
  <c r="AC4" i="8"/>
  <c r="AC3" i="8"/>
  <c r="T10" i="8"/>
  <c r="T8" i="8"/>
  <c r="T7" i="8"/>
  <c r="T5" i="8"/>
  <c r="T4" i="8"/>
  <c r="T3" i="8"/>
  <c r="K2" i="8"/>
  <c r="K9" i="8" s="1"/>
  <c r="K10" i="8"/>
  <c r="K8" i="8"/>
  <c r="K4" i="8"/>
  <c r="B10" i="8"/>
  <c r="AC5" i="8"/>
  <c r="K7" i="8"/>
  <c r="K5" i="8"/>
  <c r="B7" i="8"/>
  <c r="B5" i="8"/>
  <c r="B4" i="8"/>
  <c r="I10" i="8"/>
  <c r="H10" i="8"/>
  <c r="G10" i="8"/>
  <c r="F10" i="8"/>
  <c r="E10" i="8"/>
  <c r="D10" i="8"/>
  <c r="C10" i="8"/>
  <c r="I8" i="8"/>
  <c r="H8" i="8"/>
  <c r="G8" i="8"/>
  <c r="F8" i="8"/>
  <c r="E8" i="8"/>
  <c r="D8" i="8"/>
  <c r="C8" i="8"/>
  <c r="I7" i="8"/>
  <c r="H7" i="8"/>
  <c r="G7" i="8"/>
  <c r="F7" i="8"/>
  <c r="E7" i="8"/>
  <c r="D7" i="8"/>
  <c r="C7" i="8"/>
  <c r="I5" i="8"/>
  <c r="H5" i="8"/>
  <c r="G5" i="8"/>
  <c r="F5" i="8"/>
  <c r="E5" i="8"/>
  <c r="D5" i="8"/>
  <c r="C5" i="8"/>
  <c r="I4" i="8"/>
  <c r="H4" i="8"/>
  <c r="G4" i="8"/>
  <c r="F4" i="8"/>
  <c r="E4" i="8"/>
  <c r="D4" i="8"/>
  <c r="C4" i="8"/>
  <c r="I3" i="8"/>
  <c r="H3" i="8"/>
  <c r="G3" i="8"/>
  <c r="F3" i="8"/>
  <c r="E3" i="8"/>
  <c r="D3" i="8"/>
  <c r="C3" i="8"/>
  <c r="B8" i="8"/>
  <c r="B3" i="8"/>
  <c r="Y21" i="1"/>
  <c r="X21" i="1"/>
  <c r="W21" i="1"/>
  <c r="V21" i="1"/>
  <c r="U21" i="1"/>
  <c r="T21" i="1"/>
  <c r="Z21" i="1" s="1"/>
  <c r="Y20" i="1"/>
  <c r="X20" i="1"/>
  <c r="W20" i="1"/>
  <c r="V20" i="1"/>
  <c r="U20" i="1"/>
  <c r="T20" i="1"/>
  <c r="Y19" i="1"/>
  <c r="X19" i="1"/>
  <c r="W19" i="1"/>
  <c r="V19" i="1"/>
  <c r="U19" i="1"/>
  <c r="T19" i="1"/>
  <c r="Z19" i="1" s="1"/>
  <c r="Y18" i="1"/>
  <c r="X18" i="1"/>
  <c r="W18" i="1"/>
  <c r="V18" i="1"/>
  <c r="U18" i="1"/>
  <c r="T18" i="1"/>
  <c r="AE9" i="2" l="1"/>
  <c r="AF9" i="2"/>
  <c r="AG9" i="2"/>
  <c r="AH9" i="2"/>
  <c r="AI9" i="2"/>
  <c r="AD9" i="2"/>
  <c r="AJ9" i="2"/>
  <c r="AK9" i="2"/>
  <c r="Z20" i="1"/>
  <c r="Z18" i="1"/>
  <c r="X6" i="8"/>
  <c r="Y6" i="8"/>
  <c r="Z6" i="8"/>
  <c r="AG6" i="8"/>
  <c r="AH6" i="8"/>
  <c r="AI6" i="8"/>
  <c r="AE9" i="8"/>
  <c r="AF9" i="8"/>
  <c r="AD9" i="8"/>
  <c r="W9" i="8"/>
  <c r="U9" i="8"/>
  <c r="V9" i="8"/>
  <c r="A20" i="1"/>
  <c r="S20" i="1" s="1"/>
  <c r="E7" i="1"/>
  <c r="K18" i="1" l="1"/>
  <c r="L18" i="1"/>
  <c r="M18" i="1"/>
  <c r="K19" i="1"/>
  <c r="L19" i="1"/>
  <c r="M19" i="1"/>
  <c r="K20" i="1"/>
  <c r="L20" i="1"/>
  <c r="M20" i="1"/>
  <c r="K21" i="1"/>
  <c r="L21" i="1"/>
  <c r="M21" i="1"/>
  <c r="B7" i="1"/>
  <c r="C7" i="1"/>
  <c r="D7" i="1"/>
  <c r="B8" i="1"/>
  <c r="H8" i="1" s="1"/>
  <c r="C8" i="1"/>
  <c r="D8" i="1"/>
  <c r="B9" i="1"/>
  <c r="C9" i="1"/>
  <c r="D9" i="1"/>
  <c r="B10" i="1"/>
  <c r="C10" i="1"/>
  <c r="D10" i="1"/>
  <c r="A21" i="1"/>
  <c r="J20" i="1"/>
  <c r="A19" i="1"/>
  <c r="A18" i="1"/>
  <c r="P21" i="1"/>
  <c r="O21" i="1"/>
  <c r="N21" i="1"/>
  <c r="P20" i="1"/>
  <c r="O20" i="1"/>
  <c r="N20" i="1"/>
  <c r="P19" i="1"/>
  <c r="O19" i="1"/>
  <c r="N19" i="1"/>
  <c r="P18" i="1"/>
  <c r="O18" i="1"/>
  <c r="N18" i="1"/>
  <c r="G21" i="1"/>
  <c r="F21" i="1"/>
  <c r="E21" i="1"/>
  <c r="D21" i="1"/>
  <c r="C21" i="1"/>
  <c r="B21" i="1"/>
  <c r="G20" i="1"/>
  <c r="F20" i="1"/>
  <c r="E20" i="1"/>
  <c r="D20" i="1"/>
  <c r="C20" i="1"/>
  <c r="B20" i="1"/>
  <c r="H20" i="1" s="1"/>
  <c r="G19" i="1"/>
  <c r="F19" i="1"/>
  <c r="E19" i="1"/>
  <c r="D19" i="1"/>
  <c r="C19" i="1"/>
  <c r="B19" i="1"/>
  <c r="H19" i="1" s="1"/>
  <c r="G18" i="1"/>
  <c r="F18" i="1"/>
  <c r="E18" i="1"/>
  <c r="D18" i="1"/>
  <c r="C18" i="1"/>
  <c r="B18" i="1"/>
  <c r="Y10" i="1"/>
  <c r="X10" i="1"/>
  <c r="W10" i="1"/>
  <c r="V10" i="1"/>
  <c r="U10" i="1"/>
  <c r="T10" i="1"/>
  <c r="Y9" i="1"/>
  <c r="X9" i="1"/>
  <c r="W9" i="1"/>
  <c r="V9" i="1"/>
  <c r="U9" i="1"/>
  <c r="T9" i="1"/>
  <c r="Y8" i="1"/>
  <c r="X8" i="1"/>
  <c r="W8" i="1"/>
  <c r="V8" i="1"/>
  <c r="U8" i="1"/>
  <c r="T8" i="1"/>
  <c r="Y7" i="1"/>
  <c r="X7" i="1"/>
  <c r="W7" i="1"/>
  <c r="V7" i="1"/>
  <c r="U7" i="1"/>
  <c r="T7" i="1"/>
  <c r="Z7" i="1" s="1"/>
  <c r="P10" i="1"/>
  <c r="O10" i="1"/>
  <c r="N10" i="1"/>
  <c r="M10" i="1"/>
  <c r="L10" i="1"/>
  <c r="K10" i="1"/>
  <c r="P9" i="1"/>
  <c r="O9" i="1"/>
  <c r="N9" i="1"/>
  <c r="M9" i="1"/>
  <c r="L9" i="1"/>
  <c r="K9" i="1"/>
  <c r="Q9" i="1" s="1"/>
  <c r="P8" i="1"/>
  <c r="O8" i="1"/>
  <c r="N8" i="1"/>
  <c r="M8" i="1"/>
  <c r="L8" i="1"/>
  <c r="K8" i="1"/>
  <c r="P7" i="1"/>
  <c r="O7" i="1"/>
  <c r="N7" i="1"/>
  <c r="M7" i="1"/>
  <c r="L7" i="1"/>
  <c r="K7" i="1"/>
  <c r="G10" i="1"/>
  <c r="F10" i="1"/>
  <c r="E10" i="1"/>
  <c r="G9" i="1"/>
  <c r="F9" i="1"/>
  <c r="E9" i="1"/>
  <c r="G8" i="1"/>
  <c r="F8" i="1"/>
  <c r="E8" i="1"/>
  <c r="G7" i="1"/>
  <c r="F7" i="1"/>
  <c r="A3" i="1"/>
  <c r="K3" i="8"/>
  <c r="I2" i="8"/>
  <c r="Y17" i="1"/>
  <c r="X17" i="1"/>
  <c r="W17" i="1"/>
  <c r="V17" i="1"/>
  <c r="U17" i="1"/>
  <c r="T17" i="1"/>
  <c r="S17" i="1"/>
  <c r="P17" i="1"/>
  <c r="O17" i="1"/>
  <c r="N17" i="1"/>
  <c r="M17" i="1"/>
  <c r="L17" i="1"/>
  <c r="K17" i="1"/>
  <c r="Q17" i="1" s="1"/>
  <c r="J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P16" i="1"/>
  <c r="O16" i="1"/>
  <c r="N16" i="1"/>
  <c r="M16" i="1"/>
  <c r="L16" i="1"/>
  <c r="K16" i="1"/>
  <c r="J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P15" i="1"/>
  <c r="O15" i="1"/>
  <c r="N15" i="1"/>
  <c r="M15" i="1"/>
  <c r="L15" i="1"/>
  <c r="K15" i="1"/>
  <c r="J15" i="1"/>
  <c r="G15" i="1"/>
  <c r="F15" i="1"/>
  <c r="E15" i="1"/>
  <c r="D15" i="1"/>
  <c r="C15" i="1"/>
  <c r="B15" i="1"/>
  <c r="H15" i="1" s="1"/>
  <c r="A15" i="1"/>
  <c r="Y14" i="1"/>
  <c r="X14" i="1"/>
  <c r="W14" i="1"/>
  <c r="V14" i="1"/>
  <c r="U14" i="1"/>
  <c r="T14" i="1"/>
  <c r="S14" i="1"/>
  <c r="P14" i="1"/>
  <c r="O14" i="1"/>
  <c r="N14" i="1"/>
  <c r="M14" i="1"/>
  <c r="L14" i="1"/>
  <c r="K14" i="1"/>
  <c r="Q14" i="1" s="1"/>
  <c r="J14" i="1"/>
  <c r="G14" i="1"/>
  <c r="F14" i="1"/>
  <c r="E14" i="1"/>
  <c r="D14" i="1"/>
  <c r="C14" i="1"/>
  <c r="B14" i="1"/>
  <c r="A14" i="1"/>
  <c r="Y6" i="1"/>
  <c r="X6" i="1"/>
  <c r="W6" i="1"/>
  <c r="V6" i="1"/>
  <c r="U6" i="1"/>
  <c r="T6" i="1"/>
  <c r="S6" i="1"/>
  <c r="P6" i="1"/>
  <c r="O6" i="1"/>
  <c r="N6" i="1"/>
  <c r="M6" i="1"/>
  <c r="L6" i="1"/>
  <c r="K6" i="1"/>
  <c r="J6" i="1"/>
  <c r="G6" i="1"/>
  <c r="F6" i="1"/>
  <c r="E6" i="1"/>
  <c r="D6" i="1"/>
  <c r="C6" i="1"/>
  <c r="B6" i="1"/>
  <c r="H6" i="1" s="1"/>
  <c r="A6" i="1"/>
  <c r="Y5" i="1"/>
  <c r="X5" i="1"/>
  <c r="W5" i="1"/>
  <c r="V5" i="1"/>
  <c r="U5" i="1"/>
  <c r="T5" i="1"/>
  <c r="S5" i="1"/>
  <c r="P5" i="1"/>
  <c r="O5" i="1"/>
  <c r="N5" i="1"/>
  <c r="M5" i="1"/>
  <c r="L5" i="1"/>
  <c r="K5" i="1"/>
  <c r="J5" i="1"/>
  <c r="G5" i="1"/>
  <c r="F5" i="1"/>
  <c r="E5" i="1"/>
  <c r="D5" i="1"/>
  <c r="C5" i="1"/>
  <c r="B5" i="1"/>
  <c r="H5" i="1" s="1"/>
  <c r="A5" i="1"/>
  <c r="Y4" i="1"/>
  <c r="X4" i="1"/>
  <c r="W4" i="1"/>
  <c r="V4" i="1"/>
  <c r="U4" i="1"/>
  <c r="T4" i="1"/>
  <c r="S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P3" i="1"/>
  <c r="O3" i="1"/>
  <c r="N3" i="1"/>
  <c r="M3" i="1"/>
  <c r="L3" i="1"/>
  <c r="K3" i="1"/>
  <c r="J3" i="1"/>
  <c r="G3" i="1"/>
  <c r="F3" i="1"/>
  <c r="E3" i="1"/>
  <c r="D3" i="1"/>
  <c r="C3" i="1"/>
  <c r="B3" i="1"/>
  <c r="Q3" i="1" l="1"/>
  <c r="H16" i="1"/>
  <c r="Z14" i="1"/>
  <c r="Q18" i="1"/>
  <c r="H17" i="1"/>
  <c r="AJ2" i="8"/>
  <c r="AA2" i="8"/>
  <c r="J18" i="1"/>
  <c r="S18" i="1"/>
  <c r="J19" i="1"/>
  <c r="S19" i="1"/>
  <c r="J21" i="1"/>
  <c r="S21" i="1"/>
  <c r="Q7" i="1"/>
  <c r="Q8" i="1"/>
  <c r="Z5" i="1"/>
  <c r="Z8" i="1"/>
  <c r="Q4" i="1"/>
  <c r="H3" i="1"/>
  <c r="Z16" i="1"/>
  <c r="Z17" i="1"/>
  <c r="Z15" i="1"/>
  <c r="H21" i="1"/>
  <c r="Q21" i="1"/>
  <c r="Q20" i="1"/>
  <c r="Q15" i="1"/>
  <c r="Q19" i="1"/>
  <c r="Q16" i="1"/>
  <c r="H18" i="1"/>
  <c r="Z9" i="1"/>
  <c r="Z10" i="1"/>
  <c r="H14" i="1"/>
  <c r="Q6" i="1"/>
  <c r="Z6" i="1"/>
  <c r="Z3" i="1"/>
  <c r="Z4" i="1"/>
  <c r="H7" i="1"/>
  <c r="Q5" i="1"/>
  <c r="Q10" i="1"/>
  <c r="H10" i="1"/>
  <c r="H9" i="1"/>
  <c r="H4" i="1"/>
  <c r="A8" i="1"/>
  <c r="A9" i="1"/>
  <c r="A10" i="1"/>
  <c r="A7" i="1"/>
  <c r="L2" i="8"/>
  <c r="L6" i="8" s="1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2" i="8"/>
  <c r="AC6" i="8" s="1"/>
  <c r="B6" i="8"/>
  <c r="C6" i="8"/>
  <c r="D6" i="8"/>
  <c r="E6" i="8"/>
  <c r="F6" i="8"/>
  <c r="G6" i="8"/>
  <c r="H6" i="8"/>
  <c r="I6" i="8"/>
  <c r="K6" i="8"/>
  <c r="B9" i="8"/>
  <c r="C9" i="8"/>
  <c r="D9" i="8"/>
  <c r="E9" i="8"/>
  <c r="F9" i="8"/>
  <c r="G9" i="8"/>
  <c r="H9" i="8"/>
  <c r="AC9" i="8" l="1"/>
  <c r="T9" i="8"/>
  <c r="Q6" i="8"/>
  <c r="P9" i="8"/>
  <c r="M6" i="8"/>
  <c r="O9" i="8"/>
  <c r="AA6" i="8"/>
  <c r="AA9" i="8"/>
  <c r="AJ6" i="8"/>
  <c r="AJ9" i="8"/>
  <c r="J10" i="1"/>
  <c r="S10" i="1"/>
  <c r="J8" i="1"/>
  <c r="S8" i="1"/>
  <c r="J9" i="1"/>
  <c r="S9" i="1"/>
  <c r="J7" i="1"/>
  <c r="S7" i="1"/>
  <c r="I9" i="8"/>
  <c r="N9" i="8"/>
  <c r="L9" i="8"/>
  <c r="R9" i="8"/>
  <c r="BA2" i="2" l="1"/>
  <c r="AR2" i="2"/>
  <c r="AI2" i="2"/>
  <c r="AA2" i="2"/>
  <c r="Z2" i="2"/>
  <c r="R2" i="2"/>
  <c r="Q2" i="2"/>
  <c r="AZ2" i="2" l="1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L6" i="2" s="1"/>
  <c r="AJ2" i="2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M6" i="2" l="1"/>
  <c r="M9" i="2"/>
  <c r="V9" i="2"/>
  <c r="V6" i="2"/>
  <c r="AE6" i="2" s="1"/>
  <c r="AW9" i="2"/>
  <c r="AW6" i="2"/>
  <c r="AN9" i="2"/>
  <c r="AN6" i="2"/>
  <c r="T9" i="2"/>
  <c r="AU6" i="2"/>
  <c r="AL9" i="2"/>
  <c r="K9" i="2"/>
  <c r="BC2" i="2"/>
</calcChain>
</file>

<file path=xl/sharedStrings.xml><?xml version="1.0" encoding="utf-8"?>
<sst xmlns="http://schemas.openxmlformats.org/spreadsheetml/2006/main" count="116" uniqueCount="47">
  <si>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</si>
  <si>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</si>
  <si>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</si>
  <si>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</si>
  <si>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</si>
  <si>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</si>
  <si>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</si>
  <si>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</si>
  <si>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</si>
  <si>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</si>
  <si>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</si>
  <si>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</si>
  <si>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</si>
  <si>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</si>
  <si>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</si>
  <si>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</si>
  <si>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</si>
  <si>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</si>
  <si>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</si>
  <si>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</si>
  <si>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</si>
  <si>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</si>
  <si>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</si>
  <si>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</si>
  <si>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</si>
  <si>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t>p. val. adj.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</si>
  <si>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</si>
  <si>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</si>
  <si>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</si>
  <si>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</si>
  <si>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</si>
  <si>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</si>
  <si>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</si>
  <si>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</si>
  <si>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>p.adj. (bf=7)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</si>
  <si>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</si>
  <si>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</si>
  <si>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</si>
  <si>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</si>
  <si>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</si>
  <si>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</si>
  <si>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</si>
  <si>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t>parameters</t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</si>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</sst>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193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5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0" fontId="8" fillId="0" borderId="2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NumberFormat="1" applyFont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185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2F2F2"/>
      <color rgb="FFD95F02"/>
      <color rgb="FF1B9E77"/>
      <color rgb="FFE66101"/>
      <color rgb="FF66C2A5"/>
      <color rgb="FFFC8D62"/>
      <color rgb="FFFFD92F"/>
      <color rgb="FF8DA0CB"/>
      <color rgb="FF7570B3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Intercepts!$H$3:$H$10</c:f>
                <c:numCache>
                  <c:formatCode>General</c:formatCode>
                  <c:ptCount val="8"/>
                  <c:pt idx="0">
                    <c:v>11.831000000000003</c:v>
                  </c:pt>
                  <c:pt idx="1">
                    <c:v>11.837999999999994</c:v>
                  </c:pt>
                  <c:pt idx="2">
                    <c:v>11.924999999999997</c:v>
                  </c:pt>
                  <c:pt idx="3">
                    <c:v>12.697999999999993</c:v>
                  </c:pt>
                  <c:pt idx="4">
                    <c:v>11.831000000000003</c:v>
                  </c:pt>
                  <c:pt idx="5">
                    <c:v>24.624000000000009</c:v>
                  </c:pt>
                  <c:pt idx="6">
                    <c:v>14.917000000000002</c:v>
                  </c:pt>
                  <c:pt idx="7">
                    <c:v>13.87700000000001</c:v>
                  </c:pt>
                </c:numCache>
              </c:numRef>
            </c:plus>
            <c:minus>
              <c:numRef>
                <c:f>Intercepts!$H$3:$H$10</c:f>
                <c:numCache>
                  <c:formatCode>General</c:formatCode>
                  <c:ptCount val="8"/>
                  <c:pt idx="0">
                    <c:v>11.831000000000003</c:v>
                  </c:pt>
                  <c:pt idx="1">
                    <c:v>11.837999999999994</c:v>
                  </c:pt>
                  <c:pt idx="2">
                    <c:v>11.924999999999997</c:v>
                  </c:pt>
                  <c:pt idx="3">
                    <c:v>12.697999999999993</c:v>
                  </c:pt>
                  <c:pt idx="4">
                    <c:v>11.831000000000003</c:v>
                  </c:pt>
                  <c:pt idx="5">
                    <c:v>24.624000000000009</c:v>
                  </c:pt>
                  <c:pt idx="6">
                    <c:v>14.917000000000002</c:v>
                  </c:pt>
                  <c:pt idx="7">
                    <c:v>13.87700000000001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Intercepts!$A$3:$A$10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Intercepts!$B$3:$B$10</c:f>
              <c:numCache>
                <c:formatCode>0</c:formatCode>
                <c:ptCount val="8"/>
                <c:pt idx="0">
                  <c:v>94.207999999999998</c:v>
                </c:pt>
                <c:pt idx="1">
                  <c:v>94.488</c:v>
                </c:pt>
                <c:pt idx="2">
                  <c:v>96.23</c:v>
                </c:pt>
                <c:pt idx="3">
                  <c:v>78.951999999999998</c:v>
                </c:pt>
                <c:pt idx="4">
                  <c:v>94.207999999999998</c:v>
                </c:pt>
                <c:pt idx="5">
                  <c:v>98.436000000000007</c:v>
                </c:pt>
                <c:pt idx="6">
                  <c:v>82.881</c:v>
                </c:pt>
                <c:pt idx="7">
                  <c:v>82.65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Intercepts!$A$12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Intercepts!$H$14:$H$21</c:f>
                <c:numCache>
                  <c:formatCode>General</c:formatCode>
                  <c:ptCount val="8"/>
                  <c:pt idx="0">
                    <c:v>51.206000000000017</c:v>
                  </c:pt>
                  <c:pt idx="1">
                    <c:v>51.206999999999994</c:v>
                  </c:pt>
                  <c:pt idx="2">
                    <c:v>51.226999999999975</c:v>
                  </c:pt>
                  <c:pt idx="3">
                    <c:v>51.431999999999988</c:v>
                  </c:pt>
                  <c:pt idx="4">
                    <c:v>51.206000000000017</c:v>
                  </c:pt>
                  <c:pt idx="5">
                    <c:v>56.737000000000023</c:v>
                  </c:pt>
                  <c:pt idx="6">
                    <c:v>52.438999999999965</c:v>
                  </c:pt>
                  <c:pt idx="7">
                    <c:v>51.836999999999989</c:v>
                  </c:pt>
                </c:numCache>
              </c:numRef>
            </c:plus>
            <c:minus>
              <c:numRef>
                <c:f>Intercepts!$H$14:$H$21</c:f>
                <c:numCache>
                  <c:formatCode>General</c:formatCode>
                  <c:ptCount val="8"/>
                  <c:pt idx="0">
                    <c:v>51.206000000000017</c:v>
                  </c:pt>
                  <c:pt idx="1">
                    <c:v>51.206999999999994</c:v>
                  </c:pt>
                  <c:pt idx="2">
                    <c:v>51.226999999999975</c:v>
                  </c:pt>
                  <c:pt idx="3">
                    <c:v>51.431999999999988</c:v>
                  </c:pt>
                  <c:pt idx="4">
                    <c:v>51.206000000000017</c:v>
                  </c:pt>
                  <c:pt idx="5">
                    <c:v>56.737000000000023</c:v>
                  </c:pt>
                  <c:pt idx="6">
                    <c:v>52.438999999999965</c:v>
                  </c:pt>
                  <c:pt idx="7">
                    <c:v>51.836999999999989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Intercepts!$B$14:$B$21</c:f>
              <c:numCache>
                <c:formatCode>0</c:formatCode>
                <c:ptCount val="8"/>
                <c:pt idx="0">
                  <c:v>317.99700000000001</c:v>
                </c:pt>
                <c:pt idx="1">
                  <c:v>317.62799999999999</c:v>
                </c:pt>
                <c:pt idx="2">
                  <c:v>317.41899999999998</c:v>
                </c:pt>
                <c:pt idx="3">
                  <c:v>303.85399999999998</c:v>
                </c:pt>
                <c:pt idx="4">
                  <c:v>317.99700000000001</c:v>
                </c:pt>
                <c:pt idx="5">
                  <c:v>245.02600000000001</c:v>
                </c:pt>
                <c:pt idx="6">
                  <c:v>313.26</c:v>
                </c:pt>
                <c:pt idx="7">
                  <c:v>309.23500000000001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0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Intercepts!$Z$3:$Z$10</c:f>
                <c:numCache>
                  <c:formatCode>General</c:formatCode>
                  <c:ptCount val="8"/>
                  <c:pt idx="0">
                    <c:v>0.79099999999999948</c:v>
                  </c:pt>
                  <c:pt idx="1">
                    <c:v>0.79</c:v>
                  </c:pt>
                  <c:pt idx="2">
                    <c:v>0.79800000000000004</c:v>
                  </c:pt>
                  <c:pt idx="3">
                    <c:v>0.83300000000000018</c:v>
                  </c:pt>
                  <c:pt idx="4">
                    <c:v>0.79099999999999948</c:v>
                  </c:pt>
                  <c:pt idx="5">
                    <c:v>1.6790000000000003</c:v>
                  </c:pt>
                  <c:pt idx="6">
                    <c:v>1.234</c:v>
                  </c:pt>
                  <c:pt idx="7">
                    <c:v>0.73599999999999977</c:v>
                  </c:pt>
                </c:numCache>
              </c:numRef>
            </c:plus>
            <c:minus>
              <c:numRef>
                <c:f>Intercepts!$Z$3:$Z$10</c:f>
                <c:numCache>
                  <c:formatCode>General</c:formatCode>
                  <c:ptCount val="8"/>
                  <c:pt idx="0">
                    <c:v>0.79099999999999948</c:v>
                  </c:pt>
                  <c:pt idx="1">
                    <c:v>0.79</c:v>
                  </c:pt>
                  <c:pt idx="2">
                    <c:v>0.79800000000000004</c:v>
                  </c:pt>
                  <c:pt idx="3">
                    <c:v>0.83300000000000018</c:v>
                  </c:pt>
                  <c:pt idx="4">
                    <c:v>0.79099999999999948</c:v>
                  </c:pt>
                  <c:pt idx="5">
                    <c:v>1.6790000000000003</c:v>
                  </c:pt>
                  <c:pt idx="6">
                    <c:v>1.234</c:v>
                  </c:pt>
                  <c:pt idx="7">
                    <c:v>0.73599999999999977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Intercepts!$S$3:$S$10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Intercepts!$T$3:$T$10</c:f>
              <c:numCache>
                <c:formatCode>0.0</c:formatCode>
                <c:ptCount val="8"/>
                <c:pt idx="0">
                  <c:v>6.1109999999999998</c:v>
                </c:pt>
                <c:pt idx="1">
                  <c:v>6.3460000000000001</c:v>
                </c:pt>
                <c:pt idx="2">
                  <c:v>6.1139999999999999</c:v>
                </c:pt>
                <c:pt idx="3">
                  <c:v>7.37</c:v>
                </c:pt>
                <c:pt idx="4">
                  <c:v>6.1109999999999998</c:v>
                </c:pt>
                <c:pt idx="5">
                  <c:v>2.9580000000000002</c:v>
                </c:pt>
                <c:pt idx="6">
                  <c:v>9.4209999999999994</c:v>
                </c:pt>
                <c:pt idx="7">
                  <c:v>7.1769999999999996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Intercepts!$Q$3:$Q$10</c:f>
                <c:numCache>
                  <c:formatCode>General</c:formatCode>
                  <c:ptCount val="8"/>
                  <c:pt idx="0">
                    <c:v>2.3359999999999985</c:v>
                  </c:pt>
                  <c:pt idx="1">
                    <c:v>2.3359999999999985</c:v>
                  </c:pt>
                  <c:pt idx="2">
                    <c:v>2.3379999999999939</c:v>
                  </c:pt>
                  <c:pt idx="3">
                    <c:v>2.3569999999999993</c:v>
                  </c:pt>
                  <c:pt idx="4">
                    <c:v>2.3359999999999985</c:v>
                  </c:pt>
                  <c:pt idx="5">
                    <c:v>3.1099999999999994</c:v>
                  </c:pt>
                  <c:pt idx="6">
                    <c:v>2.5439999999999969</c:v>
                  </c:pt>
                  <c:pt idx="7">
                    <c:v>2.7660000000000053</c:v>
                  </c:pt>
                </c:numCache>
              </c:numRef>
            </c:plus>
            <c:minus>
              <c:numRef>
                <c:f>Intercepts!$Q$3:$Q$10</c:f>
                <c:numCache>
                  <c:formatCode>General</c:formatCode>
                  <c:ptCount val="8"/>
                  <c:pt idx="0">
                    <c:v>2.3359999999999985</c:v>
                  </c:pt>
                  <c:pt idx="1">
                    <c:v>2.3359999999999985</c:v>
                  </c:pt>
                  <c:pt idx="2">
                    <c:v>2.3379999999999939</c:v>
                  </c:pt>
                  <c:pt idx="3">
                    <c:v>2.3569999999999993</c:v>
                  </c:pt>
                  <c:pt idx="4">
                    <c:v>2.3359999999999985</c:v>
                  </c:pt>
                  <c:pt idx="5">
                    <c:v>3.1099999999999994</c:v>
                  </c:pt>
                  <c:pt idx="6">
                    <c:v>2.5439999999999969</c:v>
                  </c:pt>
                  <c:pt idx="7">
                    <c:v>2.7660000000000053</c:v>
                  </c:pt>
                </c:numCache>
              </c:numRef>
            </c:minus>
            <c:spPr>
              <a:ln w="9525"/>
            </c:spPr>
          </c:errBars>
          <c:cat>
            <c:strRef>
              <c:f>Intercepts!$J$14:$J$21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Intercepts!$K$3:$K$10</c:f>
              <c:numCache>
                <c:formatCode>0.0</c:formatCode>
                <c:ptCount val="8"/>
                <c:pt idx="0">
                  <c:v>86.603999999999999</c:v>
                </c:pt>
                <c:pt idx="1">
                  <c:v>86.744</c:v>
                </c:pt>
                <c:pt idx="2">
                  <c:v>87.744</c:v>
                </c:pt>
                <c:pt idx="3">
                  <c:v>86.974999999999994</c:v>
                </c:pt>
                <c:pt idx="4">
                  <c:v>86.603999999999999</c:v>
                </c:pt>
                <c:pt idx="5">
                  <c:v>90.343999999999994</c:v>
                </c:pt>
                <c:pt idx="6">
                  <c:v>88.236999999999995</c:v>
                </c:pt>
                <c:pt idx="7">
                  <c:v>90.754000000000005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Intercepts!$J$12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Intercepts!$Q$15:$Q$21</c:f>
                <c:numCache>
                  <c:formatCode>General</c:formatCode>
                  <c:ptCount val="7"/>
                  <c:pt idx="0">
                    <c:v>2.5609999999999928</c:v>
                  </c:pt>
                  <c:pt idx="1">
                    <c:v>2.563999999999993</c:v>
                  </c:pt>
                  <c:pt idx="2">
                    <c:v>2.5929999999999893</c:v>
                  </c:pt>
                  <c:pt idx="3">
                    <c:v>2.5620000000000118</c:v>
                  </c:pt>
                  <c:pt idx="4">
                    <c:v>3.6540000000000106</c:v>
                  </c:pt>
                  <c:pt idx="5">
                    <c:v>3.2420000000000044</c:v>
                  </c:pt>
                  <c:pt idx="6">
                    <c:v>2.8930000000000007</c:v>
                  </c:pt>
                </c:numCache>
              </c:numRef>
            </c:plus>
            <c:minus>
              <c:numRef>
                <c:f>Intercepts!$Q$14:$Q$21</c:f>
                <c:numCache>
                  <c:formatCode>General</c:formatCode>
                  <c:ptCount val="8"/>
                  <c:pt idx="0">
                    <c:v>2.5620000000000118</c:v>
                  </c:pt>
                  <c:pt idx="1">
                    <c:v>2.5609999999999928</c:v>
                  </c:pt>
                  <c:pt idx="2">
                    <c:v>2.563999999999993</c:v>
                  </c:pt>
                  <c:pt idx="3">
                    <c:v>2.5929999999999893</c:v>
                  </c:pt>
                  <c:pt idx="4">
                    <c:v>2.5620000000000118</c:v>
                  </c:pt>
                  <c:pt idx="5">
                    <c:v>3.6540000000000106</c:v>
                  </c:pt>
                  <c:pt idx="6">
                    <c:v>3.2420000000000044</c:v>
                  </c:pt>
                  <c:pt idx="7">
                    <c:v>2.8930000000000007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Intercepts!$K$14:$K$21</c:f>
              <c:numCache>
                <c:formatCode>0.0</c:formatCode>
                <c:ptCount val="8"/>
                <c:pt idx="0">
                  <c:v>92.525000000000006</c:v>
                </c:pt>
                <c:pt idx="1">
                  <c:v>92.91</c:v>
                </c:pt>
                <c:pt idx="2">
                  <c:v>93.683999999999997</c:v>
                </c:pt>
                <c:pt idx="3">
                  <c:v>94.087999999999994</c:v>
                </c:pt>
                <c:pt idx="4">
                  <c:v>92.525000000000006</c:v>
                </c:pt>
                <c:pt idx="5">
                  <c:v>93.177000000000007</c:v>
                </c:pt>
                <c:pt idx="6">
                  <c:v>97.78</c:v>
                </c:pt>
                <c:pt idx="7">
                  <c:v>97.602000000000004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Intercepts!$Z$14:$Z$21</c:f>
                <c:numCache>
                  <c:formatCode>General</c:formatCode>
                  <c:ptCount val="8"/>
                  <c:pt idx="0">
                    <c:v>10.206000000000003</c:v>
                  </c:pt>
                  <c:pt idx="1">
                    <c:v>10.204999999999998</c:v>
                  </c:pt>
                  <c:pt idx="2">
                    <c:v>10.225000000000001</c:v>
                  </c:pt>
                  <c:pt idx="3">
                    <c:v>10.311999999999998</c:v>
                  </c:pt>
                  <c:pt idx="4">
                    <c:v>10.206000000000003</c:v>
                  </c:pt>
                  <c:pt idx="5">
                    <c:v>11.94</c:v>
                  </c:pt>
                  <c:pt idx="6">
                    <c:v>10.149000000000001</c:v>
                  </c:pt>
                  <c:pt idx="7">
                    <c:v>9.7380000000000031</c:v>
                  </c:pt>
                </c:numCache>
              </c:numRef>
            </c:plus>
            <c:minus>
              <c:numRef>
                <c:f>Intercepts!$Z$14:$Z$21</c:f>
                <c:numCache>
                  <c:formatCode>General</c:formatCode>
                  <c:ptCount val="8"/>
                  <c:pt idx="0">
                    <c:v>10.206000000000003</c:v>
                  </c:pt>
                  <c:pt idx="1">
                    <c:v>10.204999999999998</c:v>
                  </c:pt>
                  <c:pt idx="2">
                    <c:v>10.225000000000001</c:v>
                  </c:pt>
                  <c:pt idx="3">
                    <c:v>10.311999999999998</c:v>
                  </c:pt>
                  <c:pt idx="4">
                    <c:v>10.206000000000003</c:v>
                  </c:pt>
                  <c:pt idx="5">
                    <c:v>11.94</c:v>
                  </c:pt>
                  <c:pt idx="6">
                    <c:v>10.149000000000001</c:v>
                  </c:pt>
                  <c:pt idx="7">
                    <c:v>9.7380000000000031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Intercepts!$S$14:$S$21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Intercepts!$T$14:$T$21</c:f>
              <c:numCache>
                <c:formatCode>0.0</c:formatCode>
                <c:ptCount val="8"/>
                <c:pt idx="0">
                  <c:v>33.508000000000003</c:v>
                </c:pt>
                <c:pt idx="1">
                  <c:v>35.302999999999997</c:v>
                </c:pt>
                <c:pt idx="2">
                  <c:v>34.545000000000002</c:v>
                </c:pt>
                <c:pt idx="3">
                  <c:v>41.357999999999997</c:v>
                </c:pt>
                <c:pt idx="4">
                  <c:v>33.508000000000003</c:v>
                </c:pt>
                <c:pt idx="5">
                  <c:v>20.414999999999999</c:v>
                </c:pt>
                <c:pt idx="6">
                  <c:v>50.213000000000001</c:v>
                </c:pt>
                <c:pt idx="7">
                  <c:v>37.67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Intercepts!$A$7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(Intercepts!$Q$7,Intercepts!$Q$18)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(Intercepts!$Q$7,Intercepts!$Q$18)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(Intercepts!$H$7,Intercepts!$H$18)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plus>
            <c:minus>
              <c:numRef>
                <c:f>(Intercepts!$H$7,Intercepts!$H$18)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(Intercepts!$B$7,Intercepts!$B$18)</c:f>
              <c:numCache>
                <c:formatCode>0</c:formatCode>
                <c:ptCount val="2"/>
                <c:pt idx="0">
                  <c:v>94.207999999999998</c:v>
                </c:pt>
                <c:pt idx="1">
                  <c:v>317.99700000000001</c:v>
                </c:pt>
              </c:numCache>
            </c:numRef>
          </c:xVal>
          <c:yVal>
            <c:numRef>
              <c:f>(Intercepts!$K$7,Intercepts!$K$18)</c:f>
              <c:numCache>
                <c:formatCode>0.0</c:formatCode>
                <c:ptCount val="2"/>
                <c:pt idx="0">
                  <c:v>86.603999999999999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Intercepts!$A$8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(Intercepts!$Q$8,Intercepts!$Q$19)</c:f>
                <c:numCache>
                  <c:formatCode>General</c:formatCode>
                  <c:ptCount val="2"/>
                  <c:pt idx="0">
                    <c:v>3.1099999999999994</c:v>
                  </c:pt>
                  <c:pt idx="1">
                    <c:v>3.6540000000000106</c:v>
                  </c:pt>
                </c:numCache>
              </c:numRef>
            </c:plus>
            <c:minus>
              <c:numRef>
                <c:f>(Intercepts!$Q$8,Intercepts!$Q$19)</c:f>
                <c:numCache>
                  <c:formatCode>General</c:formatCode>
                  <c:ptCount val="2"/>
                  <c:pt idx="0">
                    <c:v>3.1099999999999994</c:v>
                  </c:pt>
                  <c:pt idx="1">
                    <c:v>3.6540000000000106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(Intercepts!$H$8,Intercepts!$H$19)</c:f>
                <c:numCache>
                  <c:formatCode>General</c:formatCode>
                  <c:ptCount val="2"/>
                  <c:pt idx="0">
                    <c:v>24.624000000000009</c:v>
                  </c:pt>
                  <c:pt idx="1">
                    <c:v>56.737000000000023</c:v>
                  </c:pt>
                </c:numCache>
              </c:numRef>
            </c:plus>
            <c:minus>
              <c:numRef>
                <c:f>(Intercepts!$H$8,Intercepts!$H$19)</c:f>
                <c:numCache>
                  <c:formatCode>General</c:formatCode>
                  <c:ptCount val="2"/>
                  <c:pt idx="0">
                    <c:v>24.624000000000009</c:v>
                  </c:pt>
                  <c:pt idx="1">
                    <c:v>56.737000000000023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(Intercepts!$B$8,Intercepts!$B$19)</c:f>
              <c:numCache>
                <c:formatCode>0</c:formatCode>
                <c:ptCount val="2"/>
                <c:pt idx="0">
                  <c:v>98.436000000000007</c:v>
                </c:pt>
                <c:pt idx="1">
                  <c:v>245.02600000000001</c:v>
                </c:pt>
              </c:numCache>
            </c:numRef>
          </c:xVal>
          <c:yVal>
            <c:numRef>
              <c:f>(Intercepts!$K$8,Intercepts!$K$19)</c:f>
              <c:numCache>
                <c:formatCode>0.0</c:formatCode>
                <c:ptCount val="2"/>
                <c:pt idx="0">
                  <c:v>90.343999999999994</c:v>
                </c:pt>
                <c:pt idx="1">
                  <c:v>93.177000000000007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Intercepts!$A$9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(Intercepts!$Q$9,Intercepts!$Q$20)</c:f>
                <c:numCache>
                  <c:formatCode>General</c:formatCode>
                  <c:ptCount val="2"/>
                  <c:pt idx="0">
                    <c:v>2.5439999999999969</c:v>
                  </c:pt>
                  <c:pt idx="1">
                    <c:v>3.2420000000000044</c:v>
                  </c:pt>
                </c:numCache>
              </c:numRef>
            </c:plus>
            <c:minus>
              <c:numRef>
                <c:f>(Intercepts!$Q$9,Intercepts!$Q$20)</c:f>
                <c:numCache>
                  <c:formatCode>General</c:formatCode>
                  <c:ptCount val="2"/>
                  <c:pt idx="0">
                    <c:v>2.5439999999999969</c:v>
                  </c:pt>
                  <c:pt idx="1">
                    <c:v>3.2420000000000044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(Intercepts!$H$9,Intercepts!$H$20)</c:f>
                <c:numCache>
                  <c:formatCode>General</c:formatCode>
                  <c:ptCount val="2"/>
                  <c:pt idx="0">
                    <c:v>14.917000000000002</c:v>
                  </c:pt>
                  <c:pt idx="1">
                    <c:v>52.438999999999965</c:v>
                  </c:pt>
                </c:numCache>
              </c:numRef>
            </c:plus>
            <c:minus>
              <c:numRef>
                <c:f>(Intercepts!$H$9,Intercepts!$H$20)</c:f>
                <c:numCache>
                  <c:formatCode>General</c:formatCode>
                  <c:ptCount val="2"/>
                  <c:pt idx="0">
                    <c:v>14.917000000000002</c:v>
                  </c:pt>
                  <c:pt idx="1">
                    <c:v>52.438999999999965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(Intercepts!$B$9,Intercepts!$B$20)</c:f>
              <c:numCache>
                <c:formatCode>0</c:formatCode>
                <c:ptCount val="2"/>
                <c:pt idx="0">
                  <c:v>82.881</c:v>
                </c:pt>
                <c:pt idx="1">
                  <c:v>313.26</c:v>
                </c:pt>
              </c:numCache>
            </c:numRef>
          </c:xVal>
          <c:yVal>
            <c:numRef>
              <c:f>(Intercepts!$K$9,Intercepts!$K$20)</c:f>
              <c:numCache>
                <c:formatCode>0.0</c:formatCode>
                <c:ptCount val="2"/>
                <c:pt idx="0">
                  <c:v>88.236999999999995</c:v>
                </c:pt>
                <c:pt idx="1">
                  <c:v>97.78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Intercepts!$A$10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(Intercepts!$Q$10,Intercepts!$Q$21)</c:f>
                <c:numCache>
                  <c:formatCode>General</c:formatCode>
                  <c:ptCount val="2"/>
                  <c:pt idx="0">
                    <c:v>2.7660000000000053</c:v>
                  </c:pt>
                  <c:pt idx="1">
                    <c:v>2.8930000000000007</c:v>
                  </c:pt>
                </c:numCache>
              </c:numRef>
            </c:plus>
            <c:minus>
              <c:numRef>
                <c:f>(Intercepts!$Q$10,Intercepts!$Q$21)</c:f>
                <c:numCache>
                  <c:formatCode>General</c:formatCode>
                  <c:ptCount val="2"/>
                  <c:pt idx="0">
                    <c:v>2.7660000000000053</c:v>
                  </c:pt>
                  <c:pt idx="1">
                    <c:v>2.8930000000000007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(Intercepts!$H$10,Intercepts!$H$21)</c:f>
                <c:numCache>
                  <c:formatCode>General</c:formatCode>
                  <c:ptCount val="2"/>
                  <c:pt idx="0">
                    <c:v>13.87700000000001</c:v>
                  </c:pt>
                  <c:pt idx="1">
                    <c:v>51.836999999999989</c:v>
                  </c:pt>
                </c:numCache>
              </c:numRef>
            </c:plus>
            <c:minus>
              <c:numRef>
                <c:f>(Intercepts!$H$10,Intercepts!$H$21)</c:f>
                <c:numCache>
                  <c:formatCode>General</c:formatCode>
                  <c:ptCount val="2"/>
                  <c:pt idx="0">
                    <c:v>13.87700000000001</c:v>
                  </c:pt>
                  <c:pt idx="1">
                    <c:v>51.836999999999989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(Intercepts!$B$10,Intercepts!$B$21)</c:f>
              <c:numCache>
                <c:formatCode>0</c:formatCode>
                <c:ptCount val="2"/>
                <c:pt idx="0">
                  <c:v>82.65</c:v>
                </c:pt>
                <c:pt idx="1">
                  <c:v>309.23500000000001</c:v>
                </c:pt>
              </c:numCache>
            </c:numRef>
          </c:xVal>
          <c:yVal>
            <c:numRef>
              <c:f>(Intercepts!$K$10,Intercepts!$K$21)</c:f>
              <c:numCache>
                <c:formatCode>0.0</c:formatCode>
                <c:ptCount val="2"/>
                <c:pt idx="0">
                  <c:v>90.754000000000005</c:v>
                </c:pt>
                <c:pt idx="1">
                  <c:v>97.602000000000004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191962291940223"/>
          <c:y val="0.16407067675938067"/>
          <c:w val="0.26932868744830785"/>
          <c:h val="0.22331399208516264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F0 of L and H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Intercepts!$A$3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(Intercepts!$H$3,Intercepts!$H$14)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plus>
            <c:minus>
              <c:numRef>
                <c:f>(Intercepts!$H$3,Intercepts!$H$14)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(Intercepts!$Q$3,Intercepts!$Q$14)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(Intercepts!$Q$3,Intercepts!$Q$14)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(Intercepts!$B$3,Intercepts!$B$14)</c:f>
              <c:numCache>
                <c:formatCode>0</c:formatCode>
                <c:ptCount val="2"/>
                <c:pt idx="0">
                  <c:v>94.207999999999998</c:v>
                </c:pt>
                <c:pt idx="1">
                  <c:v>317.99700000000001</c:v>
                </c:pt>
              </c:numCache>
            </c:numRef>
          </c:xVal>
          <c:yVal>
            <c:numRef>
              <c:f>(Intercepts!$K$3,Intercepts!$K$14)</c:f>
              <c:numCache>
                <c:formatCode>0.0</c:formatCode>
                <c:ptCount val="2"/>
                <c:pt idx="0">
                  <c:v>86.603999999999999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Intercepts!$A$4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(Intercepts!$H$4,Intercepts!$H$15)</c:f>
                <c:numCache>
                  <c:formatCode>General</c:formatCode>
                  <c:ptCount val="2"/>
                  <c:pt idx="0">
                    <c:v>11.837999999999994</c:v>
                  </c:pt>
                  <c:pt idx="1">
                    <c:v>51.206999999999994</c:v>
                  </c:pt>
                </c:numCache>
              </c:numRef>
            </c:plus>
            <c:minus>
              <c:numRef>
                <c:f>(Intercepts!$H$4,Intercepts!$H$15)</c:f>
                <c:numCache>
                  <c:formatCode>General</c:formatCode>
                  <c:ptCount val="2"/>
                  <c:pt idx="0">
                    <c:v>11.837999999999994</c:v>
                  </c:pt>
                  <c:pt idx="1">
                    <c:v>51.206999999999994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(Intercepts!$Q$4,Intercepts!$Q$15)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2.5609999999999928</c:v>
                  </c:pt>
                </c:numCache>
              </c:numRef>
            </c:plus>
            <c:minus>
              <c:numRef>
                <c:f>(Intercepts!$Q$4,Intercepts!$Q$15)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2.5609999999999928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(Intercepts!$B$4,Intercepts!$B$15)</c:f>
              <c:numCache>
                <c:formatCode>0</c:formatCode>
                <c:ptCount val="2"/>
                <c:pt idx="0">
                  <c:v>94.488</c:v>
                </c:pt>
                <c:pt idx="1">
                  <c:v>317.62799999999999</c:v>
                </c:pt>
              </c:numCache>
            </c:numRef>
          </c:xVal>
          <c:yVal>
            <c:numRef>
              <c:f>(Intercepts!$K$4,Intercepts!$K$15)</c:f>
              <c:numCache>
                <c:formatCode>0.0</c:formatCode>
                <c:ptCount val="2"/>
                <c:pt idx="0">
                  <c:v>86.744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Intercepts!$A$5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(Intercepts!$H$5,Intercepts!$H$16)</c:f>
                <c:numCache>
                  <c:formatCode>General</c:formatCode>
                  <c:ptCount val="2"/>
                  <c:pt idx="0">
                    <c:v>11.924999999999997</c:v>
                  </c:pt>
                  <c:pt idx="1">
                    <c:v>51.226999999999975</c:v>
                  </c:pt>
                </c:numCache>
              </c:numRef>
            </c:plus>
            <c:minus>
              <c:numRef>
                <c:f>(Intercepts!$H$5,Intercepts!$H$16)</c:f>
                <c:numCache>
                  <c:formatCode>General</c:formatCode>
                  <c:ptCount val="2"/>
                  <c:pt idx="0">
                    <c:v>11.924999999999997</c:v>
                  </c:pt>
                  <c:pt idx="1">
                    <c:v>51.226999999999975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(Intercepts!$Q$3,Intercepts!$Q$14)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(Intercepts!$Q$3,Intercepts!$Q$14)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(Intercepts!$B$5,Intercepts!$B$16)</c:f>
              <c:numCache>
                <c:formatCode>0</c:formatCode>
                <c:ptCount val="2"/>
                <c:pt idx="0">
                  <c:v>96.23</c:v>
                </c:pt>
                <c:pt idx="1">
                  <c:v>317.41899999999998</c:v>
                </c:pt>
              </c:numCache>
            </c:numRef>
          </c:xVal>
          <c:yVal>
            <c:numRef>
              <c:f>(Intercepts!$K$5,Intercepts!$K$16)</c:f>
              <c:numCache>
                <c:formatCode>0.0</c:formatCode>
                <c:ptCount val="2"/>
                <c:pt idx="0">
                  <c:v>87.744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Intercepts!$A$6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(Intercepts!$H$6,Intercepts!$H$17)</c:f>
                <c:numCache>
                  <c:formatCode>General</c:formatCode>
                  <c:ptCount val="2"/>
                  <c:pt idx="0">
                    <c:v>12.697999999999993</c:v>
                  </c:pt>
                  <c:pt idx="1">
                    <c:v>51.431999999999988</c:v>
                  </c:pt>
                </c:numCache>
              </c:numRef>
            </c:plus>
            <c:minus>
              <c:numRef>
                <c:f>(Intercepts!$H$6,Intercepts!$H$17)</c:f>
                <c:numCache>
                  <c:formatCode>General</c:formatCode>
                  <c:ptCount val="2"/>
                  <c:pt idx="0">
                    <c:v>12.697999999999993</c:v>
                  </c:pt>
                  <c:pt idx="1">
                    <c:v>51.431999999999988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(Intercepts!$Q$6,Intercepts!$Q$17)</c:f>
                <c:numCache>
                  <c:formatCode>General</c:formatCode>
                  <c:ptCount val="2"/>
                  <c:pt idx="0">
                    <c:v>2.3569999999999993</c:v>
                  </c:pt>
                  <c:pt idx="1">
                    <c:v>2.5929999999999893</c:v>
                  </c:pt>
                </c:numCache>
              </c:numRef>
            </c:plus>
            <c:minus>
              <c:numRef>
                <c:f>(Intercepts!$Q$6,Intercepts!$Q$17)</c:f>
                <c:numCache>
                  <c:formatCode>General</c:formatCode>
                  <c:ptCount val="2"/>
                  <c:pt idx="0">
                    <c:v>2.3569999999999993</c:v>
                  </c:pt>
                  <c:pt idx="1">
                    <c:v>2.5929999999999893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(Intercepts!$B$6,Intercepts!$B$17)</c:f>
              <c:numCache>
                <c:formatCode>0</c:formatCode>
                <c:ptCount val="2"/>
                <c:pt idx="0">
                  <c:v>78.951999999999998</c:v>
                </c:pt>
                <c:pt idx="1">
                  <c:v>303.85399999999998</c:v>
                </c:pt>
              </c:numCache>
            </c:numRef>
          </c:xVal>
          <c:yVal>
            <c:numRef>
              <c:f>(Intercepts!$K$6,Intercepts!$K$17)</c:f>
              <c:numCache>
                <c:formatCode>0.0</c:formatCode>
                <c:ptCount val="2"/>
                <c:pt idx="0">
                  <c:v>86.974999999999994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613328191084012"/>
          <c:y val="0.17815933983179508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357854</xdr:colOff>
      <xdr:row>15</xdr:row>
      <xdr:rowOff>53340</xdr:rowOff>
    </xdr:from>
    <xdr:to>
      <xdr:col>24</xdr:col>
      <xdr:colOff>1268</xdr:colOff>
      <xdr:row>30</xdr:row>
      <xdr:rowOff>16150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0.56257</cdr:x>
      <cdr:y>0.18999</cdr:y>
    </cdr:from>
    <cdr:to>
      <cdr:x>0.56257</cdr:x>
      <cdr:y>0.79448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28673" y="408035"/>
          <a:ext cx="0" cy="129821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0.56571</cdr:x>
      <cdr:y>0.19086</cdr:y>
    </cdr:from>
    <cdr:to>
      <cdr:x>0.56571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45599" y="409903"/>
          <a:ext cx="0" cy="13807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0.56255</cdr:x>
      <cdr:y>0.18727</cdr:y>
    </cdr:from>
    <cdr:to>
      <cdr:x>0.56255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25582" y="402177"/>
          <a:ext cx="0" cy="136881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h_f0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l_t_r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h_t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l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h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f0_exc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l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h_t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LME_lh_slope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lh_slope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l_f0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t_b0"/>
    </sheetNames>
    <sheetDataSet>
      <sheetData sheetId="0">
        <row r="2">
          <cell r="A2" t="str">
            <v>modeMDC</v>
          </cell>
          <cell r="B2">
            <v>94.207999999999998</v>
          </cell>
          <cell r="C2">
            <v>6.0369999999999999</v>
          </cell>
          <cell r="D2">
            <v>82.376999999999995</v>
          </cell>
          <cell r="E2">
            <v>106.04</v>
          </cell>
          <cell r="F2">
            <v>15.606</v>
          </cell>
          <cell r="G2">
            <v>9.75</v>
          </cell>
          <cell r="H2">
            <v>3.2204000000000002E-8</v>
          </cell>
          <cell r="I2">
            <v>2.5800000000000001E-7</v>
          </cell>
          <cell r="J2" t="str">
            <v>p&lt;0.001</v>
          </cell>
        </row>
        <row r="3">
          <cell r="A3" t="str">
            <v>modeMWH</v>
          </cell>
          <cell r="B3">
            <v>94.488</v>
          </cell>
          <cell r="C3">
            <v>6.04</v>
          </cell>
          <cell r="D3">
            <v>82.65</v>
          </cell>
          <cell r="E3">
            <v>106.32599999999999</v>
          </cell>
          <cell r="F3">
            <v>15.644</v>
          </cell>
          <cell r="G3">
            <v>9.77</v>
          </cell>
          <cell r="H3">
            <v>3.0732E-8</v>
          </cell>
          <cell r="I3">
            <v>2.4600000000000001E-7</v>
          </cell>
          <cell r="J3" t="str">
            <v>p&lt;0.001</v>
          </cell>
        </row>
        <row r="4">
          <cell r="A4" t="str">
            <v>modeMYN</v>
          </cell>
          <cell r="B4">
            <v>96.23</v>
          </cell>
          <cell r="C4">
            <v>6.0839999999999996</v>
          </cell>
          <cell r="D4">
            <v>84.305000000000007</v>
          </cell>
          <cell r="E4">
            <v>108.155</v>
          </cell>
          <cell r="F4">
            <v>15.816000000000001</v>
          </cell>
          <cell r="G4">
            <v>10.06</v>
          </cell>
          <cell r="H4">
            <v>1.9568E-8</v>
          </cell>
          <cell r="I4">
            <v>1.5699999999999999E-7</v>
          </cell>
          <cell r="J4" t="str">
            <v>p&lt;0.001</v>
          </cell>
        </row>
        <row r="5">
          <cell r="A5" t="str">
            <v>modeMDQ</v>
          </cell>
          <cell r="B5">
            <v>78.951999999999998</v>
          </cell>
          <cell r="C5">
            <v>6.4790000000000001</v>
          </cell>
          <cell r="D5">
            <v>66.254000000000005</v>
          </cell>
          <cell r="E5">
            <v>91.65</v>
          </cell>
          <cell r="H5">
            <v>1.8650999999999999E-8</v>
          </cell>
          <cell r="I5">
            <v>1.49E-7</v>
          </cell>
        </row>
        <row r="6">
          <cell r="B6">
            <v>94.207999999999998</v>
          </cell>
          <cell r="C6">
            <v>6.0369999999999999</v>
          </cell>
          <cell r="D6">
            <v>82.376999999999995</v>
          </cell>
          <cell r="E6">
            <v>106.04</v>
          </cell>
          <cell r="H6">
            <v>3.2204000000000002E-8</v>
          </cell>
          <cell r="I6">
            <v>2.5800000000000001E-7</v>
          </cell>
        </row>
        <row r="7">
          <cell r="B7">
            <v>98.436000000000007</v>
          </cell>
          <cell r="C7">
            <v>12.563000000000001</v>
          </cell>
          <cell r="D7">
            <v>73.811999999999998</v>
          </cell>
          <cell r="E7">
            <v>123.059</v>
          </cell>
          <cell r="H7">
            <v>7.2553999999999996E-13</v>
          </cell>
          <cell r="I7">
            <v>5.8000000000000003E-12</v>
          </cell>
        </row>
        <row r="8">
          <cell r="B8">
            <v>82.881</v>
          </cell>
          <cell r="C8">
            <v>7.6109999999999998</v>
          </cell>
          <cell r="D8">
            <v>67.963999999999999</v>
          </cell>
          <cell r="E8">
            <v>97.798000000000002</v>
          </cell>
          <cell r="H8">
            <v>7.4259000000000002E-11</v>
          </cell>
          <cell r="I8">
            <v>5.9400000000000002E-10</v>
          </cell>
        </row>
        <row r="9">
          <cell r="B9">
            <v>82.65</v>
          </cell>
          <cell r="C9">
            <v>7.08</v>
          </cell>
          <cell r="D9">
            <v>68.772999999999996</v>
          </cell>
          <cell r="E9">
            <v>96.525999999999996</v>
          </cell>
          <cell r="H9">
            <v>6.2355999999999996E-10</v>
          </cell>
          <cell r="I9">
            <v>4.9900000000000003E-9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f0_r2"/>
    </sheetNames>
    <sheetDataSet>
      <sheetData sheetId="0">
        <row r="2">
          <cell r="B2">
            <v>0.92286814836732001</v>
          </cell>
        </row>
        <row r="3">
          <cell r="B3">
            <v>0.552454603767916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t_r2"/>
    </sheetNames>
    <sheetDataSet>
      <sheetData sheetId="0">
        <row r="2">
          <cell r="B2">
            <v>0.76116509330383497</v>
          </cell>
        </row>
        <row r="3">
          <cell r="B3">
            <v>0.60597613939671302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t_r2"/>
    </sheetNames>
    <sheetDataSet>
      <sheetData sheetId="0">
        <row r="2">
          <cell r="B2">
            <v>0.84325397172528904</v>
          </cell>
        </row>
        <row r="3">
          <cell r="B3">
            <v>0.305251914676753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f0_b1"/>
    </sheetNames>
    <sheetDataSet>
      <sheetData sheetId="0">
        <row r="2">
          <cell r="C2">
            <v>0.14000000000000001</v>
          </cell>
          <cell r="D2">
            <v>0.129</v>
          </cell>
          <cell r="E2">
            <v>-0.112</v>
          </cell>
          <cell r="F2">
            <v>0.39200000000000002</v>
          </cell>
          <cell r="G2">
            <v>1.089</v>
          </cell>
          <cell r="H2">
            <v>589.6</v>
          </cell>
          <cell r="I2">
            <v>0.27660000000000001</v>
          </cell>
          <cell r="J2">
            <v>0.99990000000000001</v>
          </cell>
        </row>
        <row r="3">
          <cell r="C3">
            <v>1.1399999999999999</v>
          </cell>
          <cell r="D3">
            <v>0.14299999999999999</v>
          </cell>
          <cell r="E3">
            <v>0.85899999999999999</v>
          </cell>
          <cell r="F3">
            <v>1.421</v>
          </cell>
          <cell r="G3">
            <v>7.9610000000000003</v>
          </cell>
          <cell r="H3">
            <v>590.63</v>
          </cell>
          <cell r="I3">
            <v>8.8055E-15</v>
          </cell>
          <cell r="J3">
            <v>7.0399999999999995E-14</v>
          </cell>
          <cell r="K3" t="str">
            <v>p&lt;0.001</v>
          </cell>
        </row>
        <row r="4">
          <cell r="C4">
            <v>0.371</v>
          </cell>
          <cell r="D4">
            <v>0.20799999999999999</v>
          </cell>
          <cell r="E4">
            <v>-3.6999999999999998E-2</v>
          </cell>
          <cell r="F4">
            <v>0.77900000000000003</v>
          </cell>
          <cell r="G4">
            <v>1.782</v>
          </cell>
          <cell r="H4">
            <v>594.34</v>
          </cell>
          <cell r="I4">
            <v>7.5300000000000006E-2</v>
          </cell>
          <cell r="J4">
            <v>0.60240000000000005</v>
          </cell>
        </row>
        <row r="5">
          <cell r="C5">
            <v>1</v>
          </cell>
          <cell r="D5">
            <v>0.14399999999999999</v>
          </cell>
          <cell r="E5">
            <v>0.71799999999999997</v>
          </cell>
          <cell r="F5">
            <v>1.282</v>
          </cell>
          <cell r="G5">
            <v>6.95</v>
          </cell>
          <cell r="H5">
            <v>590.88</v>
          </cell>
          <cell r="I5">
            <v>9.6783999999999996E-12</v>
          </cell>
          <cell r="J5">
            <v>7.7399999999999999E-11</v>
          </cell>
          <cell r="K5" t="str">
            <v>p&lt;0.001</v>
          </cell>
        </row>
        <row r="6">
          <cell r="C6">
            <v>0.23100000000000001</v>
          </cell>
          <cell r="D6">
            <v>0.20899999999999999</v>
          </cell>
          <cell r="E6">
            <v>-0.17799999999999999</v>
          </cell>
          <cell r="F6">
            <v>0.63900000000000001</v>
          </cell>
          <cell r="G6">
            <v>1.1060000000000001</v>
          </cell>
          <cell r="H6">
            <v>594.45000000000005</v>
          </cell>
          <cell r="I6">
            <v>0.26919999999999999</v>
          </cell>
          <cell r="J6">
            <v>0.99990000000000001</v>
          </cell>
        </row>
        <row r="7">
          <cell r="C7">
            <v>-0.76900000000000002</v>
          </cell>
          <cell r="D7">
            <v>0.214</v>
          </cell>
          <cell r="E7">
            <v>-1.1879999999999999</v>
          </cell>
          <cell r="F7">
            <v>-0.35</v>
          </cell>
          <cell r="G7">
            <v>-3.601</v>
          </cell>
          <cell r="H7">
            <v>593.28</v>
          </cell>
          <cell r="I7">
            <v>3.4382999999999999E-4</v>
          </cell>
          <cell r="J7">
            <v>2.8E-3</v>
          </cell>
          <cell r="K7" t="str">
            <v>p&lt;0.01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f0_b1"/>
    </sheetNames>
    <sheetDataSet>
      <sheetData sheetId="0">
        <row r="2">
          <cell r="C2">
            <v>0.38500000000000001</v>
          </cell>
          <cell r="D2">
            <v>0.17199999999999999</v>
          </cell>
          <cell r="E2">
            <v>4.9000000000000002E-2</v>
          </cell>
          <cell r="F2">
            <v>0.72199999999999998</v>
          </cell>
          <cell r="G2">
            <v>2.2469999999999999</v>
          </cell>
          <cell r="H2">
            <v>593.62</v>
          </cell>
          <cell r="I2">
            <v>2.5000000000000001E-2</v>
          </cell>
          <cell r="J2">
            <v>0.20019999999999999</v>
          </cell>
        </row>
        <row r="3">
          <cell r="C3">
            <v>1.1599999999999999</v>
          </cell>
          <cell r="D3">
            <v>0.191</v>
          </cell>
          <cell r="E3">
            <v>0.78600000000000003</v>
          </cell>
          <cell r="F3">
            <v>1.534</v>
          </cell>
          <cell r="G3">
            <v>6.077</v>
          </cell>
          <cell r="H3">
            <v>594.54999999999995</v>
          </cell>
          <cell r="I3">
            <v>2.1890000000000002E-9</v>
          </cell>
          <cell r="J3">
            <v>1.7500000000000001E-8</v>
          </cell>
          <cell r="K3" t="str">
            <v>p&lt;0.001</v>
          </cell>
        </row>
        <row r="4">
          <cell r="C4">
            <v>1.5640000000000001</v>
          </cell>
          <cell r="D4">
            <v>0.27700000000000002</v>
          </cell>
          <cell r="E4">
            <v>1.02</v>
          </cell>
          <cell r="F4">
            <v>2.1070000000000002</v>
          </cell>
          <cell r="G4">
            <v>5.6379999999999999</v>
          </cell>
          <cell r="H4">
            <v>597.54</v>
          </cell>
          <cell r="I4">
            <v>2.6619999999999999E-8</v>
          </cell>
          <cell r="J4">
            <v>2.1299999999999999E-7</v>
          </cell>
          <cell r="K4" t="str">
            <v>p&lt;0.001</v>
          </cell>
        </row>
        <row r="5">
          <cell r="C5">
            <v>0.77400000000000002</v>
          </cell>
          <cell r="D5">
            <v>0.192</v>
          </cell>
          <cell r="E5">
            <v>0.39900000000000002</v>
          </cell>
          <cell r="F5">
            <v>1.1499999999999999</v>
          </cell>
          <cell r="G5">
            <v>4.0389999999999997</v>
          </cell>
          <cell r="H5">
            <v>594.83000000000004</v>
          </cell>
          <cell r="I5">
            <v>6.0681999999999999E-5</v>
          </cell>
          <cell r="J5">
            <v>4.8500000000000003E-4</v>
          </cell>
          <cell r="K5" t="str">
            <v>p&lt;0.001</v>
          </cell>
        </row>
        <row r="6">
          <cell r="C6">
            <v>1.1779999999999999</v>
          </cell>
          <cell r="D6">
            <v>0.27800000000000002</v>
          </cell>
          <cell r="E6">
            <v>0.63300000000000001</v>
          </cell>
          <cell r="F6">
            <v>1.7230000000000001</v>
          </cell>
          <cell r="G6">
            <v>4.2389999999999999</v>
          </cell>
          <cell r="H6">
            <v>597.66999999999996</v>
          </cell>
          <cell r="I6">
            <v>2.6004E-5</v>
          </cell>
          <cell r="J6">
            <v>2.0799999999999999E-4</v>
          </cell>
          <cell r="K6" t="str">
            <v>p&lt;0.001</v>
          </cell>
        </row>
        <row r="7">
          <cell r="C7">
            <v>0.40400000000000003</v>
          </cell>
          <cell r="D7">
            <v>0.28499999999999998</v>
          </cell>
          <cell r="E7">
            <v>-0.154</v>
          </cell>
          <cell r="F7">
            <v>0.96199999999999997</v>
          </cell>
          <cell r="G7">
            <v>1.419</v>
          </cell>
          <cell r="H7">
            <v>596.66999999999996</v>
          </cell>
          <cell r="I7">
            <v>0.1565</v>
          </cell>
          <cell r="J7">
            <v>0.99990000000000001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f0_exc_b1"/>
    </sheetNames>
    <sheetDataSet>
      <sheetData sheetId="0">
        <row r="2">
          <cell r="C2">
            <v>0.23499999999999999</v>
          </cell>
          <cell r="D2">
            <v>0.13800000000000001</v>
          </cell>
          <cell r="E2">
            <v>-3.5000000000000003E-2</v>
          </cell>
          <cell r="F2">
            <v>0.505</v>
          </cell>
          <cell r="G2">
            <v>1.706</v>
          </cell>
          <cell r="H2">
            <v>603.14</v>
          </cell>
          <cell r="I2">
            <v>8.8599999999999998E-2</v>
          </cell>
          <cell r="J2">
            <v>0.7087</v>
          </cell>
        </row>
        <row r="3">
          <cell r="C3">
            <v>3.0000000000000001E-3</v>
          </cell>
          <cell r="D3">
            <v>0.14799999999999999</v>
          </cell>
          <cell r="E3">
            <v>-0.28699999999999998</v>
          </cell>
          <cell r="F3">
            <v>0.29399999999999998</v>
          </cell>
          <cell r="G3">
            <v>2.3E-2</v>
          </cell>
          <cell r="H3">
            <v>608.5</v>
          </cell>
          <cell r="I3">
            <v>0.98170000000000002</v>
          </cell>
          <cell r="J3">
            <v>0.99990000000000001</v>
          </cell>
        </row>
        <row r="4">
          <cell r="C4">
            <v>1.2589999999999999</v>
          </cell>
          <cell r="D4">
            <v>0.19</v>
          </cell>
          <cell r="E4">
            <v>0.88600000000000001</v>
          </cell>
          <cell r="F4">
            <v>1.6319999999999999</v>
          </cell>
          <cell r="G4">
            <v>6.6180000000000003</v>
          </cell>
          <cell r="H4">
            <v>607.54</v>
          </cell>
          <cell r="I4">
            <v>8.0130999999999995E-11</v>
          </cell>
          <cell r="J4">
            <v>6.4099999999999996E-10</v>
          </cell>
          <cell r="K4" t="str">
            <v>p&lt;0.001</v>
          </cell>
        </row>
        <row r="5">
          <cell r="C5">
            <v>-0.23200000000000001</v>
          </cell>
          <cell r="D5">
            <v>0.14899999999999999</v>
          </cell>
          <cell r="E5">
            <v>-0.52300000000000002</v>
          </cell>
          <cell r="F5">
            <v>0.06</v>
          </cell>
          <cell r="G5">
            <v>-1.5589999999999999</v>
          </cell>
          <cell r="H5">
            <v>608.87</v>
          </cell>
          <cell r="I5">
            <v>0.1195</v>
          </cell>
          <cell r="J5">
            <v>0.95609999999999995</v>
          </cell>
        </row>
        <row r="6">
          <cell r="C6">
            <v>1.024</v>
          </cell>
          <cell r="D6">
            <v>0.19</v>
          </cell>
          <cell r="E6">
            <v>0.65200000000000002</v>
          </cell>
          <cell r="F6">
            <v>1.397</v>
          </cell>
          <cell r="G6">
            <v>5.3890000000000002</v>
          </cell>
          <cell r="H6">
            <v>606.08000000000004</v>
          </cell>
          <cell r="I6">
            <v>1.0148000000000001E-7</v>
          </cell>
          <cell r="J6">
            <v>8.1200000000000002E-7</v>
          </cell>
          <cell r="K6" t="str">
            <v>p&lt;0.001</v>
          </cell>
        </row>
        <row r="7">
          <cell r="C7">
            <v>1.256</v>
          </cell>
          <cell r="D7">
            <v>0.16900000000000001</v>
          </cell>
          <cell r="E7">
            <v>0.92500000000000004</v>
          </cell>
          <cell r="F7">
            <v>1.587</v>
          </cell>
          <cell r="G7">
            <v>7.4329999999999998</v>
          </cell>
          <cell r="H7">
            <v>593.19000000000005</v>
          </cell>
          <cell r="I7">
            <v>3.7355999999999998E-13</v>
          </cell>
          <cell r="J7">
            <v>2.99E-12</v>
          </cell>
          <cell r="K7" t="str">
            <v>p&lt;0.001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t_b1"/>
    </sheetNames>
    <sheetDataSet>
      <sheetData sheetId="0">
        <row r="2">
          <cell r="C2">
            <v>0.28000000000000003</v>
          </cell>
          <cell r="D2">
            <v>1.9890000000000001</v>
          </cell>
          <cell r="E2">
            <v>-3.6190000000000002</v>
          </cell>
          <cell r="F2">
            <v>4.1779999999999999</v>
          </cell>
          <cell r="G2">
            <v>0.14099999999999999</v>
          </cell>
          <cell r="H2">
            <v>610.02</v>
          </cell>
          <cell r="I2">
            <v>0.88819999999999999</v>
          </cell>
          <cell r="J2">
            <v>0.99990000000000001</v>
          </cell>
        </row>
        <row r="3">
          <cell r="C3">
            <v>2.0209999999999999</v>
          </cell>
          <cell r="D3">
            <v>2.2029999999999998</v>
          </cell>
          <cell r="E3">
            <v>-2.2959999999999998</v>
          </cell>
          <cell r="F3">
            <v>6.3390000000000004</v>
          </cell>
          <cell r="G3">
            <v>0.91800000000000004</v>
          </cell>
          <cell r="H3">
            <v>610.47</v>
          </cell>
          <cell r="I3">
            <v>0.35920000000000002</v>
          </cell>
          <cell r="J3">
            <v>0.99990000000000001</v>
          </cell>
        </row>
        <row r="4">
          <cell r="C4">
            <v>-15.256</v>
          </cell>
          <cell r="D4">
            <v>3.1720000000000002</v>
          </cell>
          <cell r="E4">
            <v>-21.474</v>
          </cell>
          <cell r="F4">
            <v>-9.0389999999999997</v>
          </cell>
          <cell r="G4">
            <v>-4.8090000000000002</v>
          </cell>
          <cell r="H4">
            <v>612.08000000000004</v>
          </cell>
          <cell r="I4">
            <v>1.9085E-6</v>
          </cell>
          <cell r="J4">
            <v>1.5299999999999999E-5</v>
          </cell>
          <cell r="K4" t="str">
            <v>p&lt;0.001</v>
          </cell>
        </row>
        <row r="5">
          <cell r="C5">
            <v>1.742</v>
          </cell>
          <cell r="D5">
            <v>2.2069999999999999</v>
          </cell>
          <cell r="E5">
            <v>-2.5830000000000002</v>
          </cell>
          <cell r="F5">
            <v>6.0659999999999998</v>
          </cell>
          <cell r="G5">
            <v>0.78900000000000003</v>
          </cell>
          <cell r="H5">
            <v>610.64</v>
          </cell>
          <cell r="I5">
            <v>0.43030000000000002</v>
          </cell>
          <cell r="J5">
            <v>0.99990000000000001</v>
          </cell>
        </row>
        <row r="6">
          <cell r="C6">
            <v>-15.536</v>
          </cell>
          <cell r="D6">
            <v>3.1739999999999999</v>
          </cell>
          <cell r="E6">
            <v>-21.756</v>
          </cell>
          <cell r="F6">
            <v>-9.3160000000000007</v>
          </cell>
          <cell r="G6">
            <v>-4.8949999999999996</v>
          </cell>
          <cell r="H6">
            <v>612.08000000000004</v>
          </cell>
          <cell r="I6">
            <v>1.2571E-6</v>
          </cell>
          <cell r="J6">
            <v>1.01E-5</v>
          </cell>
          <cell r="K6" t="str">
            <v>p&lt;0.001</v>
          </cell>
        </row>
        <row r="7">
          <cell r="C7">
            <v>-17.277999999999999</v>
          </cell>
          <cell r="D7">
            <v>3.266</v>
          </cell>
          <cell r="E7">
            <v>-23.68</v>
          </cell>
          <cell r="F7">
            <v>-10.875</v>
          </cell>
          <cell r="G7">
            <v>-5.2889999999999997</v>
          </cell>
          <cell r="H7">
            <v>611.83000000000004</v>
          </cell>
          <cell r="I7">
            <v>1.7112000000000001E-7</v>
          </cell>
          <cell r="J7">
            <v>1.37E-6</v>
          </cell>
          <cell r="K7" t="str">
            <v>p&lt;0.001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t_b1"/>
    </sheetNames>
    <sheetDataSet>
      <sheetData sheetId="0">
        <row r="2">
          <cell r="C2">
            <v>-0.36899999999999999</v>
          </cell>
          <cell r="D2">
            <v>2.9540000000000002</v>
          </cell>
          <cell r="E2">
            <v>-6.1589999999999998</v>
          </cell>
          <cell r="F2">
            <v>5.4210000000000003</v>
          </cell>
          <cell r="G2">
            <v>-0.125</v>
          </cell>
          <cell r="H2">
            <v>612.03</v>
          </cell>
          <cell r="I2">
            <v>0.90069999999999995</v>
          </cell>
          <cell r="J2">
            <v>0.99990000000000001</v>
          </cell>
        </row>
        <row r="3">
          <cell r="C3">
            <v>-0.57799999999999996</v>
          </cell>
          <cell r="D3">
            <v>3.1379999999999999</v>
          </cell>
          <cell r="E3">
            <v>-6.73</v>
          </cell>
          <cell r="F3">
            <v>5.5730000000000004</v>
          </cell>
          <cell r="G3">
            <v>-0.184</v>
          </cell>
          <cell r="H3">
            <v>612.30999999999995</v>
          </cell>
          <cell r="I3">
            <v>0.85389999999999999</v>
          </cell>
          <cell r="J3">
            <v>0.99990000000000001</v>
          </cell>
        </row>
        <row r="4">
          <cell r="C4">
            <v>-14.143000000000001</v>
          </cell>
          <cell r="D4">
            <v>3.9940000000000002</v>
          </cell>
          <cell r="E4">
            <v>-21.971</v>
          </cell>
          <cell r="F4">
            <v>-6.3150000000000004</v>
          </cell>
          <cell r="G4">
            <v>-3.5409999999999999</v>
          </cell>
          <cell r="H4">
            <v>613.24</v>
          </cell>
          <cell r="I4">
            <v>4.2874999999999999E-4</v>
          </cell>
          <cell r="J4">
            <v>3.3999999999999998E-3</v>
          </cell>
          <cell r="K4" t="str">
            <v>p&lt;0.01</v>
          </cell>
        </row>
        <row r="5">
          <cell r="C5">
            <v>-0.20899999999999999</v>
          </cell>
          <cell r="D5">
            <v>3.1360000000000001</v>
          </cell>
          <cell r="E5">
            <v>-6.3550000000000004</v>
          </cell>
          <cell r="F5">
            <v>5.9359999999999999</v>
          </cell>
          <cell r="G5">
            <v>-6.7000000000000004E-2</v>
          </cell>
          <cell r="H5">
            <v>612.39</v>
          </cell>
          <cell r="I5">
            <v>0.94679999999999997</v>
          </cell>
          <cell r="J5">
            <v>0.99990000000000001</v>
          </cell>
        </row>
        <row r="6">
          <cell r="C6">
            <v>-13.773999999999999</v>
          </cell>
          <cell r="D6">
            <v>3.9929999999999999</v>
          </cell>
          <cell r="E6">
            <v>-21.6</v>
          </cell>
          <cell r="F6">
            <v>-5.9480000000000004</v>
          </cell>
          <cell r="G6">
            <v>-3.4489999999999998</v>
          </cell>
          <cell r="H6">
            <v>613.34</v>
          </cell>
          <cell r="I6">
            <v>6.0022999999999999E-4</v>
          </cell>
          <cell r="J6">
            <v>4.7999999999999996E-3</v>
          </cell>
          <cell r="K6" t="str">
            <v>p&lt;0.01</v>
          </cell>
        </row>
        <row r="7">
          <cell r="C7">
            <v>-13.565</v>
          </cell>
          <cell r="D7">
            <v>3.4079999999999999</v>
          </cell>
          <cell r="E7">
            <v>-20.244</v>
          </cell>
          <cell r="F7">
            <v>-6.8860000000000001</v>
          </cell>
          <cell r="G7">
            <v>-3.9809999999999999</v>
          </cell>
          <cell r="H7">
            <v>612.71</v>
          </cell>
          <cell r="I7">
            <v>7.6988000000000002E-5</v>
          </cell>
          <cell r="J7">
            <v>6.1600000000000001E-4</v>
          </cell>
          <cell r="K7" t="str">
            <v>p&lt;0.001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h_slope_b1"/>
    </sheetNames>
    <sheetDataSet>
      <sheetData sheetId="0">
        <row r="2">
          <cell r="C2">
            <v>1.7949999999999999</v>
          </cell>
          <cell r="D2">
            <v>0.79900000000000004</v>
          </cell>
          <cell r="E2">
            <v>0.22900000000000001</v>
          </cell>
          <cell r="F2">
            <v>3.3610000000000002</v>
          </cell>
          <cell r="G2">
            <v>2.2469999999999999</v>
          </cell>
          <cell r="H2">
            <v>596.97</v>
          </cell>
          <cell r="I2">
            <v>2.5000000000000001E-2</v>
          </cell>
          <cell r="J2">
            <v>0.20030000000000001</v>
          </cell>
        </row>
        <row r="3">
          <cell r="C3">
            <v>1.0369999999999999</v>
          </cell>
          <cell r="D3">
            <v>0.85799999999999998</v>
          </cell>
          <cell r="E3">
            <v>-0.64500000000000002</v>
          </cell>
          <cell r="F3">
            <v>2.718</v>
          </cell>
          <cell r="G3">
            <v>1.208</v>
          </cell>
          <cell r="H3">
            <v>600.22</v>
          </cell>
          <cell r="I3">
            <v>0.22750000000000001</v>
          </cell>
          <cell r="J3">
            <v>0.99990000000000001</v>
          </cell>
        </row>
        <row r="4">
          <cell r="C4">
            <v>7.85</v>
          </cell>
          <cell r="D4">
            <v>1.095</v>
          </cell>
          <cell r="E4">
            <v>5.7030000000000003</v>
          </cell>
          <cell r="F4">
            <v>9.9969999999999999</v>
          </cell>
          <cell r="G4">
            <v>7.1669999999999998</v>
          </cell>
          <cell r="H4">
            <v>598.73</v>
          </cell>
          <cell r="I4">
            <v>2.2652000000000001E-12</v>
          </cell>
          <cell r="J4">
            <v>1.8100000000000001E-11</v>
          </cell>
          <cell r="K4" t="str">
            <v>p&lt;0.001</v>
          </cell>
        </row>
        <row r="5">
          <cell r="C5">
            <v>-0.75800000000000001</v>
          </cell>
          <cell r="D5">
            <v>0.85799999999999998</v>
          </cell>
          <cell r="E5">
            <v>-2.4409999999999998</v>
          </cell>
          <cell r="F5">
            <v>0.92400000000000004</v>
          </cell>
          <cell r="G5">
            <v>-0.88400000000000001</v>
          </cell>
          <cell r="H5">
            <v>600.54</v>
          </cell>
          <cell r="I5">
            <v>0.37730000000000002</v>
          </cell>
          <cell r="J5">
            <v>0.99990000000000001</v>
          </cell>
        </row>
        <row r="6">
          <cell r="C6">
            <v>6.0549999999999997</v>
          </cell>
          <cell r="D6">
            <v>1.093</v>
          </cell>
          <cell r="E6">
            <v>3.9129999999999998</v>
          </cell>
          <cell r="F6">
            <v>8.1969999999999992</v>
          </cell>
          <cell r="G6">
            <v>5.5410000000000004</v>
          </cell>
          <cell r="H6">
            <v>597.91</v>
          </cell>
          <cell r="I6">
            <v>4.5088E-8</v>
          </cell>
          <cell r="J6">
            <v>3.6100000000000002E-7</v>
          </cell>
          <cell r="K6" t="str">
            <v>p&lt;0.001</v>
          </cell>
        </row>
        <row r="7">
          <cell r="C7">
            <v>6.8140000000000001</v>
          </cell>
          <cell r="D7">
            <v>0.97</v>
          </cell>
          <cell r="E7">
            <v>4.9119999999999999</v>
          </cell>
          <cell r="F7">
            <v>8.7149999999999999</v>
          </cell>
          <cell r="G7">
            <v>7.0209999999999999</v>
          </cell>
          <cell r="H7">
            <v>575.92999999999995</v>
          </cell>
          <cell r="I7">
            <v>6.2088E-12</v>
          </cell>
          <cell r="J7">
            <v>4.97E-11</v>
          </cell>
          <cell r="K7" t="str">
            <v>p&lt;0.001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f0_b0"/>
    </sheetNames>
    <sheetDataSet>
      <sheetData sheetId="0">
        <row r="1">
          <cell r="I1" t="str">
            <v>p.adj. (bf=8)</v>
          </cell>
        </row>
        <row r="2">
          <cell r="A2" t="str">
            <v>modeMDC</v>
          </cell>
          <cell r="B2">
            <v>86.603999999999999</v>
          </cell>
          <cell r="C2">
            <v>1.1919999999999999</v>
          </cell>
          <cell r="D2">
            <v>84.268000000000001</v>
          </cell>
          <cell r="E2">
            <v>88.94</v>
          </cell>
          <cell r="F2">
            <v>72.649000000000001</v>
          </cell>
          <cell r="G2">
            <v>9.24</v>
          </cell>
          <cell r="H2">
            <v>4.5926E-14</v>
          </cell>
          <cell r="I2">
            <v>3.67E-13</v>
          </cell>
          <cell r="J2" t="str">
            <v>p&lt;0.001</v>
          </cell>
        </row>
        <row r="3">
          <cell r="A3" t="str">
            <v>modeMWH</v>
          </cell>
          <cell r="B3">
            <v>86.744</v>
          </cell>
          <cell r="C3">
            <v>1.1919999999999999</v>
          </cell>
          <cell r="D3">
            <v>84.408000000000001</v>
          </cell>
          <cell r="E3">
            <v>89.081000000000003</v>
          </cell>
          <cell r="F3">
            <v>72.760000000000005</v>
          </cell>
          <cell r="G3">
            <v>9.25</v>
          </cell>
          <cell r="H3">
            <v>4.5006999999999999E-14</v>
          </cell>
          <cell r="I3">
            <v>3.5999999999999998E-13</v>
          </cell>
          <cell r="J3" t="str">
            <v>p&lt;0.001</v>
          </cell>
        </row>
        <row r="4">
          <cell r="A4" t="str">
            <v>modeMYN</v>
          </cell>
          <cell r="B4">
            <v>87.744</v>
          </cell>
          <cell r="C4">
            <v>1.1930000000000001</v>
          </cell>
          <cell r="D4">
            <v>85.406000000000006</v>
          </cell>
          <cell r="E4">
            <v>90.081999999999994</v>
          </cell>
          <cell r="F4">
            <v>73.554000000000002</v>
          </cell>
          <cell r="G4">
            <v>9.27</v>
          </cell>
          <cell r="H4">
            <v>3.7887000000000001E-14</v>
          </cell>
          <cell r="I4">
            <v>3.0300000000000002E-13</v>
          </cell>
          <cell r="J4" t="str">
            <v>p&lt;0.001</v>
          </cell>
        </row>
        <row r="5">
          <cell r="A5" t="str">
            <v>modeMDQ</v>
          </cell>
          <cell r="B5">
            <v>86.974999999999994</v>
          </cell>
          <cell r="C5">
            <v>1.202</v>
          </cell>
          <cell r="D5">
            <v>84.617999999999995</v>
          </cell>
          <cell r="E5">
            <v>89.331999999999994</v>
          </cell>
          <cell r="H5">
            <v>1.9716000000000001E-14</v>
          </cell>
          <cell r="I5">
            <v>1.5800000000000001E-13</v>
          </cell>
        </row>
        <row r="6">
          <cell r="B6">
            <v>86.603999999999999</v>
          </cell>
          <cell r="C6">
            <v>1.1919999999999999</v>
          </cell>
          <cell r="D6">
            <v>84.268000000000001</v>
          </cell>
          <cell r="E6">
            <v>88.94</v>
          </cell>
          <cell r="H6">
            <v>4.5926E-14</v>
          </cell>
          <cell r="I6">
            <v>3.67E-13</v>
          </cell>
        </row>
        <row r="7">
          <cell r="B7">
            <v>90.343999999999994</v>
          </cell>
          <cell r="C7">
            <v>1.587</v>
          </cell>
          <cell r="D7">
            <v>87.233999999999995</v>
          </cell>
          <cell r="E7">
            <v>93.453999999999994</v>
          </cell>
          <cell r="H7">
            <v>1.3941E-17</v>
          </cell>
          <cell r="I7">
            <v>1.12E-16</v>
          </cell>
        </row>
        <row r="8">
          <cell r="B8">
            <v>88.236999999999995</v>
          </cell>
          <cell r="C8">
            <v>1.298</v>
          </cell>
          <cell r="D8">
            <v>85.692999999999998</v>
          </cell>
          <cell r="E8">
            <v>90.78</v>
          </cell>
          <cell r="H8">
            <v>2.6984000000000001E-14</v>
          </cell>
          <cell r="I8">
            <v>2.1599999999999999E-13</v>
          </cell>
        </row>
        <row r="9">
          <cell r="B9">
            <v>90.754000000000005</v>
          </cell>
          <cell r="C9">
            <v>1.411</v>
          </cell>
          <cell r="D9">
            <v>87.988</v>
          </cell>
          <cell r="E9">
            <v>93.521000000000001</v>
          </cell>
          <cell r="H9">
            <v>7.9862999999999995E-17</v>
          </cell>
          <cell r="I9">
            <v>6.3900000000000003E-16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f0_exc_b0"/>
    </sheetNames>
    <sheetDataSet>
      <sheetData sheetId="0">
        <row r="2">
          <cell r="A2" t="str">
            <v>modeMDC</v>
          </cell>
          <cell r="B2">
            <v>6.1109999999999998</v>
          </cell>
          <cell r="C2">
            <v>0.40300000000000002</v>
          </cell>
          <cell r="D2">
            <v>5.32</v>
          </cell>
          <cell r="E2">
            <v>6.9009999999999998</v>
          </cell>
          <cell r="F2">
            <v>15.151</v>
          </cell>
          <cell r="G2">
            <v>10.85</v>
          </cell>
          <cell r="H2">
            <v>1.2079E-8</v>
          </cell>
          <cell r="I2">
            <v>9.6600000000000005E-8</v>
          </cell>
          <cell r="J2" t="str">
            <v>p&lt;0.001</v>
          </cell>
        </row>
        <row r="3">
          <cell r="A3" t="str">
            <v>modeMWH</v>
          </cell>
          <cell r="B3">
            <v>6.3460000000000001</v>
          </cell>
          <cell r="C3">
            <v>0.40300000000000002</v>
          </cell>
          <cell r="D3">
            <v>5.556</v>
          </cell>
          <cell r="E3">
            <v>7.1360000000000001</v>
          </cell>
          <cell r="F3">
            <v>15.744</v>
          </cell>
          <cell r="G3">
            <v>10.83</v>
          </cell>
          <cell r="H3">
            <v>8.3422999999999992E-9</v>
          </cell>
          <cell r="I3">
            <v>6.6699999999999995E-8</v>
          </cell>
          <cell r="J3" t="str">
            <v>p&lt;0.001</v>
          </cell>
        </row>
        <row r="4">
          <cell r="A4" t="str">
            <v>modeMYN</v>
          </cell>
          <cell r="B4">
            <v>6.1139999999999999</v>
          </cell>
          <cell r="C4">
            <v>0.40699999999999997</v>
          </cell>
          <cell r="D4">
            <v>5.3159999999999998</v>
          </cell>
          <cell r="E4">
            <v>6.9130000000000003</v>
          </cell>
          <cell r="F4">
            <v>15.007</v>
          </cell>
          <cell r="G4">
            <v>11.3</v>
          </cell>
          <cell r="H4">
            <v>8.2090999999999997E-9</v>
          </cell>
          <cell r="I4">
            <v>6.5699999999999999E-8</v>
          </cell>
          <cell r="J4" t="str">
            <v>p&lt;0.001</v>
          </cell>
        </row>
        <row r="5">
          <cell r="A5" t="str">
            <v>modeMDQ</v>
          </cell>
          <cell r="B5">
            <v>7.37</v>
          </cell>
          <cell r="C5">
            <v>0.42499999999999999</v>
          </cell>
          <cell r="D5">
            <v>6.5369999999999999</v>
          </cell>
          <cell r="E5">
            <v>8.2040000000000006</v>
          </cell>
          <cell r="H5">
            <v>1.4851000000000001E-10</v>
          </cell>
          <cell r="I5">
            <v>1.19E-9</v>
          </cell>
        </row>
        <row r="6">
          <cell r="B6">
            <v>6.1109999999999998</v>
          </cell>
          <cell r="C6">
            <v>0.40300000000000002</v>
          </cell>
          <cell r="D6">
            <v>5.32</v>
          </cell>
          <cell r="E6">
            <v>6.9009999999999998</v>
          </cell>
          <cell r="H6">
            <v>1.2079E-8</v>
          </cell>
          <cell r="I6">
            <v>9.6600000000000005E-8</v>
          </cell>
        </row>
        <row r="7">
          <cell r="B7">
            <v>2.9580000000000002</v>
          </cell>
          <cell r="C7">
            <v>0.85699999999999998</v>
          </cell>
          <cell r="D7">
            <v>1.2789999999999999</v>
          </cell>
          <cell r="E7">
            <v>4.6369999999999996</v>
          </cell>
          <cell r="H7">
            <v>0.996</v>
          </cell>
          <cell r="I7">
            <v>0.99990000000000001</v>
          </cell>
        </row>
        <row r="8">
          <cell r="B8">
            <v>9.4209999999999994</v>
          </cell>
          <cell r="C8">
            <v>0.63</v>
          </cell>
          <cell r="D8">
            <v>8.1869999999999994</v>
          </cell>
          <cell r="E8">
            <v>10.654999999999999</v>
          </cell>
          <cell r="H8">
            <v>7.3665999999999998E-9</v>
          </cell>
          <cell r="I8">
            <v>5.8899999999999998E-8</v>
          </cell>
        </row>
        <row r="9">
          <cell r="B9">
            <v>7.1769999999999996</v>
          </cell>
          <cell r="C9">
            <v>0.376</v>
          </cell>
          <cell r="D9">
            <v>6.4409999999999998</v>
          </cell>
          <cell r="E9">
            <v>7.9139999999999997</v>
          </cell>
          <cell r="H9">
            <v>1.7944999999999999E-11</v>
          </cell>
          <cell r="I9">
            <v>1.4399999999999999E-10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t_b0"/>
    </sheetNames>
    <sheetDataSet>
      <sheetData sheetId="0">
        <row r="2">
          <cell r="A2" t="str">
            <v>modeMDC</v>
          </cell>
          <cell r="B2">
            <v>317.99700000000001</v>
          </cell>
          <cell r="C2">
            <v>26.126000000000001</v>
          </cell>
          <cell r="D2">
            <v>266.791</v>
          </cell>
          <cell r="E2">
            <v>369.20299999999997</v>
          </cell>
          <cell r="F2">
            <v>12.172000000000001</v>
          </cell>
          <cell r="G2">
            <v>2.94</v>
          </cell>
          <cell r="H2">
            <v>1.2999999999999999E-3</v>
          </cell>
          <cell r="I2">
            <v>1.06E-2</v>
          </cell>
          <cell r="J2" t="str">
            <v>p&lt;0.05</v>
          </cell>
        </row>
        <row r="3">
          <cell r="A3" t="str">
            <v>modeMWH</v>
          </cell>
          <cell r="B3">
            <v>317.62799999999999</v>
          </cell>
          <cell r="C3">
            <v>26.126999999999999</v>
          </cell>
          <cell r="D3">
            <v>266.42099999999999</v>
          </cell>
          <cell r="E3">
            <v>368.83499999999998</v>
          </cell>
          <cell r="F3">
            <v>12.157</v>
          </cell>
          <cell r="G3">
            <v>2.94</v>
          </cell>
          <cell r="H3">
            <v>1.2999999999999999E-3</v>
          </cell>
          <cell r="I3">
            <v>1.06E-2</v>
          </cell>
          <cell r="J3" t="str">
            <v>p&lt;0.05</v>
          </cell>
        </row>
        <row r="4">
          <cell r="A4" t="str">
            <v>modeMYN</v>
          </cell>
          <cell r="B4">
            <v>317.41899999999998</v>
          </cell>
          <cell r="C4">
            <v>26.137</v>
          </cell>
          <cell r="D4">
            <v>266.19200000000001</v>
          </cell>
          <cell r="E4">
            <v>368.64499999999998</v>
          </cell>
          <cell r="F4">
            <v>12.145</v>
          </cell>
          <cell r="G4">
            <v>2.94</v>
          </cell>
          <cell r="H4">
            <v>1.2999999999999999E-3</v>
          </cell>
          <cell r="I4">
            <v>1.06E-2</v>
          </cell>
          <cell r="J4" t="str">
            <v>p&lt;0.05</v>
          </cell>
        </row>
        <row r="5">
          <cell r="A5" t="str">
            <v>modeMDQ</v>
          </cell>
          <cell r="B5">
            <v>303.85399999999998</v>
          </cell>
          <cell r="C5">
            <v>26.241</v>
          </cell>
          <cell r="D5">
            <v>252.422</v>
          </cell>
          <cell r="E5">
            <v>355.286</v>
          </cell>
          <cell r="H5">
            <v>1.4E-3</v>
          </cell>
          <cell r="I5">
            <v>1.1299999999999999E-2</v>
          </cell>
        </row>
        <row r="6">
          <cell r="A6" t="str">
            <v>acc_phonL*H</v>
          </cell>
          <cell r="B6">
            <v>317.99700000000001</v>
          </cell>
          <cell r="C6">
            <v>26.126000000000001</v>
          </cell>
          <cell r="D6">
            <v>266.791</v>
          </cell>
          <cell r="E6">
            <v>369.20299999999997</v>
          </cell>
          <cell r="H6">
            <v>1.2999999999999999E-3</v>
          </cell>
          <cell r="I6">
            <v>1.06E-2</v>
          </cell>
        </row>
        <row r="7">
          <cell r="A7" t="str">
            <v>acc_phon^[L*]H</v>
          </cell>
          <cell r="B7">
            <v>245.02600000000001</v>
          </cell>
          <cell r="C7">
            <v>28.948</v>
          </cell>
          <cell r="D7">
            <v>188.28899999999999</v>
          </cell>
          <cell r="E7">
            <v>301.762</v>
          </cell>
          <cell r="H7">
            <v>6.7741000000000003E-4</v>
          </cell>
          <cell r="I7">
            <v>5.4000000000000003E-3</v>
          </cell>
        </row>
        <row r="8">
          <cell r="A8" t="str">
            <v>acc_phonL*^[H]</v>
          </cell>
          <cell r="B8">
            <v>313.26</v>
          </cell>
          <cell r="C8">
            <v>26.754999999999999</v>
          </cell>
          <cell r="D8">
            <v>260.82100000000003</v>
          </cell>
          <cell r="E8">
            <v>365.69900000000001</v>
          </cell>
          <cell r="H8">
            <v>9.3866000000000002E-4</v>
          </cell>
          <cell r="I8">
            <v>7.4999999999999997E-3</v>
          </cell>
        </row>
        <row r="9">
          <cell r="A9" t="str">
            <v>acc_phon^[L*H]</v>
          </cell>
          <cell r="B9">
            <v>309.23500000000001</v>
          </cell>
          <cell r="C9">
            <v>26.448</v>
          </cell>
          <cell r="D9">
            <v>257.39800000000002</v>
          </cell>
          <cell r="E9">
            <v>361.072</v>
          </cell>
          <cell r="H9">
            <v>1.1999999999999999E-3</v>
          </cell>
          <cell r="I9">
            <v>9.4000000000000004E-3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f0_b0"/>
    </sheetNames>
    <sheetDataSet>
      <sheetData sheetId="0">
        <row r="2">
          <cell r="A2" t="str">
            <v>modeMDC</v>
          </cell>
          <cell r="B2">
            <v>92.525000000000006</v>
          </cell>
          <cell r="C2">
            <v>1.3069999999999999</v>
          </cell>
          <cell r="D2">
            <v>89.962999999999994</v>
          </cell>
          <cell r="E2">
            <v>95.085999999999999</v>
          </cell>
          <cell r="F2">
            <v>70.805999999999997</v>
          </cell>
          <cell r="G2">
            <v>9.27</v>
          </cell>
          <cell r="H2">
            <v>5.4619999999999998E-14</v>
          </cell>
          <cell r="I2">
            <v>4.3700000000000001E-13</v>
          </cell>
          <cell r="J2" t="str">
            <v>p&lt;0.001</v>
          </cell>
        </row>
        <row r="3">
          <cell r="A3" t="str">
            <v>modeMWH</v>
          </cell>
          <cell r="B3">
            <v>92.91</v>
          </cell>
          <cell r="C3">
            <v>1.3069999999999999</v>
          </cell>
          <cell r="D3">
            <v>90.349000000000004</v>
          </cell>
          <cell r="E3">
            <v>95.471000000000004</v>
          </cell>
          <cell r="F3">
            <v>71.097999999999999</v>
          </cell>
          <cell r="G3">
            <v>9.27</v>
          </cell>
          <cell r="H3">
            <v>5.2181999999999998E-14</v>
          </cell>
          <cell r="I3">
            <v>4.1699999999999999E-13</v>
          </cell>
          <cell r="J3" t="str">
            <v>p&lt;0.001</v>
          </cell>
        </row>
        <row r="4">
          <cell r="A4" t="str">
            <v>modeMYN</v>
          </cell>
          <cell r="B4">
            <v>93.683999999999997</v>
          </cell>
          <cell r="C4">
            <v>1.3080000000000001</v>
          </cell>
          <cell r="D4">
            <v>91.12</v>
          </cell>
          <cell r="E4">
            <v>96.248999999999995</v>
          </cell>
          <cell r="F4">
            <v>71.611000000000004</v>
          </cell>
          <cell r="G4">
            <v>9.31</v>
          </cell>
          <cell r="H4">
            <v>4.366E-14</v>
          </cell>
          <cell r="I4">
            <v>3.4899999999999998E-13</v>
          </cell>
          <cell r="J4" t="str">
            <v>p&lt;0.001</v>
          </cell>
        </row>
        <row r="5">
          <cell r="A5" t="str">
            <v>modeMDQ</v>
          </cell>
          <cell r="B5">
            <v>94.087999999999994</v>
          </cell>
          <cell r="C5">
            <v>1.323</v>
          </cell>
          <cell r="D5">
            <v>91.495000000000005</v>
          </cell>
          <cell r="E5">
            <v>96.682000000000002</v>
          </cell>
          <cell r="H5">
            <v>1.4269999999999999E-14</v>
          </cell>
          <cell r="I5">
            <v>1.1399999999999999E-13</v>
          </cell>
        </row>
        <row r="6">
          <cell r="B6">
            <v>92.525000000000006</v>
          </cell>
          <cell r="C6">
            <v>1.3069999999999999</v>
          </cell>
          <cell r="D6">
            <v>89.962999999999994</v>
          </cell>
          <cell r="E6">
            <v>95.085999999999999</v>
          </cell>
          <cell r="H6">
            <v>5.4619999999999998E-14</v>
          </cell>
          <cell r="I6">
            <v>4.3700000000000001E-13</v>
          </cell>
        </row>
        <row r="7">
          <cell r="B7">
            <v>93.177000000000007</v>
          </cell>
          <cell r="C7">
            <v>1.865</v>
          </cell>
          <cell r="D7">
            <v>89.522999999999996</v>
          </cell>
          <cell r="E7">
            <v>96.831999999999994</v>
          </cell>
          <cell r="H7">
            <v>0.99870000000000003</v>
          </cell>
          <cell r="I7">
            <v>0.99990000000000001</v>
          </cell>
        </row>
        <row r="8">
          <cell r="B8">
            <v>97.78</v>
          </cell>
          <cell r="C8">
            <v>1.6539999999999999</v>
          </cell>
          <cell r="D8">
            <v>94.537999999999997</v>
          </cell>
          <cell r="E8">
            <v>101.02200000000001</v>
          </cell>
          <cell r="H8">
            <v>1.5425E-13</v>
          </cell>
          <cell r="I8">
            <v>1.23E-12</v>
          </cell>
        </row>
        <row r="9">
          <cell r="B9">
            <v>97.602000000000004</v>
          </cell>
          <cell r="C9">
            <v>1.4770000000000001</v>
          </cell>
          <cell r="D9">
            <v>94.709000000000003</v>
          </cell>
          <cell r="E9">
            <v>100.496</v>
          </cell>
          <cell r="H9">
            <v>3.1097E-16</v>
          </cell>
          <cell r="I9">
            <v>2.4899999999999998E-15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h_slope_b0"/>
    </sheetNames>
    <sheetDataSet>
      <sheetData sheetId="0">
        <row r="2">
          <cell r="A2" t="str">
            <v>modeMDC</v>
          </cell>
          <cell r="B2">
            <v>33.508000000000003</v>
          </cell>
          <cell r="C2">
            <v>5.2069999999999999</v>
          </cell>
          <cell r="D2">
            <v>23.302</v>
          </cell>
          <cell r="E2">
            <v>43.713999999999999</v>
          </cell>
          <cell r="F2">
            <v>6.4349999999999996</v>
          </cell>
          <cell r="G2">
            <v>3.37</v>
          </cell>
          <cell r="H2">
            <v>5.3E-3</v>
          </cell>
          <cell r="I2">
            <v>4.2200000000000001E-2</v>
          </cell>
          <cell r="J2" t="str">
            <v>p&lt;0.05</v>
          </cell>
        </row>
        <row r="3">
          <cell r="A3" t="str">
            <v>modeMWH</v>
          </cell>
          <cell r="B3">
            <v>35.302999999999997</v>
          </cell>
          <cell r="C3">
            <v>5.2069999999999999</v>
          </cell>
          <cell r="D3">
            <v>25.097999999999999</v>
          </cell>
          <cell r="E3">
            <v>45.508000000000003</v>
          </cell>
          <cell r="F3">
            <v>6.78</v>
          </cell>
          <cell r="G3">
            <v>3.37</v>
          </cell>
          <cell r="H3">
            <v>4.4999999999999997E-3</v>
          </cell>
          <cell r="I3">
            <v>3.5799999999999998E-2</v>
          </cell>
          <cell r="J3" t="str">
            <v>p&lt;0.05</v>
          </cell>
        </row>
        <row r="4">
          <cell r="A4" t="str">
            <v>modeMYN</v>
          </cell>
          <cell r="B4">
            <v>34.545000000000002</v>
          </cell>
          <cell r="C4">
            <v>5.2169999999999996</v>
          </cell>
          <cell r="D4">
            <v>24.32</v>
          </cell>
          <cell r="E4">
            <v>44.768999999999998</v>
          </cell>
          <cell r="F4">
            <v>6.6219999999999999</v>
          </cell>
          <cell r="G4">
            <v>3.4</v>
          </cell>
          <cell r="H4">
            <v>4.7000000000000002E-3</v>
          </cell>
          <cell r="I4">
            <v>3.7600000000000001E-2</v>
          </cell>
          <cell r="J4" t="str">
            <v>p&lt;0.05</v>
          </cell>
        </row>
        <row r="5">
          <cell r="A5" t="str">
            <v>modeMDQ</v>
          </cell>
          <cell r="B5">
            <v>41.357999999999997</v>
          </cell>
          <cell r="C5">
            <v>5.2610000000000001</v>
          </cell>
          <cell r="D5">
            <v>31.045999999999999</v>
          </cell>
          <cell r="E5">
            <v>51.67</v>
          </cell>
          <cell r="H5">
            <v>2.3999999999999998E-3</v>
          </cell>
          <cell r="I5">
            <v>1.89E-2</v>
          </cell>
        </row>
        <row r="6">
          <cell r="B6">
            <v>33.508000000000003</v>
          </cell>
          <cell r="C6">
            <v>5.2069999999999999</v>
          </cell>
          <cell r="D6">
            <v>23.302</v>
          </cell>
          <cell r="E6">
            <v>43.713999999999999</v>
          </cell>
          <cell r="H6">
            <v>5.3E-3</v>
          </cell>
          <cell r="I6">
            <v>4.2200000000000001E-2</v>
          </cell>
        </row>
        <row r="7">
          <cell r="B7">
            <v>20.414999999999999</v>
          </cell>
          <cell r="C7">
            <v>6.0919999999999996</v>
          </cell>
          <cell r="D7">
            <v>8.4749999999999996</v>
          </cell>
          <cell r="E7">
            <v>32.354999999999997</v>
          </cell>
          <cell r="H7">
            <v>1</v>
          </cell>
          <cell r="I7">
            <v>0.99990000000000001</v>
          </cell>
        </row>
        <row r="8">
          <cell r="B8">
            <v>50.213000000000001</v>
          </cell>
          <cell r="C8">
            <v>5.1790000000000003</v>
          </cell>
          <cell r="D8">
            <v>40.064</v>
          </cell>
          <cell r="E8">
            <v>60.363</v>
          </cell>
          <cell r="H8">
            <v>1.5E-3</v>
          </cell>
          <cell r="I8">
            <v>1.21E-2</v>
          </cell>
        </row>
        <row r="9">
          <cell r="B9">
            <v>37.67</v>
          </cell>
          <cell r="C9">
            <v>4.9690000000000003</v>
          </cell>
          <cell r="D9">
            <v>27.931999999999999</v>
          </cell>
          <cell r="E9">
            <v>47.408999999999999</v>
          </cell>
          <cell r="H9">
            <v>5.7999999999999996E-3</v>
          </cell>
          <cell r="I9">
            <v>4.6300000000000001E-2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0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h_slope_r2"/>
    </sheetNames>
    <sheetDataSet>
      <sheetData sheetId="0">
        <row r="2">
          <cell r="B2">
            <v>0.75811726098251697</v>
          </cell>
        </row>
        <row r="3">
          <cell r="B3">
            <v>0.17466812353421701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f0_r2"/>
    </sheetNames>
    <sheetDataSet>
      <sheetData sheetId="0">
        <row r="2">
          <cell r="B2">
            <v>0.94866893302210198</v>
          </cell>
        </row>
        <row r="3">
          <cell r="B3">
            <v>0.57100300904639401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J2:Q10" totalsRowShown="0" headerRowDxfId="59" dataDxfId="45" headerRowBorderDxfId="184" tableBorderDxfId="183" totalsRowBorderDxfId="182">
  <autoFilter ref="J2:Q10" xr:uid="{D3980010-2201-43EF-9941-5D34E4A5CF0F}"/>
  <tableColumns count="8">
    <tableColumn id="1" xr3:uid="{48EA7560-AFDA-4976-872C-A62413C27C30}" name="Predictors" dataDxfId="53"/>
    <tableColumn id="2" xr3:uid="{B74BAF5A-A8B1-41AC-AA5C-9C7F4D3C00F5}" name="Estimates" dataDxfId="52"/>
    <tableColumn id="3" xr3:uid="{692BDF21-5E37-4774-A232-65FEAC4EF62A}" name="std.error" dataDxfId="51"/>
    <tableColumn id="6" xr3:uid="{25F0D2CD-4553-4F0F-A005-7B069A4DF146}" name="2.5% CI" dataDxfId="50"/>
    <tableColumn id="5" xr3:uid="{5C65DEBD-594B-4030-A893-0F5416AC8463}" name="97.5% CI" dataDxfId="49"/>
    <tableColumn id="7" xr3:uid="{1C749EC2-7DA5-4835-AAB4-29FE5E444F42}" name="p. val." dataDxfId="48"/>
    <tableColumn id="4" xr3:uid="{0603EEF6-D289-414E-9A6C-56120260E64A}" name="p. val. adj." dataDxfId="47"/>
    <tableColumn id="8" xr3:uid="{C1996589-8716-4257-9BC3-42E65902C402}" name="|CI-delta|" dataDxfId="46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J13:Q21" totalsRowShown="0" headerRowDxfId="58" dataDxfId="18" headerRowBorderDxfId="181" tableBorderDxfId="180" totalsRowBorderDxfId="179">
  <autoFilter ref="J13:Q21" xr:uid="{DE40A492-BBA9-4876-8724-BC64B3994271}"/>
  <tableColumns count="8">
    <tableColumn id="1" xr3:uid="{E34199D2-D5CB-45DC-96B2-AAECCF32344B}" name="Predictors" dataDxfId="26"/>
    <tableColumn id="2" xr3:uid="{BF536D58-8825-421A-A286-3483AB4A0DBA}" name="Estimates" dataDxfId="25"/>
    <tableColumn id="3" xr3:uid="{2B81C313-1E48-4C7B-A992-DEE392DF89F2}" name="std.error" dataDxfId="24"/>
    <tableColumn id="6" xr3:uid="{51E253F3-5545-4607-87E2-3713F0C79ED0}" name="2.5% CI" dataDxfId="23"/>
    <tableColumn id="5" xr3:uid="{39D9684C-88E4-42B1-822E-8BF560658BA3}" name="97.5% CI" dataDxfId="22"/>
    <tableColumn id="7" xr3:uid="{5CF7E86F-7A72-45EB-8BFA-3C614A5C05E4}" name="p. val." dataDxfId="21"/>
    <tableColumn id="4" xr3:uid="{2C1E6FA3-F11F-4631-B0BB-23F7331F52BE}" name="p. val. adj." dataDxfId="20"/>
    <tableColumn id="8" xr3:uid="{91174BE1-7871-4821-9200-FC6E6061BBAE}" name="|CI-delta|" dataDxfId="19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S2:Z10" totalsRowShown="0" headerRowDxfId="57" dataDxfId="36" headerRowBorderDxfId="178" tableBorderDxfId="177" totalsRowBorderDxfId="176">
  <autoFilter ref="S2:Z10" xr:uid="{6BDDC793-1E7A-4B5C-BD08-84F047AC5B6B}"/>
  <tableColumns count="8">
    <tableColumn id="1" xr3:uid="{82A813F0-7850-4939-B6AE-4F49D1DC217D}" name="Predictors" dataDxfId="44"/>
    <tableColumn id="2" xr3:uid="{352EAC9D-A02A-4CE8-AF89-3ED3FCB5A979}" name="Estimates" dataDxfId="43"/>
    <tableColumn id="3" xr3:uid="{75C28E4F-C80D-4ABC-8F6A-8DBD2F364D4A}" name="std.error" dataDxfId="42"/>
    <tableColumn id="6" xr3:uid="{5E6CA2DC-274F-42F5-A8A5-390EFB24C110}" name="2.5% CI" dataDxfId="41"/>
    <tableColumn id="5" xr3:uid="{EAC0DAFE-B91D-4C42-BDC9-4EF8ECE68B5F}" name="97.5% CI" dataDxfId="40"/>
    <tableColumn id="7" xr3:uid="{CE2FF777-20E0-4791-8E86-42CF06A807DA}" name="p. val." dataDxfId="39"/>
    <tableColumn id="4" xr3:uid="{2A298E49-C813-4E10-81DD-DFDD19936088}" name="p. val. adj." dataDxfId="38"/>
    <tableColumn id="8" xr3:uid="{43307C70-1753-4EDD-A9F4-88C5315A288A}" name="|CI-delta|" dataDxfId="37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56" dataDxfId="27" headerRowBorderDxfId="175" tableBorderDxfId="174" totalsRowBorderDxfId="173">
  <autoFilter ref="A2:H10" xr:uid="{31E79EDA-219D-4CFA-8AA6-6A991A81B772}"/>
  <tableColumns count="8">
    <tableColumn id="1" xr3:uid="{25702B6E-B402-46EF-BB07-89FAEF761F4F}" name="Predictors" dataDxfId="35"/>
    <tableColumn id="2" xr3:uid="{55B41C0A-72EC-4198-AA0E-BDC398F9A9B6}" name="Estimates" dataDxfId="34"/>
    <tableColumn id="3" xr3:uid="{855FA9D6-FEA4-4049-9614-3F82ACEBC173}" name="std.error" dataDxfId="33"/>
    <tableColumn id="6" xr3:uid="{6F9FB966-53EF-492A-8818-43E47D6A804A}" name="2.5% CI" dataDxfId="32"/>
    <tableColumn id="5" xr3:uid="{79B4821D-DF78-4C65-827E-002BD888F3B1}" name="97.5% CI" dataDxfId="31"/>
    <tableColumn id="7" xr3:uid="{DF172C73-86B3-4FBF-A011-9108431BAED4}" name="p. val." dataDxfId="30"/>
    <tableColumn id="4" xr3:uid="{F9DC3D7D-5D08-472E-90A6-84DEB2535DEF}" name="p. val. adj." dataDxfId="29"/>
    <tableColumn id="8" xr3:uid="{E2CC2F45-52B6-411C-8857-874E710E7E9B}" name="|CI-delta|" dataDxfId="28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H21" totalsRowShown="0" headerRowDxfId="55" dataDxfId="9" headerRowBorderDxfId="172" tableBorderDxfId="171" totalsRowBorderDxfId="170">
  <autoFilter ref="A13:H21" xr:uid="{873E651E-364D-4C9A-AC67-F669F1DC98F7}"/>
  <tableColumns count="8">
    <tableColumn id="1" xr3:uid="{13F39383-83C5-45EF-A3DC-AB048CB47D6B}" name="Predictors" dataDxfId="17"/>
    <tableColumn id="2" xr3:uid="{FC01EC59-6FE5-4984-BD8C-56885D9A31B8}" name="Estimates" dataDxfId="16"/>
    <tableColumn id="3" xr3:uid="{497C06E4-D3C0-44F8-972B-B4ED07164CFB}" name="std.error" dataDxfId="15"/>
    <tableColumn id="6" xr3:uid="{123C5CEC-9EE4-42F1-8816-CAF425B9D6D8}" name="2.5% CI" dataDxfId="14"/>
    <tableColumn id="5" xr3:uid="{92067161-C954-46A0-8425-5016FA39924E}" name="97.5% CI" dataDxfId="13"/>
    <tableColumn id="7" xr3:uid="{D21CE710-DBC3-426C-B448-4B137AF6E93C}" name="p. val." dataDxfId="12"/>
    <tableColumn id="4" xr3:uid="{BAA21037-258C-486A-8624-D86C33B3EAD6}" name="p. val. adj." dataDxfId="11"/>
    <tableColumn id="8" xr3:uid="{017AD943-F50D-4872-8482-F88D6E168424}" name="|CI-delta|" dataDxfId="10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S13:Z21" totalsRowShown="0" headerRowDxfId="54" dataDxfId="0" headerRowBorderDxfId="169" tableBorderDxfId="168" totalsRowBorderDxfId="167">
  <autoFilter ref="S13:Z21" xr:uid="{16906F7D-6662-46E4-84F3-9AAF62C61242}"/>
  <tableColumns count="8">
    <tableColumn id="1" xr3:uid="{89F96BA7-E1A0-43BA-9990-4183F8DC6997}" name="Predictors" dataDxfId="8">
      <calculatedColumnFormula>RIGHT([7]LME_lh_slope_b0!A2,3)</calculatedColumnFormula>
    </tableColumn>
    <tableColumn id="2" xr3:uid="{7CE57966-36A6-4A00-A33D-285D0817534A}" name="Estimates" dataDxfId="7"/>
    <tableColumn id="3" xr3:uid="{712F2884-D80C-48C5-9B09-F04127F4ADDE}" name="std.error" dataDxfId="6"/>
    <tableColumn id="6" xr3:uid="{FF4061DC-ECCB-4575-BFAB-736ED74106BB}" name="2.5% CI" dataDxfId="5"/>
    <tableColumn id="5" xr3:uid="{86574847-CC7E-41F3-9B86-76D99ED48F82}" name="97.5% CI" dataDxfId="4"/>
    <tableColumn id="7" xr3:uid="{04158CC7-A1BD-4789-8783-0A5E5594F3DE}" name="p. val." dataDxfId="3">
      <calculatedColumnFormula>[7]LME_lh_slope_b0!H2</calculatedColumnFormula>
    </tableColumn>
    <tableColumn id="4" xr3:uid="{FBA3233F-C3C7-4DA7-A8C9-62499D701BA6}" name="p. val. adj." dataDxfId="2">
      <calculatedColumnFormula>[7]LME_lh_slope_b0!I2</calculatedColumnFormula>
    </tableColumn>
    <tableColumn id="8" xr3:uid="{BDAF6820-92C5-4CC2-BE97-6CFF45D70993}" name="|CI-delta|" dataDxfId="1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3"/>
  <sheetViews>
    <sheetView showGridLines="0" zoomScale="70" zoomScaleNormal="70" workbookViewId="0"/>
  </sheetViews>
  <sheetFormatPr defaultColWidth="8.88671875" defaultRowHeight="14.4" x14ac:dyDescent="0.3"/>
  <cols>
    <col min="1" max="1" width="13.109375" style="168" bestFit="1" customWidth="1"/>
    <col min="2" max="2" width="12.6640625" style="175" bestFit="1" customWidth="1"/>
    <col min="3" max="3" width="12" style="176" bestFit="1" customWidth="1"/>
    <col min="4" max="4" width="10.44140625" style="176" bestFit="1" customWidth="1"/>
    <col min="5" max="5" width="11.5546875" style="176" bestFit="1" customWidth="1"/>
    <col min="6" max="6" width="12.21875" style="174" bestFit="1" customWidth="1"/>
    <col min="7" max="7" width="12.6640625" style="174" bestFit="1" customWidth="1"/>
    <col min="8" max="8" width="12.77734375" style="174" customWidth="1"/>
    <col min="9" max="9" width="4.5546875" style="168" customWidth="1"/>
    <col min="10" max="10" width="13.109375" style="168" bestFit="1" customWidth="1"/>
    <col min="11" max="11" width="12.6640625" style="176" bestFit="1" customWidth="1"/>
    <col min="12" max="12" width="12" style="176" bestFit="1" customWidth="1"/>
    <col min="13" max="13" width="10.44140625" style="176" bestFit="1" customWidth="1"/>
    <col min="14" max="14" width="11.5546875" style="176" bestFit="1" customWidth="1"/>
    <col min="15" max="15" width="9.109375" style="176" bestFit="1" customWidth="1"/>
    <col min="16" max="16" width="12.6640625" style="176" bestFit="1" customWidth="1"/>
    <col min="17" max="17" width="12.77734375" style="176" bestFit="1" customWidth="1"/>
    <col min="18" max="18" width="2.44140625" style="169" customWidth="1"/>
    <col min="19" max="19" width="15.77734375" style="169" bestFit="1" customWidth="1"/>
    <col min="20" max="20" width="12.6640625" style="169" bestFit="1" customWidth="1"/>
    <col min="21" max="21" width="12" style="169" bestFit="1" customWidth="1"/>
    <col min="22" max="22" width="10.44140625" style="169" bestFit="1" customWidth="1"/>
    <col min="23" max="23" width="11.5546875" style="168" bestFit="1" customWidth="1"/>
    <col min="24" max="24" width="11.88671875" style="174" bestFit="1" customWidth="1"/>
    <col min="25" max="25" width="12.6640625" style="174" bestFit="1" customWidth="1"/>
    <col min="26" max="26" width="12.77734375" style="168" bestFit="1" customWidth="1"/>
    <col min="27" max="27" width="10" style="168" bestFit="1" customWidth="1"/>
    <col min="28" max="28" width="9.109375" style="168"/>
    <col min="29" max="35" width="8.88671875" style="167"/>
    <col min="36" max="36" width="2.88671875" style="167" customWidth="1"/>
    <col min="37" max="37" width="12" style="167" customWidth="1"/>
    <col min="38" max="38" width="13" style="167" customWidth="1"/>
    <col min="39" max="16384" width="8.88671875" style="167"/>
  </cols>
  <sheetData>
    <row r="1" spans="1:29" s="8" customFormat="1" ht="29.4" x14ac:dyDescent="0.3">
      <c r="A1" s="5" t="s">
        <v>13</v>
      </c>
      <c r="B1" s="9"/>
      <c r="C1" s="9"/>
      <c r="D1" s="9"/>
      <c r="E1" s="9"/>
      <c r="F1" s="165"/>
      <c r="G1" s="165"/>
      <c r="H1" s="165"/>
      <c r="I1" s="9"/>
      <c r="J1" s="5" t="s">
        <v>15</v>
      </c>
      <c r="K1" s="9"/>
      <c r="L1" s="9"/>
      <c r="M1" s="9"/>
      <c r="N1" s="9"/>
      <c r="O1" s="9"/>
      <c r="P1" s="9"/>
      <c r="Q1" s="9"/>
      <c r="R1" s="166"/>
      <c r="S1" s="166" t="s">
        <v>9</v>
      </c>
      <c r="T1" s="166"/>
      <c r="U1" s="166"/>
      <c r="V1" s="166"/>
      <c r="W1" s="166"/>
      <c r="X1" s="165"/>
      <c r="Y1" s="165"/>
      <c r="Z1" s="9"/>
      <c r="AA1" s="9"/>
      <c r="AB1" s="9"/>
    </row>
    <row r="2" spans="1:29" s="167" customFormat="1" x14ac:dyDescent="0.3">
      <c r="A2" s="6" t="s">
        <v>0</v>
      </c>
      <c r="B2" s="10" t="s">
        <v>1</v>
      </c>
      <c r="C2" s="14" t="s">
        <v>7</v>
      </c>
      <c r="D2" s="14" t="s">
        <v>10</v>
      </c>
      <c r="E2" s="14" t="s">
        <v>11</v>
      </c>
      <c r="F2" s="13" t="s">
        <v>24</v>
      </c>
      <c r="G2" s="14" t="s">
        <v>25</v>
      </c>
      <c r="H2" s="14" t="s">
        <v>46</v>
      </c>
      <c r="J2" s="15" t="s">
        <v>0</v>
      </c>
      <c r="K2" s="10" t="s">
        <v>1</v>
      </c>
      <c r="L2" s="14" t="s">
        <v>7</v>
      </c>
      <c r="M2" s="14" t="s">
        <v>10</v>
      </c>
      <c r="N2" s="14" t="s">
        <v>11</v>
      </c>
      <c r="O2" s="13" t="s">
        <v>24</v>
      </c>
      <c r="P2" s="14" t="s">
        <v>25</v>
      </c>
      <c r="Q2" s="14" t="s">
        <v>46</v>
      </c>
      <c r="S2" s="6" t="s">
        <v>0</v>
      </c>
      <c r="T2" s="11" t="s">
        <v>1</v>
      </c>
      <c r="U2" s="16" t="s">
        <v>7</v>
      </c>
      <c r="V2" s="14" t="s">
        <v>10</v>
      </c>
      <c r="W2" s="14" t="s">
        <v>11</v>
      </c>
      <c r="X2" s="13" t="s">
        <v>24</v>
      </c>
      <c r="Y2" s="14" t="s">
        <v>25</v>
      </c>
      <c r="Z2" s="14" t="s">
        <v>46</v>
      </c>
      <c r="AC2" s="168"/>
    </row>
    <row r="3" spans="1:29" s="179" customFormat="1" x14ac:dyDescent="0.3">
      <c r="A3" s="143" t="str">
        <f>RIGHT([1]LME_Phonetic_PA_l_t_b0!A2,3)</f>
        <v>MDC</v>
      </c>
      <c r="B3" s="144">
        <f>[1]LME_Phonetic_PA_l_t_b0!B2</f>
        <v>94.207999999999998</v>
      </c>
      <c r="C3" s="178">
        <f>[1]LME_Phonetic_PA_l_t_b0!C2</f>
        <v>6.0369999999999999</v>
      </c>
      <c r="D3" s="178">
        <f>[1]LME_Phonetic_PA_l_t_b0!D2</f>
        <v>82.376999999999995</v>
      </c>
      <c r="E3" s="178">
        <f>[1]LME_Phonetic_PA_l_t_b0!E2</f>
        <v>106.04</v>
      </c>
      <c r="F3" s="161">
        <f>[1]LME_Phonetic_PA_l_t_b0!H2</f>
        <v>3.2204000000000002E-8</v>
      </c>
      <c r="G3" s="161">
        <f>[1]LME_Phonetic_PA_l_t_b0!I2</f>
        <v>2.5800000000000001E-7</v>
      </c>
      <c r="H3" s="142">
        <f>Table5[[#This Row],[Estimates]]-Table5[[#This Row],[2.5% CI]]</f>
        <v>11.831000000000003</v>
      </c>
      <c r="J3" s="143" t="str">
        <f>RIGHT([2]LME_Phonetic_PA_l_f0_b0!A2,3)</f>
        <v>MDC</v>
      </c>
      <c r="K3" s="145">
        <f>[2]LME_Phonetic_PA_l_f0_b0!B2</f>
        <v>86.603999999999999</v>
      </c>
      <c r="L3" s="146">
        <f>[2]LME_Phonetic_PA_l_f0_b0!C2</f>
        <v>1.1919999999999999</v>
      </c>
      <c r="M3" s="146">
        <f>[2]LME_Phonetic_PA_l_f0_b0!D2</f>
        <v>84.268000000000001</v>
      </c>
      <c r="N3" s="146">
        <f>[2]LME_Phonetic_PA_l_f0_b0!E2</f>
        <v>88.94</v>
      </c>
      <c r="O3" s="161">
        <f>[2]LME_Phonetic_PA_l_f0_b0!H2</f>
        <v>4.5926E-14</v>
      </c>
      <c r="P3" s="161">
        <f>[2]LME_Phonetic_PA_l_f0_b0!I2</f>
        <v>3.67E-13</v>
      </c>
      <c r="Q3" s="147">
        <f>Table1[[#This Row],[Estimates]]-Table1[[#This Row],[2.5% CI]]</f>
        <v>2.3359999999999985</v>
      </c>
      <c r="S3" s="143" t="str">
        <f>RIGHT([3]LME_Phonetic_PA_f0_exc_b0!A2,3)</f>
        <v>MDC</v>
      </c>
      <c r="T3" s="145">
        <f>[3]LME_Phonetic_PA_f0_exc_b0!B2</f>
        <v>6.1109999999999998</v>
      </c>
      <c r="U3" s="146">
        <f>[3]LME_Phonetic_PA_f0_exc_b0!C2</f>
        <v>0.40300000000000002</v>
      </c>
      <c r="V3" s="146">
        <f>[3]LME_Phonetic_PA_f0_exc_b0!D2</f>
        <v>5.32</v>
      </c>
      <c r="W3" s="146">
        <f>[3]LME_Phonetic_PA_f0_exc_b0!E2</f>
        <v>6.9009999999999998</v>
      </c>
      <c r="X3" s="160">
        <f>[3]LME_Phonetic_PA_f0_exc_b0!H2</f>
        <v>1.2079E-8</v>
      </c>
      <c r="Y3" s="148">
        <f>[3]LME_Phonetic_PA_f0_exc_b0!I2</f>
        <v>9.6600000000000005E-8</v>
      </c>
      <c r="Z3" s="147">
        <f>Table4[[#This Row],[Estimates]]-Table4[[#This Row],[2.5% CI]]</f>
        <v>0.79099999999999948</v>
      </c>
      <c r="AC3" s="180"/>
    </row>
    <row r="4" spans="1:29" s="179" customFormat="1" x14ac:dyDescent="0.3">
      <c r="A4" s="143" t="str">
        <f>RIGHT([1]LME_Phonetic_PA_l_t_b0!A3,3)</f>
        <v>MWH</v>
      </c>
      <c r="B4" s="144">
        <f>[1]LME_Phonetic_PA_l_t_b0!B3</f>
        <v>94.488</v>
      </c>
      <c r="C4" s="178">
        <f>[1]LME_Phonetic_PA_l_t_b0!C3</f>
        <v>6.04</v>
      </c>
      <c r="D4" s="178">
        <f>[1]LME_Phonetic_PA_l_t_b0!D3</f>
        <v>82.65</v>
      </c>
      <c r="E4" s="178">
        <f>[1]LME_Phonetic_PA_l_t_b0!E3</f>
        <v>106.32599999999999</v>
      </c>
      <c r="F4" s="161">
        <f>[1]LME_Phonetic_PA_l_t_b0!H3</f>
        <v>3.0732E-8</v>
      </c>
      <c r="G4" s="161">
        <f>[1]LME_Phonetic_PA_l_t_b0!I3</f>
        <v>2.4600000000000001E-7</v>
      </c>
      <c r="H4" s="181">
        <f>Table5[[#This Row],[Estimates]]-Table5[[#This Row],[2.5% CI]]</f>
        <v>11.837999999999994</v>
      </c>
      <c r="J4" s="143" t="str">
        <f>RIGHT([2]LME_Phonetic_PA_l_f0_b0!A3,3)</f>
        <v>MWH</v>
      </c>
      <c r="K4" s="145">
        <f>[2]LME_Phonetic_PA_l_f0_b0!B3</f>
        <v>86.744</v>
      </c>
      <c r="L4" s="146">
        <f>[2]LME_Phonetic_PA_l_f0_b0!C3</f>
        <v>1.1919999999999999</v>
      </c>
      <c r="M4" s="146">
        <f>[2]LME_Phonetic_PA_l_f0_b0!D3</f>
        <v>84.408000000000001</v>
      </c>
      <c r="N4" s="146">
        <f>[2]LME_Phonetic_PA_l_f0_b0!E3</f>
        <v>89.081000000000003</v>
      </c>
      <c r="O4" s="161">
        <f>[2]LME_Phonetic_PA_l_f0_b0!H3</f>
        <v>4.5006999999999999E-14</v>
      </c>
      <c r="P4" s="161">
        <f>[2]LME_Phonetic_PA_l_f0_b0!I3</f>
        <v>3.5999999999999998E-13</v>
      </c>
      <c r="Q4" s="146">
        <f>Table1[[#This Row],[Estimates]]-Table1[[#This Row],[2.5% CI]]</f>
        <v>2.3359999999999985</v>
      </c>
      <c r="S4" s="143" t="str">
        <f>RIGHT([3]LME_Phonetic_PA_f0_exc_b0!A3,3)</f>
        <v>MWH</v>
      </c>
      <c r="T4" s="145">
        <f>[3]LME_Phonetic_PA_f0_exc_b0!B3</f>
        <v>6.3460000000000001</v>
      </c>
      <c r="U4" s="146">
        <f>[3]LME_Phonetic_PA_f0_exc_b0!C3</f>
        <v>0.40300000000000002</v>
      </c>
      <c r="V4" s="146">
        <f>[3]LME_Phonetic_PA_f0_exc_b0!D3</f>
        <v>5.556</v>
      </c>
      <c r="W4" s="146">
        <f>[3]LME_Phonetic_PA_f0_exc_b0!E3</f>
        <v>7.1360000000000001</v>
      </c>
      <c r="X4" s="160">
        <f>[3]LME_Phonetic_PA_f0_exc_b0!H3</f>
        <v>8.3422999999999992E-9</v>
      </c>
      <c r="Y4" s="149">
        <f>[3]LME_Phonetic_PA_f0_exc_b0!I3</f>
        <v>6.6699999999999995E-8</v>
      </c>
      <c r="Z4" s="146">
        <f>Table4[[#This Row],[Estimates]]-Table4[[#This Row],[2.5% CI]]</f>
        <v>0.79</v>
      </c>
      <c r="AC4" s="180"/>
    </row>
    <row r="5" spans="1:29" s="179" customFormat="1" x14ac:dyDescent="0.3">
      <c r="A5" s="143" t="str">
        <f>RIGHT([1]LME_Phonetic_PA_l_t_b0!A4,3)</f>
        <v>MYN</v>
      </c>
      <c r="B5" s="144">
        <f>[1]LME_Phonetic_PA_l_t_b0!B4</f>
        <v>96.23</v>
      </c>
      <c r="C5" s="178">
        <f>[1]LME_Phonetic_PA_l_t_b0!C4</f>
        <v>6.0839999999999996</v>
      </c>
      <c r="D5" s="178">
        <f>[1]LME_Phonetic_PA_l_t_b0!D4</f>
        <v>84.305000000000007</v>
      </c>
      <c r="E5" s="178">
        <f>[1]LME_Phonetic_PA_l_t_b0!E4</f>
        <v>108.155</v>
      </c>
      <c r="F5" s="161">
        <f>[1]LME_Phonetic_PA_l_t_b0!H4</f>
        <v>1.9568E-8</v>
      </c>
      <c r="G5" s="161">
        <f>[1]LME_Phonetic_PA_l_t_b0!I4</f>
        <v>1.5699999999999999E-7</v>
      </c>
      <c r="H5" s="181">
        <f>Table5[[#This Row],[Estimates]]-Table5[[#This Row],[2.5% CI]]</f>
        <v>11.924999999999997</v>
      </c>
      <c r="J5" s="143" t="str">
        <f>RIGHT([2]LME_Phonetic_PA_l_f0_b0!A4,3)</f>
        <v>MYN</v>
      </c>
      <c r="K5" s="145">
        <f>[2]LME_Phonetic_PA_l_f0_b0!B4</f>
        <v>87.744</v>
      </c>
      <c r="L5" s="146">
        <f>[2]LME_Phonetic_PA_l_f0_b0!C4</f>
        <v>1.1930000000000001</v>
      </c>
      <c r="M5" s="146">
        <f>[2]LME_Phonetic_PA_l_f0_b0!D4</f>
        <v>85.406000000000006</v>
      </c>
      <c r="N5" s="146">
        <f>[2]LME_Phonetic_PA_l_f0_b0!E4</f>
        <v>90.081999999999994</v>
      </c>
      <c r="O5" s="161">
        <f>[2]LME_Phonetic_PA_l_f0_b0!H4</f>
        <v>3.7887000000000001E-14</v>
      </c>
      <c r="P5" s="161">
        <f>[2]LME_Phonetic_PA_l_f0_b0!I4</f>
        <v>3.0300000000000002E-13</v>
      </c>
      <c r="Q5" s="146">
        <f>Table1[[#This Row],[Estimates]]-Table1[[#This Row],[2.5% CI]]</f>
        <v>2.3379999999999939</v>
      </c>
      <c r="S5" s="143" t="str">
        <f>RIGHT([3]LME_Phonetic_PA_f0_exc_b0!A4,3)</f>
        <v>MYN</v>
      </c>
      <c r="T5" s="145">
        <f>[3]LME_Phonetic_PA_f0_exc_b0!B4</f>
        <v>6.1139999999999999</v>
      </c>
      <c r="U5" s="146">
        <f>[3]LME_Phonetic_PA_f0_exc_b0!C4</f>
        <v>0.40699999999999997</v>
      </c>
      <c r="V5" s="146">
        <f>[3]LME_Phonetic_PA_f0_exc_b0!D4</f>
        <v>5.3159999999999998</v>
      </c>
      <c r="W5" s="146">
        <f>[3]LME_Phonetic_PA_f0_exc_b0!E4</f>
        <v>6.9130000000000003</v>
      </c>
      <c r="X5" s="160">
        <f>[3]LME_Phonetic_PA_f0_exc_b0!H4</f>
        <v>8.2090999999999997E-9</v>
      </c>
      <c r="Y5" s="149">
        <f>[3]LME_Phonetic_PA_f0_exc_b0!I4</f>
        <v>6.5699999999999999E-8</v>
      </c>
      <c r="Z5" s="146">
        <f>Table4[[#This Row],[Estimates]]-Table4[[#This Row],[2.5% CI]]</f>
        <v>0.79800000000000004</v>
      </c>
      <c r="AC5" s="180"/>
    </row>
    <row r="6" spans="1:29" s="179" customFormat="1" x14ac:dyDescent="0.3">
      <c r="A6" s="143" t="str">
        <f>RIGHT([1]LME_Phonetic_PA_l_t_b0!A5,3)</f>
        <v>MDQ</v>
      </c>
      <c r="B6" s="150">
        <f>[1]LME_Phonetic_PA_l_t_b0!B5</f>
        <v>78.951999999999998</v>
      </c>
      <c r="C6" s="178">
        <f>[1]LME_Phonetic_PA_l_t_b0!C5</f>
        <v>6.4790000000000001</v>
      </c>
      <c r="D6" s="178">
        <f>[1]LME_Phonetic_PA_l_t_b0!D5</f>
        <v>66.254000000000005</v>
      </c>
      <c r="E6" s="178">
        <f>[1]LME_Phonetic_PA_l_t_b0!E5</f>
        <v>91.65</v>
      </c>
      <c r="F6" s="161">
        <f>[1]LME_Phonetic_PA_l_t_b0!H5</f>
        <v>1.8650999999999999E-8</v>
      </c>
      <c r="G6" s="161">
        <f>[1]LME_Phonetic_PA_l_t_b0!I5</f>
        <v>1.49E-7</v>
      </c>
      <c r="H6" s="181">
        <f>Table5[[#This Row],[Estimates]]-Table5[[#This Row],[2.5% CI]]</f>
        <v>12.697999999999993</v>
      </c>
      <c r="J6" s="143" t="str">
        <f>RIGHT([2]LME_Phonetic_PA_l_f0_b0!A5,3)</f>
        <v>MDQ</v>
      </c>
      <c r="K6" s="151">
        <f>[2]LME_Phonetic_PA_l_f0_b0!B5</f>
        <v>86.974999999999994</v>
      </c>
      <c r="L6" s="146">
        <f>[2]LME_Phonetic_PA_l_f0_b0!C5</f>
        <v>1.202</v>
      </c>
      <c r="M6" s="146">
        <f>[2]LME_Phonetic_PA_l_f0_b0!D5</f>
        <v>84.617999999999995</v>
      </c>
      <c r="N6" s="146">
        <f>[2]LME_Phonetic_PA_l_f0_b0!E5</f>
        <v>89.331999999999994</v>
      </c>
      <c r="O6" s="161">
        <f>[2]LME_Phonetic_PA_l_f0_b0!H5</f>
        <v>1.9716000000000001E-14</v>
      </c>
      <c r="P6" s="161">
        <f>[2]LME_Phonetic_PA_l_f0_b0!I5</f>
        <v>1.5800000000000001E-13</v>
      </c>
      <c r="Q6" s="146">
        <f>Table1[[#This Row],[Estimates]]-Table1[[#This Row],[2.5% CI]]</f>
        <v>2.3569999999999993</v>
      </c>
      <c r="S6" s="143" t="str">
        <f>RIGHT([3]LME_Phonetic_PA_f0_exc_b0!A5,3)</f>
        <v>MDQ</v>
      </c>
      <c r="T6" s="151">
        <f>[3]LME_Phonetic_PA_f0_exc_b0!B5</f>
        <v>7.37</v>
      </c>
      <c r="U6" s="146">
        <f>[3]LME_Phonetic_PA_f0_exc_b0!C5</f>
        <v>0.42499999999999999</v>
      </c>
      <c r="V6" s="146">
        <f>[3]LME_Phonetic_PA_f0_exc_b0!D5</f>
        <v>6.5369999999999999</v>
      </c>
      <c r="W6" s="146">
        <f>[3]LME_Phonetic_PA_f0_exc_b0!E5</f>
        <v>8.2040000000000006</v>
      </c>
      <c r="X6" s="160">
        <f>[3]LME_Phonetic_PA_f0_exc_b0!H5</f>
        <v>1.4851000000000001E-10</v>
      </c>
      <c r="Y6" s="152">
        <f>[3]LME_Phonetic_PA_f0_exc_b0!I5</f>
        <v>1.19E-9</v>
      </c>
      <c r="Z6" s="146">
        <f>Table4[[#This Row],[Estimates]]-Table4[[#This Row],[2.5% CI]]</f>
        <v>0.83300000000000018</v>
      </c>
      <c r="AC6" s="180"/>
    </row>
    <row r="7" spans="1:29" s="179" customFormat="1" x14ac:dyDescent="0.3">
      <c r="A7" s="143" t="str">
        <f>A18</f>
        <v>L*H</v>
      </c>
      <c r="B7" s="144">
        <f>[1]LME_Phonetic_PA_l_t_b0!B6</f>
        <v>94.207999999999998</v>
      </c>
      <c r="C7" s="178">
        <f>[1]LME_Phonetic_PA_l_t_b0!C6</f>
        <v>6.0369999999999999</v>
      </c>
      <c r="D7" s="178">
        <f>[1]LME_Phonetic_PA_l_t_b0!D6</f>
        <v>82.376999999999995</v>
      </c>
      <c r="E7" s="178">
        <f>[1]LME_Phonetic_PA_l_t_b0!E6</f>
        <v>106.04</v>
      </c>
      <c r="F7" s="161">
        <f>[1]LME_Phonetic_PA_l_t_b0!H6</f>
        <v>3.2204000000000002E-8</v>
      </c>
      <c r="G7" s="161">
        <f>[1]LME_Phonetic_PA_l_t_b0!I6</f>
        <v>2.5800000000000001E-7</v>
      </c>
      <c r="H7" s="181">
        <f>Table5[[#This Row],[Estimates]]-Table5[[#This Row],[2.5% CI]]</f>
        <v>11.831000000000003</v>
      </c>
      <c r="J7" s="143" t="str">
        <f>Table5[[#This Row],[Predictors]]</f>
        <v>L*H</v>
      </c>
      <c r="K7" s="145">
        <f>[2]LME_Phonetic_PA_l_f0_b0!B6</f>
        <v>86.603999999999999</v>
      </c>
      <c r="L7" s="146">
        <f>[2]LME_Phonetic_PA_l_f0_b0!C6</f>
        <v>1.1919999999999999</v>
      </c>
      <c r="M7" s="146">
        <f>[2]LME_Phonetic_PA_l_f0_b0!D6</f>
        <v>84.268000000000001</v>
      </c>
      <c r="N7" s="146">
        <f>[2]LME_Phonetic_PA_l_f0_b0!E6</f>
        <v>88.94</v>
      </c>
      <c r="O7" s="161">
        <f>[2]LME_Phonetic_PA_l_f0_b0!H6</f>
        <v>4.5926E-14</v>
      </c>
      <c r="P7" s="161">
        <f>[2]LME_Phonetic_PA_l_f0_b0!I6</f>
        <v>3.67E-13</v>
      </c>
      <c r="Q7" s="146">
        <f>Table1[[#This Row],[Estimates]]-Table1[[#This Row],[2.5% CI]]</f>
        <v>2.3359999999999985</v>
      </c>
      <c r="S7" s="143" t="str">
        <f>Table5[[#This Row],[Predictors]]</f>
        <v>L*H</v>
      </c>
      <c r="T7" s="145">
        <f>[3]LME_Phonetic_PA_f0_exc_b0!B6</f>
        <v>6.1109999999999998</v>
      </c>
      <c r="U7" s="146">
        <f>[3]LME_Phonetic_PA_f0_exc_b0!C6</f>
        <v>0.40300000000000002</v>
      </c>
      <c r="V7" s="146">
        <f>[3]LME_Phonetic_PA_f0_exc_b0!D6</f>
        <v>5.32</v>
      </c>
      <c r="W7" s="146">
        <f>[3]LME_Phonetic_PA_f0_exc_b0!E6</f>
        <v>6.9009999999999998</v>
      </c>
      <c r="X7" s="182">
        <f>[3]LME_Phonetic_PA_f0_exc_b0!H6</f>
        <v>1.2079E-8</v>
      </c>
      <c r="Y7" s="149">
        <f>[3]LME_Phonetic_PA_f0_exc_b0!I6</f>
        <v>9.6600000000000005E-8</v>
      </c>
      <c r="Z7" s="146">
        <f>Table4[[#This Row],[Estimates]]-Table4[[#This Row],[2.5% CI]]</f>
        <v>0.79099999999999948</v>
      </c>
      <c r="AC7" s="180"/>
    </row>
    <row r="8" spans="1:29" s="179" customFormat="1" x14ac:dyDescent="0.3">
      <c r="A8" s="143" t="str">
        <f>A19</f>
        <v>^[L*]H</v>
      </c>
      <c r="B8" s="144">
        <f>[1]LME_Phonetic_PA_l_t_b0!B7</f>
        <v>98.436000000000007</v>
      </c>
      <c r="C8" s="178">
        <f>[1]LME_Phonetic_PA_l_t_b0!C7</f>
        <v>12.563000000000001</v>
      </c>
      <c r="D8" s="178">
        <f>[1]LME_Phonetic_PA_l_t_b0!D7</f>
        <v>73.811999999999998</v>
      </c>
      <c r="E8" s="178">
        <f>[1]LME_Phonetic_PA_l_t_b0!E7</f>
        <v>123.059</v>
      </c>
      <c r="F8" s="161">
        <f>[1]LME_Phonetic_PA_l_t_b0!H7</f>
        <v>7.2553999999999996E-13</v>
      </c>
      <c r="G8" s="161">
        <f>[1]LME_Phonetic_PA_l_t_b0!I7</f>
        <v>5.8000000000000003E-12</v>
      </c>
      <c r="H8" s="181">
        <f>Table5[[#This Row],[Estimates]]-Table5[[#This Row],[2.5% CI]]</f>
        <v>24.624000000000009</v>
      </c>
      <c r="J8" s="143" t="str">
        <f>Table5[[#This Row],[Predictors]]</f>
        <v>^[L*]H</v>
      </c>
      <c r="K8" s="145">
        <f>[2]LME_Phonetic_PA_l_f0_b0!B7</f>
        <v>90.343999999999994</v>
      </c>
      <c r="L8" s="146">
        <f>[2]LME_Phonetic_PA_l_f0_b0!C7</f>
        <v>1.587</v>
      </c>
      <c r="M8" s="146">
        <f>[2]LME_Phonetic_PA_l_f0_b0!D7</f>
        <v>87.233999999999995</v>
      </c>
      <c r="N8" s="146">
        <f>[2]LME_Phonetic_PA_l_f0_b0!E7</f>
        <v>93.453999999999994</v>
      </c>
      <c r="O8" s="161">
        <f>[2]LME_Phonetic_PA_l_f0_b0!H7</f>
        <v>1.3941E-17</v>
      </c>
      <c r="P8" s="161">
        <f>[2]LME_Phonetic_PA_l_f0_b0!I7</f>
        <v>1.12E-16</v>
      </c>
      <c r="Q8" s="146">
        <f>Table1[[#This Row],[Estimates]]-Table1[[#This Row],[2.5% CI]]</f>
        <v>3.1099999999999994</v>
      </c>
      <c r="S8" s="143" t="str">
        <f>Table5[[#This Row],[Predictors]]</f>
        <v>^[L*]H</v>
      </c>
      <c r="T8" s="145">
        <f>[3]LME_Phonetic_PA_f0_exc_b0!B7</f>
        <v>2.9580000000000002</v>
      </c>
      <c r="U8" s="146">
        <f>[3]LME_Phonetic_PA_f0_exc_b0!C7</f>
        <v>0.85699999999999998</v>
      </c>
      <c r="V8" s="146">
        <f>[3]LME_Phonetic_PA_f0_exc_b0!D7</f>
        <v>1.2789999999999999</v>
      </c>
      <c r="W8" s="146">
        <f>[3]LME_Phonetic_PA_f0_exc_b0!E7</f>
        <v>4.6369999999999996</v>
      </c>
      <c r="X8" s="182">
        <f>[3]LME_Phonetic_PA_f0_exc_b0!H7</f>
        <v>0.996</v>
      </c>
      <c r="Y8" s="149">
        <f>[3]LME_Phonetic_PA_f0_exc_b0!I7</f>
        <v>0.99990000000000001</v>
      </c>
      <c r="Z8" s="146">
        <f>Table4[[#This Row],[Estimates]]-Table4[[#This Row],[2.5% CI]]</f>
        <v>1.6790000000000003</v>
      </c>
      <c r="AC8" s="180"/>
    </row>
    <row r="9" spans="1:29" s="179" customFormat="1" x14ac:dyDescent="0.3">
      <c r="A9" s="143" t="str">
        <f>A20</f>
        <v>L*^[H]</v>
      </c>
      <c r="B9" s="144">
        <f>[1]LME_Phonetic_PA_l_t_b0!B8</f>
        <v>82.881</v>
      </c>
      <c r="C9" s="178">
        <f>[1]LME_Phonetic_PA_l_t_b0!C8</f>
        <v>7.6109999999999998</v>
      </c>
      <c r="D9" s="178">
        <f>[1]LME_Phonetic_PA_l_t_b0!D8</f>
        <v>67.963999999999999</v>
      </c>
      <c r="E9" s="178">
        <f>[1]LME_Phonetic_PA_l_t_b0!E8</f>
        <v>97.798000000000002</v>
      </c>
      <c r="F9" s="161">
        <f>[1]LME_Phonetic_PA_l_t_b0!H8</f>
        <v>7.4259000000000002E-11</v>
      </c>
      <c r="G9" s="161">
        <f>[1]LME_Phonetic_PA_l_t_b0!I8</f>
        <v>5.9400000000000002E-10</v>
      </c>
      <c r="H9" s="181">
        <f>Table5[[#This Row],[Estimates]]-Table5[[#This Row],[2.5% CI]]</f>
        <v>14.917000000000002</v>
      </c>
      <c r="J9" s="143" t="str">
        <f>Table5[[#This Row],[Predictors]]</f>
        <v>L*^[H]</v>
      </c>
      <c r="K9" s="145">
        <f>[2]LME_Phonetic_PA_l_f0_b0!B8</f>
        <v>88.236999999999995</v>
      </c>
      <c r="L9" s="146">
        <f>[2]LME_Phonetic_PA_l_f0_b0!C8</f>
        <v>1.298</v>
      </c>
      <c r="M9" s="146">
        <f>[2]LME_Phonetic_PA_l_f0_b0!D8</f>
        <v>85.692999999999998</v>
      </c>
      <c r="N9" s="146">
        <f>[2]LME_Phonetic_PA_l_f0_b0!E8</f>
        <v>90.78</v>
      </c>
      <c r="O9" s="161">
        <f>[2]LME_Phonetic_PA_l_f0_b0!H8</f>
        <v>2.6984000000000001E-14</v>
      </c>
      <c r="P9" s="161">
        <f>[2]LME_Phonetic_PA_l_f0_b0!I8</f>
        <v>2.1599999999999999E-13</v>
      </c>
      <c r="Q9" s="146">
        <f>Table1[[#This Row],[Estimates]]-Table1[[#This Row],[2.5% CI]]</f>
        <v>2.5439999999999969</v>
      </c>
      <c r="S9" s="143" t="str">
        <f>Table5[[#This Row],[Predictors]]</f>
        <v>L*^[H]</v>
      </c>
      <c r="T9" s="145">
        <f>[3]LME_Phonetic_PA_f0_exc_b0!B8</f>
        <v>9.4209999999999994</v>
      </c>
      <c r="U9" s="146">
        <f>[3]LME_Phonetic_PA_f0_exc_b0!C8</f>
        <v>0.63</v>
      </c>
      <c r="V9" s="146">
        <f>[3]LME_Phonetic_PA_f0_exc_b0!D8</f>
        <v>8.1869999999999994</v>
      </c>
      <c r="W9" s="146">
        <f>[3]LME_Phonetic_PA_f0_exc_b0!E8</f>
        <v>10.654999999999999</v>
      </c>
      <c r="X9" s="182">
        <f>[3]LME_Phonetic_PA_f0_exc_b0!H8</f>
        <v>7.3665999999999998E-9</v>
      </c>
      <c r="Y9" s="149">
        <f>[3]LME_Phonetic_PA_f0_exc_b0!I8</f>
        <v>5.8899999999999998E-8</v>
      </c>
      <c r="Z9" s="146">
        <f>Table4[[#This Row],[Estimates]]-Table4[[#This Row],[2.5% CI]]</f>
        <v>1.234</v>
      </c>
      <c r="AC9" s="180"/>
    </row>
    <row r="10" spans="1:29" s="179" customFormat="1" x14ac:dyDescent="0.3">
      <c r="A10" s="153" t="str">
        <f>A21</f>
        <v>^[L*H]</v>
      </c>
      <c r="B10" s="150">
        <f>[1]LME_Phonetic_PA_l_t_b0!B9</f>
        <v>82.65</v>
      </c>
      <c r="C10" s="183">
        <f>[1]LME_Phonetic_PA_l_t_b0!C9</f>
        <v>7.08</v>
      </c>
      <c r="D10" s="183">
        <f>[1]LME_Phonetic_PA_l_t_b0!D9</f>
        <v>68.772999999999996</v>
      </c>
      <c r="E10" s="183">
        <f>[1]LME_Phonetic_PA_l_t_b0!E9</f>
        <v>96.525999999999996</v>
      </c>
      <c r="F10" s="164">
        <f>[1]LME_Phonetic_PA_l_t_b0!H9</f>
        <v>6.2355999999999996E-10</v>
      </c>
      <c r="G10" s="164">
        <f>[1]LME_Phonetic_PA_l_t_b0!I9</f>
        <v>4.9900000000000003E-9</v>
      </c>
      <c r="H10" s="184">
        <f>Table5[[#This Row],[Estimates]]-Table5[[#This Row],[2.5% CI]]</f>
        <v>13.87700000000001</v>
      </c>
      <c r="J10" s="153" t="str">
        <f>Table5[[#This Row],[Predictors]]</f>
        <v>^[L*H]</v>
      </c>
      <c r="K10" s="151">
        <f>[2]LME_Phonetic_PA_l_f0_b0!B9</f>
        <v>90.754000000000005</v>
      </c>
      <c r="L10" s="154">
        <f>[2]LME_Phonetic_PA_l_f0_b0!C9</f>
        <v>1.411</v>
      </c>
      <c r="M10" s="154">
        <f>[2]LME_Phonetic_PA_l_f0_b0!D9</f>
        <v>87.988</v>
      </c>
      <c r="N10" s="154">
        <f>[2]LME_Phonetic_PA_l_f0_b0!E9</f>
        <v>93.521000000000001</v>
      </c>
      <c r="O10" s="164">
        <f>[2]LME_Phonetic_PA_l_f0_b0!H9</f>
        <v>7.9862999999999995E-17</v>
      </c>
      <c r="P10" s="164">
        <f>[2]LME_Phonetic_PA_l_f0_b0!I9</f>
        <v>6.3900000000000003E-16</v>
      </c>
      <c r="Q10" s="154">
        <f>Table1[[#This Row],[Estimates]]-Table1[[#This Row],[2.5% CI]]</f>
        <v>2.7660000000000053</v>
      </c>
      <c r="S10" s="153" t="str">
        <f>Table5[[#This Row],[Predictors]]</f>
        <v>^[L*H]</v>
      </c>
      <c r="T10" s="151">
        <f>[3]LME_Phonetic_PA_f0_exc_b0!B9</f>
        <v>7.1769999999999996</v>
      </c>
      <c r="U10" s="154">
        <f>[3]LME_Phonetic_PA_f0_exc_b0!C9</f>
        <v>0.376</v>
      </c>
      <c r="V10" s="154">
        <f>[3]LME_Phonetic_PA_f0_exc_b0!D9</f>
        <v>6.4409999999999998</v>
      </c>
      <c r="W10" s="154">
        <f>[3]LME_Phonetic_PA_f0_exc_b0!E9</f>
        <v>7.9139999999999997</v>
      </c>
      <c r="X10" s="185">
        <f>[3]LME_Phonetic_PA_f0_exc_b0!H9</f>
        <v>1.7944999999999999E-11</v>
      </c>
      <c r="Y10" s="152">
        <f>[3]LME_Phonetic_PA_f0_exc_b0!I9</f>
        <v>1.4399999999999999E-10</v>
      </c>
      <c r="Z10" s="154">
        <f>Table4[[#This Row],[Estimates]]-Table4[[#This Row],[2.5% CI]]</f>
        <v>0.73599999999999977</v>
      </c>
      <c r="AC10" s="180"/>
    </row>
    <row r="11" spans="1:29" s="179" customFormat="1" x14ac:dyDescent="0.3">
      <c r="A11" s="155"/>
      <c r="B11" s="156"/>
      <c r="C11" s="186"/>
      <c r="D11" s="186"/>
      <c r="E11" s="186"/>
      <c r="F11" s="187"/>
      <c r="G11" s="187"/>
      <c r="H11" s="187"/>
      <c r="J11" s="155"/>
      <c r="K11" s="157"/>
      <c r="L11" s="158"/>
      <c r="M11" s="158"/>
      <c r="N11" s="158"/>
      <c r="O11" s="187"/>
      <c r="P11" s="187"/>
      <c r="Q11" s="187"/>
      <c r="S11" s="155"/>
      <c r="T11" s="157"/>
      <c r="U11" s="158"/>
      <c r="V11" s="158"/>
      <c r="W11" s="158"/>
      <c r="X11" s="188"/>
      <c r="Y11" s="159"/>
      <c r="AC11" s="180"/>
    </row>
    <row r="12" spans="1:29" s="8" customFormat="1" ht="29.4" x14ac:dyDescent="0.3">
      <c r="A12" s="5" t="s">
        <v>14</v>
      </c>
      <c r="B12" s="5"/>
      <c r="C12" s="166"/>
      <c r="D12" s="166"/>
      <c r="E12" s="166"/>
      <c r="F12" s="165"/>
      <c r="G12" s="165"/>
      <c r="H12" s="165"/>
      <c r="I12" s="7"/>
      <c r="J12" s="5" t="s">
        <v>16</v>
      </c>
      <c r="K12" s="170"/>
      <c r="L12" s="166"/>
      <c r="M12" s="166"/>
      <c r="N12" s="166"/>
      <c r="O12" s="9"/>
      <c r="P12" s="9"/>
      <c r="Q12" s="9"/>
      <c r="R12" s="5"/>
      <c r="S12" s="5" t="s">
        <v>19</v>
      </c>
      <c r="T12" s="5"/>
      <c r="U12" s="5"/>
      <c r="V12" s="5"/>
      <c r="W12" s="5"/>
      <c r="X12" s="165"/>
      <c r="Y12" s="165"/>
      <c r="AB12" s="9"/>
    </row>
    <row r="13" spans="1:29" s="167" customFormat="1" x14ac:dyDescent="0.3">
      <c r="A13" s="6" t="s">
        <v>0</v>
      </c>
      <c r="B13" s="10" t="s">
        <v>1</v>
      </c>
      <c r="C13" s="171" t="s">
        <v>7</v>
      </c>
      <c r="D13" s="171" t="s">
        <v>10</v>
      </c>
      <c r="E13" s="171" t="s">
        <v>11</v>
      </c>
      <c r="F13" s="13" t="s">
        <v>24</v>
      </c>
      <c r="G13" s="14" t="s">
        <v>25</v>
      </c>
      <c r="H13" s="14" t="s">
        <v>46</v>
      </c>
      <c r="J13" s="6" t="s">
        <v>0</v>
      </c>
      <c r="K13" s="172" t="s">
        <v>1</v>
      </c>
      <c r="L13" s="171" t="s">
        <v>7</v>
      </c>
      <c r="M13" s="171" t="s">
        <v>10</v>
      </c>
      <c r="N13" s="171" t="s">
        <v>11</v>
      </c>
      <c r="O13" s="13" t="s">
        <v>24</v>
      </c>
      <c r="P13" s="14" t="s">
        <v>25</v>
      </c>
      <c r="Q13" s="14" t="s">
        <v>46</v>
      </c>
      <c r="S13" s="6" t="s">
        <v>0</v>
      </c>
      <c r="T13" s="10" t="s">
        <v>1</v>
      </c>
      <c r="U13" s="14" t="s">
        <v>7</v>
      </c>
      <c r="V13" s="14" t="s">
        <v>10</v>
      </c>
      <c r="W13" s="14" t="s">
        <v>11</v>
      </c>
      <c r="X13" s="13" t="s">
        <v>24</v>
      </c>
      <c r="Y13" s="14" t="s">
        <v>25</v>
      </c>
      <c r="Z13" s="14" t="s">
        <v>46</v>
      </c>
      <c r="AA13" s="168"/>
      <c r="AB13" s="168"/>
      <c r="AC13" s="168"/>
    </row>
    <row r="14" spans="1:29" s="179" customFormat="1" x14ac:dyDescent="0.3">
      <c r="A14" s="143" t="str">
        <f>RIGHT([4]LME_Phonetic_PA_h_t_b0!A2,3)</f>
        <v>MDC</v>
      </c>
      <c r="B14" s="144">
        <f>[4]LME_Phonetic_PA_h_t_b0!B2</f>
        <v>317.99700000000001</v>
      </c>
      <c r="C14" s="146">
        <f>[4]LME_Phonetic_PA_h_t_b0!C2</f>
        <v>26.126000000000001</v>
      </c>
      <c r="D14" s="146">
        <f>[4]LME_Phonetic_PA_h_t_b0!D2</f>
        <v>266.791</v>
      </c>
      <c r="E14" s="146">
        <f>[4]LME_Phonetic_PA_h_t_b0!E2</f>
        <v>369.20299999999997</v>
      </c>
      <c r="F14" s="160">
        <f>[4]LME_Phonetic_PA_h_t_b0!H2</f>
        <v>1.2999999999999999E-3</v>
      </c>
      <c r="G14" s="160">
        <f>[4]LME_Phonetic_PA_h_t_b0!I2</f>
        <v>1.06E-2</v>
      </c>
      <c r="H14" s="189">
        <f>Table6[[#This Row],[Estimates]]-Table6[[#This Row],[2.5% CI]]</f>
        <v>51.206000000000017</v>
      </c>
      <c r="J14" s="143" t="str">
        <f>RIGHT([5]LME_Phonetic_PA_h_f0_b0!A2,3)</f>
        <v>MDC</v>
      </c>
      <c r="K14" s="145">
        <f>[5]LME_Phonetic_PA_h_f0_b0!B2</f>
        <v>92.525000000000006</v>
      </c>
      <c r="L14" s="146">
        <f>[5]LME_Phonetic_PA_h_f0_b0!C2</f>
        <v>1.3069999999999999</v>
      </c>
      <c r="M14" s="146">
        <f>[5]LME_Phonetic_PA_h_f0_b0!D2</f>
        <v>89.962999999999994</v>
      </c>
      <c r="N14" s="146">
        <f>[5]LME_Phonetic_PA_h_f0_b0!E2</f>
        <v>95.085999999999999</v>
      </c>
      <c r="O14" s="161">
        <f>[5]LME_Phonetic_PA_h_f0_b0!H2</f>
        <v>5.4619999999999998E-14</v>
      </c>
      <c r="P14" s="161">
        <f>[5]LME_Phonetic_PA_h_f0_b0!I2</f>
        <v>4.3700000000000001E-13</v>
      </c>
      <c r="Q14" s="147">
        <f>Table3[[#This Row],[Estimates]]-Table3[[#This Row],[2.5% CI]]</f>
        <v>2.5620000000000118</v>
      </c>
      <c r="S14" s="143" t="str">
        <f>RIGHT([6]LME_Phonetic_PA_lh_slope_b0!A2,3)</f>
        <v>MDC</v>
      </c>
      <c r="T14" s="145">
        <f>[6]LME_Phonetic_PA_lh_slope_b0!B2</f>
        <v>33.508000000000003</v>
      </c>
      <c r="U14" s="146">
        <f>[6]LME_Phonetic_PA_lh_slope_b0!C2</f>
        <v>5.2069999999999999</v>
      </c>
      <c r="V14" s="146">
        <f>[6]LME_Phonetic_PA_lh_slope_b0!D2</f>
        <v>23.302</v>
      </c>
      <c r="W14" s="146">
        <f>[6]LME_Phonetic_PA_lh_slope_b0!E2</f>
        <v>43.713999999999999</v>
      </c>
      <c r="X14" s="162">
        <f>[6]LME_Phonetic_PA_lh_slope_b0!H2</f>
        <v>5.3E-3</v>
      </c>
      <c r="Y14" s="162">
        <f>[6]LME_Phonetic_PA_lh_slope_b0!I2</f>
        <v>4.2200000000000001E-2</v>
      </c>
      <c r="Z14" s="186">
        <f>Table7[[#This Row],[Estimates]]-Table7[[#This Row],[2.5% CI]]</f>
        <v>10.206000000000003</v>
      </c>
      <c r="AA14" s="180"/>
      <c r="AB14" s="180"/>
      <c r="AC14" s="180"/>
    </row>
    <row r="15" spans="1:29" s="179" customFormat="1" x14ac:dyDescent="0.3">
      <c r="A15" s="143" t="str">
        <f>RIGHT([4]LME_Phonetic_PA_h_t_b0!A3,3)</f>
        <v>MWH</v>
      </c>
      <c r="B15" s="144">
        <f>[4]LME_Phonetic_PA_h_t_b0!B3</f>
        <v>317.62799999999999</v>
      </c>
      <c r="C15" s="146">
        <f>[4]LME_Phonetic_PA_h_t_b0!C3</f>
        <v>26.126999999999999</v>
      </c>
      <c r="D15" s="146">
        <f>[4]LME_Phonetic_PA_h_t_b0!D3</f>
        <v>266.42099999999999</v>
      </c>
      <c r="E15" s="146">
        <f>[4]LME_Phonetic_PA_h_t_b0!E3</f>
        <v>368.83499999999998</v>
      </c>
      <c r="F15" s="160">
        <f>[4]LME_Phonetic_PA_h_t_b0!H3</f>
        <v>1.2999999999999999E-3</v>
      </c>
      <c r="G15" s="160">
        <f>[4]LME_Phonetic_PA_h_t_b0!I3</f>
        <v>1.06E-2</v>
      </c>
      <c r="H15" s="190">
        <f>Table6[[#This Row],[Estimates]]-Table6[[#This Row],[2.5% CI]]</f>
        <v>51.206999999999994</v>
      </c>
      <c r="J15" s="143" t="str">
        <f>RIGHT([5]LME_Phonetic_PA_h_f0_b0!A3,3)</f>
        <v>MWH</v>
      </c>
      <c r="K15" s="145">
        <f>[5]LME_Phonetic_PA_h_f0_b0!B3</f>
        <v>92.91</v>
      </c>
      <c r="L15" s="146">
        <f>[5]LME_Phonetic_PA_h_f0_b0!C3</f>
        <v>1.3069999999999999</v>
      </c>
      <c r="M15" s="146">
        <f>[5]LME_Phonetic_PA_h_f0_b0!D3</f>
        <v>90.349000000000004</v>
      </c>
      <c r="N15" s="146">
        <f>[5]LME_Phonetic_PA_h_f0_b0!E3</f>
        <v>95.471000000000004</v>
      </c>
      <c r="O15" s="161">
        <f>[5]LME_Phonetic_PA_h_f0_b0!H3</f>
        <v>5.2181999999999998E-14</v>
      </c>
      <c r="P15" s="161">
        <f>[5]LME_Phonetic_PA_h_f0_b0!I3</f>
        <v>4.1699999999999999E-13</v>
      </c>
      <c r="Q15" s="146">
        <f>Table3[[#This Row],[Estimates]]-Table3[[#This Row],[2.5% CI]]</f>
        <v>2.5609999999999928</v>
      </c>
      <c r="S15" s="143" t="str">
        <f>RIGHT([6]LME_Phonetic_PA_lh_slope_b0!A3,3)</f>
        <v>MWH</v>
      </c>
      <c r="T15" s="145">
        <f>[6]LME_Phonetic_PA_lh_slope_b0!B3</f>
        <v>35.302999999999997</v>
      </c>
      <c r="U15" s="146">
        <f>[6]LME_Phonetic_PA_lh_slope_b0!C3</f>
        <v>5.2069999999999999</v>
      </c>
      <c r="V15" s="146">
        <f>[6]LME_Phonetic_PA_lh_slope_b0!D3</f>
        <v>25.097999999999999</v>
      </c>
      <c r="W15" s="146">
        <f>[6]LME_Phonetic_PA_lh_slope_b0!E3</f>
        <v>45.508000000000003</v>
      </c>
      <c r="X15" s="162">
        <f>[6]LME_Phonetic_PA_lh_slope_b0!H3</f>
        <v>4.4999999999999997E-3</v>
      </c>
      <c r="Y15" s="162">
        <f>[6]LME_Phonetic_PA_lh_slope_b0!I3</f>
        <v>3.5799999999999998E-2</v>
      </c>
      <c r="Z15" s="191">
        <f>Table7[[#This Row],[Estimates]]-Table7[[#This Row],[2.5% CI]]</f>
        <v>10.204999999999998</v>
      </c>
    </row>
    <row r="16" spans="1:29" s="179" customFormat="1" x14ac:dyDescent="0.3">
      <c r="A16" s="143" t="str">
        <f>RIGHT([4]LME_Phonetic_PA_h_t_b0!A4,3)</f>
        <v>MYN</v>
      </c>
      <c r="B16" s="144">
        <f>[4]LME_Phonetic_PA_h_t_b0!B4</f>
        <v>317.41899999999998</v>
      </c>
      <c r="C16" s="146">
        <f>[4]LME_Phonetic_PA_h_t_b0!C4</f>
        <v>26.137</v>
      </c>
      <c r="D16" s="146">
        <f>[4]LME_Phonetic_PA_h_t_b0!D4</f>
        <v>266.19200000000001</v>
      </c>
      <c r="E16" s="146">
        <f>[4]LME_Phonetic_PA_h_t_b0!E4</f>
        <v>368.64499999999998</v>
      </c>
      <c r="F16" s="160">
        <f>[4]LME_Phonetic_PA_h_t_b0!H4</f>
        <v>1.2999999999999999E-3</v>
      </c>
      <c r="G16" s="160">
        <f>[4]LME_Phonetic_PA_h_t_b0!I4</f>
        <v>1.06E-2</v>
      </c>
      <c r="H16" s="190">
        <f>Table6[[#This Row],[Estimates]]-Table6[[#This Row],[2.5% CI]]</f>
        <v>51.226999999999975</v>
      </c>
      <c r="J16" s="143" t="str">
        <f>RIGHT([5]LME_Phonetic_PA_h_f0_b0!A4,3)</f>
        <v>MYN</v>
      </c>
      <c r="K16" s="145">
        <f>[5]LME_Phonetic_PA_h_f0_b0!B4</f>
        <v>93.683999999999997</v>
      </c>
      <c r="L16" s="146">
        <f>[5]LME_Phonetic_PA_h_f0_b0!C4</f>
        <v>1.3080000000000001</v>
      </c>
      <c r="M16" s="146">
        <f>[5]LME_Phonetic_PA_h_f0_b0!D4</f>
        <v>91.12</v>
      </c>
      <c r="N16" s="146">
        <f>[5]LME_Phonetic_PA_h_f0_b0!E4</f>
        <v>96.248999999999995</v>
      </c>
      <c r="O16" s="161">
        <f>[5]LME_Phonetic_PA_h_f0_b0!H4</f>
        <v>4.366E-14</v>
      </c>
      <c r="P16" s="161">
        <f>[5]LME_Phonetic_PA_h_f0_b0!I4</f>
        <v>3.4899999999999998E-13</v>
      </c>
      <c r="Q16" s="146">
        <f>Table3[[#This Row],[Estimates]]-Table3[[#This Row],[2.5% CI]]</f>
        <v>2.563999999999993</v>
      </c>
      <c r="S16" s="143" t="str">
        <f>RIGHT([6]LME_Phonetic_PA_lh_slope_b0!A4,3)</f>
        <v>MYN</v>
      </c>
      <c r="T16" s="145">
        <f>[6]LME_Phonetic_PA_lh_slope_b0!B4</f>
        <v>34.545000000000002</v>
      </c>
      <c r="U16" s="146">
        <f>[6]LME_Phonetic_PA_lh_slope_b0!C4</f>
        <v>5.2169999999999996</v>
      </c>
      <c r="V16" s="146">
        <f>[6]LME_Phonetic_PA_lh_slope_b0!D4</f>
        <v>24.32</v>
      </c>
      <c r="W16" s="146">
        <f>[6]LME_Phonetic_PA_lh_slope_b0!E4</f>
        <v>44.768999999999998</v>
      </c>
      <c r="X16" s="162">
        <f>[6]LME_Phonetic_PA_lh_slope_b0!H4</f>
        <v>4.7000000000000002E-3</v>
      </c>
      <c r="Y16" s="162">
        <f>[6]LME_Phonetic_PA_lh_slope_b0!I4</f>
        <v>3.7600000000000001E-2</v>
      </c>
      <c r="Z16" s="191">
        <f>Table7[[#This Row],[Estimates]]-Table7[[#This Row],[2.5% CI]]</f>
        <v>10.225000000000001</v>
      </c>
    </row>
    <row r="17" spans="1:28" s="179" customFormat="1" x14ac:dyDescent="0.3">
      <c r="A17" s="143" t="str">
        <f>RIGHT([4]LME_Phonetic_PA_h_t_b0!A5,3)</f>
        <v>MDQ</v>
      </c>
      <c r="B17" s="150">
        <f>[4]LME_Phonetic_PA_h_t_b0!B5</f>
        <v>303.85399999999998</v>
      </c>
      <c r="C17" s="146">
        <f>[4]LME_Phonetic_PA_h_t_b0!C5</f>
        <v>26.241</v>
      </c>
      <c r="D17" s="146">
        <f>[4]LME_Phonetic_PA_h_t_b0!D5</f>
        <v>252.422</v>
      </c>
      <c r="E17" s="146">
        <f>[4]LME_Phonetic_PA_h_t_b0!E5</f>
        <v>355.286</v>
      </c>
      <c r="F17" s="160">
        <f>[4]LME_Phonetic_PA_h_t_b0!H5</f>
        <v>1.4E-3</v>
      </c>
      <c r="G17" s="160">
        <f>[4]LME_Phonetic_PA_h_t_b0!I5</f>
        <v>1.1299999999999999E-2</v>
      </c>
      <c r="H17" s="190">
        <f>Table6[[#This Row],[Estimates]]-Table6[[#This Row],[2.5% CI]]</f>
        <v>51.431999999999988</v>
      </c>
      <c r="J17" s="143" t="str">
        <f>RIGHT([5]LME_Phonetic_PA_h_f0_b0!A5,3)</f>
        <v>MDQ</v>
      </c>
      <c r="K17" s="151">
        <f>[5]LME_Phonetic_PA_h_f0_b0!B5</f>
        <v>94.087999999999994</v>
      </c>
      <c r="L17" s="146">
        <f>[5]LME_Phonetic_PA_h_f0_b0!C5</f>
        <v>1.323</v>
      </c>
      <c r="M17" s="146">
        <f>[5]LME_Phonetic_PA_h_f0_b0!D5</f>
        <v>91.495000000000005</v>
      </c>
      <c r="N17" s="146">
        <f>[5]LME_Phonetic_PA_h_f0_b0!E5</f>
        <v>96.682000000000002</v>
      </c>
      <c r="O17" s="161">
        <f>[5]LME_Phonetic_PA_h_f0_b0!H5</f>
        <v>1.4269999999999999E-14</v>
      </c>
      <c r="P17" s="161">
        <f>[5]LME_Phonetic_PA_h_f0_b0!I5</f>
        <v>1.1399999999999999E-13</v>
      </c>
      <c r="Q17" s="146">
        <f>Table3[[#This Row],[Estimates]]-Table3[[#This Row],[2.5% CI]]</f>
        <v>2.5929999999999893</v>
      </c>
      <c r="S17" s="143" t="str">
        <f>RIGHT([6]LME_Phonetic_PA_lh_slope_b0!A5,3)</f>
        <v>MDQ</v>
      </c>
      <c r="T17" s="151">
        <f>[6]LME_Phonetic_PA_lh_slope_b0!B5</f>
        <v>41.357999999999997</v>
      </c>
      <c r="U17" s="146">
        <f>[6]LME_Phonetic_PA_lh_slope_b0!C5</f>
        <v>5.2610000000000001</v>
      </c>
      <c r="V17" s="146">
        <f>[6]LME_Phonetic_PA_lh_slope_b0!D5</f>
        <v>31.045999999999999</v>
      </c>
      <c r="W17" s="146">
        <f>[6]LME_Phonetic_PA_lh_slope_b0!E5</f>
        <v>51.67</v>
      </c>
      <c r="X17" s="162">
        <f>[6]LME_Phonetic_PA_lh_slope_b0!H5</f>
        <v>2.3999999999999998E-3</v>
      </c>
      <c r="Y17" s="162">
        <f>[6]LME_Phonetic_PA_lh_slope_b0!I5</f>
        <v>1.89E-2</v>
      </c>
      <c r="Z17" s="191">
        <f>Table7[[#This Row],[Estimates]]-Table7[[#This Row],[2.5% CI]]</f>
        <v>10.311999999999998</v>
      </c>
    </row>
    <row r="18" spans="1:28" s="179" customFormat="1" x14ac:dyDescent="0.3">
      <c r="A18" s="143" t="str">
        <f>RIGHT([4]LME_Phonetic_PA_h_t_b0!A6,3)</f>
        <v>L*H</v>
      </c>
      <c r="B18" s="144">
        <f>[4]LME_Phonetic_PA_h_t_b0!B6</f>
        <v>317.99700000000001</v>
      </c>
      <c r="C18" s="146">
        <f>[4]LME_Phonetic_PA_h_t_b0!C6</f>
        <v>26.126000000000001</v>
      </c>
      <c r="D18" s="146">
        <f>[4]LME_Phonetic_PA_h_t_b0!D6</f>
        <v>266.791</v>
      </c>
      <c r="E18" s="146">
        <f>[4]LME_Phonetic_PA_h_t_b0!E6</f>
        <v>369.20299999999997</v>
      </c>
      <c r="F18" s="160">
        <f>[4]LME_Phonetic_PA_h_t_b0!H6</f>
        <v>1.2999999999999999E-3</v>
      </c>
      <c r="G18" s="160">
        <f>[4]LME_Phonetic_PA_h_t_b0!I6</f>
        <v>1.06E-2</v>
      </c>
      <c r="H18" s="190">
        <f>Table6[[#This Row],[Estimates]]-Table6[[#This Row],[2.5% CI]]</f>
        <v>51.206000000000017</v>
      </c>
      <c r="I18" s="180"/>
      <c r="J18" s="143" t="str">
        <f>A18</f>
        <v>L*H</v>
      </c>
      <c r="K18" s="145">
        <f>[5]LME_Phonetic_PA_h_f0_b0!B6</f>
        <v>92.525000000000006</v>
      </c>
      <c r="L18" s="146">
        <f>[5]LME_Phonetic_PA_h_f0_b0!C6</f>
        <v>1.3069999999999999</v>
      </c>
      <c r="M18" s="146">
        <f>[5]LME_Phonetic_PA_h_f0_b0!D6</f>
        <v>89.962999999999994</v>
      </c>
      <c r="N18" s="146">
        <f>[5]LME_Phonetic_PA_h_f0_b0!E6</f>
        <v>95.085999999999999</v>
      </c>
      <c r="O18" s="161">
        <f>[5]LME_Phonetic_PA_h_f0_b0!H6</f>
        <v>5.4619999999999998E-14</v>
      </c>
      <c r="P18" s="161">
        <f>[5]LME_Phonetic_PA_h_f0_b0!I6</f>
        <v>4.3700000000000001E-13</v>
      </c>
      <c r="Q18" s="146">
        <f>Table3[[#This Row],[Estimates]]-Table3[[#This Row],[2.5% CI]]</f>
        <v>2.5620000000000118</v>
      </c>
      <c r="S18" s="143" t="str">
        <f>A18</f>
        <v>L*H</v>
      </c>
      <c r="T18" s="151">
        <f>[6]LME_Phonetic_PA_lh_slope_b0!B6</f>
        <v>33.508000000000003</v>
      </c>
      <c r="U18" s="146">
        <f>[6]LME_Phonetic_PA_lh_slope_b0!C6</f>
        <v>5.2069999999999999</v>
      </c>
      <c r="V18" s="146">
        <f>[6]LME_Phonetic_PA_lh_slope_b0!D6</f>
        <v>23.302</v>
      </c>
      <c r="W18" s="146">
        <f>[6]LME_Phonetic_PA_lh_slope_b0!E6</f>
        <v>43.713999999999999</v>
      </c>
      <c r="X18" s="162">
        <f>[6]LME_Phonetic_PA_lh_slope_b0!H6</f>
        <v>5.3E-3</v>
      </c>
      <c r="Y18" s="162">
        <f>[6]LME_Phonetic_PA_lh_slope_b0!I6</f>
        <v>4.2200000000000001E-2</v>
      </c>
      <c r="Z18" s="191">
        <f>Table7[[#This Row],[Estimates]]-Table7[[#This Row],[2.5% CI]]</f>
        <v>10.206000000000003</v>
      </c>
    </row>
    <row r="19" spans="1:28" s="179" customFormat="1" x14ac:dyDescent="0.3">
      <c r="A19" s="143" t="str">
        <f>RIGHT([4]LME_Phonetic_PA_h_t_b0!A7,6)</f>
        <v>^[L*]H</v>
      </c>
      <c r="B19" s="144">
        <f>[4]LME_Phonetic_PA_h_t_b0!B7</f>
        <v>245.02600000000001</v>
      </c>
      <c r="C19" s="146">
        <f>[4]LME_Phonetic_PA_h_t_b0!C7</f>
        <v>28.948</v>
      </c>
      <c r="D19" s="146">
        <f>[4]LME_Phonetic_PA_h_t_b0!D7</f>
        <v>188.28899999999999</v>
      </c>
      <c r="E19" s="146">
        <f>[4]LME_Phonetic_PA_h_t_b0!E7</f>
        <v>301.762</v>
      </c>
      <c r="F19" s="160">
        <f>[4]LME_Phonetic_PA_h_t_b0!H7</f>
        <v>6.7741000000000003E-4</v>
      </c>
      <c r="G19" s="160">
        <f>[4]LME_Phonetic_PA_h_t_b0!I7</f>
        <v>5.4000000000000003E-3</v>
      </c>
      <c r="H19" s="190">
        <f>Table6[[#This Row],[Estimates]]-Table6[[#This Row],[2.5% CI]]</f>
        <v>56.737000000000023</v>
      </c>
      <c r="J19" s="143" t="str">
        <f t="shared" ref="J19:J21" si="0">A19</f>
        <v>^[L*]H</v>
      </c>
      <c r="K19" s="145">
        <f>[5]LME_Phonetic_PA_h_f0_b0!B7</f>
        <v>93.177000000000007</v>
      </c>
      <c r="L19" s="146">
        <f>[5]LME_Phonetic_PA_h_f0_b0!C7</f>
        <v>1.865</v>
      </c>
      <c r="M19" s="146">
        <f>[5]LME_Phonetic_PA_h_f0_b0!D7</f>
        <v>89.522999999999996</v>
      </c>
      <c r="N19" s="146">
        <f>[5]LME_Phonetic_PA_h_f0_b0!E7</f>
        <v>96.831999999999994</v>
      </c>
      <c r="O19" s="161">
        <f>[5]LME_Phonetic_PA_h_f0_b0!H7</f>
        <v>0.99870000000000003</v>
      </c>
      <c r="P19" s="161">
        <f>[5]LME_Phonetic_PA_h_f0_b0!I7</f>
        <v>0.99990000000000001</v>
      </c>
      <c r="Q19" s="146">
        <f>Table3[[#This Row],[Estimates]]-Table3[[#This Row],[2.5% CI]]</f>
        <v>3.6540000000000106</v>
      </c>
      <c r="S19" s="143" t="str">
        <f t="shared" ref="S19:S21" si="1">A19</f>
        <v>^[L*]H</v>
      </c>
      <c r="T19" s="151">
        <f>[6]LME_Phonetic_PA_lh_slope_b0!B7</f>
        <v>20.414999999999999</v>
      </c>
      <c r="U19" s="146">
        <f>[6]LME_Phonetic_PA_lh_slope_b0!C7</f>
        <v>6.0919999999999996</v>
      </c>
      <c r="V19" s="146">
        <f>[6]LME_Phonetic_PA_lh_slope_b0!D7</f>
        <v>8.4749999999999996</v>
      </c>
      <c r="W19" s="146">
        <f>[6]LME_Phonetic_PA_lh_slope_b0!E7</f>
        <v>32.354999999999997</v>
      </c>
      <c r="X19" s="162">
        <f>[6]LME_Phonetic_PA_lh_slope_b0!H7</f>
        <v>1</v>
      </c>
      <c r="Y19" s="162">
        <f>[6]LME_Phonetic_PA_lh_slope_b0!I7</f>
        <v>0.99990000000000001</v>
      </c>
      <c r="Z19" s="191">
        <f>Table7[[#This Row],[Estimates]]-Table7[[#This Row],[2.5% CI]]</f>
        <v>11.94</v>
      </c>
    </row>
    <row r="20" spans="1:28" s="179" customFormat="1" x14ac:dyDescent="0.3">
      <c r="A20" s="143" t="str">
        <f>RIGHT([4]LME_Phonetic_PA_h_t_b0!A8,6)</f>
        <v>L*^[H]</v>
      </c>
      <c r="B20" s="144">
        <f>[4]LME_Phonetic_PA_h_t_b0!B8</f>
        <v>313.26</v>
      </c>
      <c r="C20" s="146">
        <f>[4]LME_Phonetic_PA_h_t_b0!C8</f>
        <v>26.754999999999999</v>
      </c>
      <c r="D20" s="146">
        <f>[4]LME_Phonetic_PA_h_t_b0!D8</f>
        <v>260.82100000000003</v>
      </c>
      <c r="E20" s="146">
        <f>[4]LME_Phonetic_PA_h_t_b0!E8</f>
        <v>365.69900000000001</v>
      </c>
      <c r="F20" s="160">
        <f>[4]LME_Phonetic_PA_h_t_b0!H8</f>
        <v>9.3866000000000002E-4</v>
      </c>
      <c r="G20" s="160">
        <f>[4]LME_Phonetic_PA_h_t_b0!I8</f>
        <v>7.4999999999999997E-3</v>
      </c>
      <c r="H20" s="190">
        <f>Table6[[#This Row],[Estimates]]-Table6[[#This Row],[2.5% CI]]</f>
        <v>52.438999999999965</v>
      </c>
      <c r="J20" s="143" t="str">
        <f t="shared" si="0"/>
        <v>L*^[H]</v>
      </c>
      <c r="K20" s="145">
        <f>[5]LME_Phonetic_PA_h_f0_b0!B8</f>
        <v>97.78</v>
      </c>
      <c r="L20" s="146">
        <f>[5]LME_Phonetic_PA_h_f0_b0!C8</f>
        <v>1.6539999999999999</v>
      </c>
      <c r="M20" s="146">
        <f>[5]LME_Phonetic_PA_h_f0_b0!D8</f>
        <v>94.537999999999997</v>
      </c>
      <c r="N20" s="146">
        <f>[5]LME_Phonetic_PA_h_f0_b0!E8</f>
        <v>101.02200000000001</v>
      </c>
      <c r="O20" s="161">
        <f>[5]LME_Phonetic_PA_h_f0_b0!H8</f>
        <v>1.5425E-13</v>
      </c>
      <c r="P20" s="161">
        <f>[5]LME_Phonetic_PA_h_f0_b0!I8</f>
        <v>1.23E-12</v>
      </c>
      <c r="Q20" s="146">
        <f>Table3[[#This Row],[Estimates]]-Table3[[#This Row],[2.5% CI]]</f>
        <v>3.2420000000000044</v>
      </c>
      <c r="S20" s="143" t="str">
        <f t="shared" si="1"/>
        <v>L*^[H]</v>
      </c>
      <c r="T20" s="151">
        <f>[6]LME_Phonetic_PA_lh_slope_b0!B8</f>
        <v>50.213000000000001</v>
      </c>
      <c r="U20" s="146">
        <f>[6]LME_Phonetic_PA_lh_slope_b0!C8</f>
        <v>5.1790000000000003</v>
      </c>
      <c r="V20" s="146">
        <f>[6]LME_Phonetic_PA_lh_slope_b0!D8</f>
        <v>40.064</v>
      </c>
      <c r="W20" s="146">
        <f>[6]LME_Phonetic_PA_lh_slope_b0!E8</f>
        <v>60.363</v>
      </c>
      <c r="X20" s="162">
        <f>[6]LME_Phonetic_PA_lh_slope_b0!H8</f>
        <v>1.5E-3</v>
      </c>
      <c r="Y20" s="162">
        <f>[6]LME_Phonetic_PA_lh_slope_b0!I8</f>
        <v>1.21E-2</v>
      </c>
      <c r="Z20" s="191">
        <f>Table7[[#This Row],[Estimates]]-Table7[[#This Row],[2.5% CI]]</f>
        <v>10.149000000000001</v>
      </c>
    </row>
    <row r="21" spans="1:28" s="179" customFormat="1" x14ac:dyDescent="0.3">
      <c r="A21" s="153" t="str">
        <f>RIGHT([4]LME_Phonetic_PA_h_t_b0!A9,6)</f>
        <v>^[L*H]</v>
      </c>
      <c r="B21" s="150">
        <f>[4]LME_Phonetic_PA_h_t_b0!B9</f>
        <v>309.23500000000001</v>
      </c>
      <c r="C21" s="154">
        <f>[4]LME_Phonetic_PA_h_t_b0!C9</f>
        <v>26.448</v>
      </c>
      <c r="D21" s="154">
        <f>[4]LME_Phonetic_PA_h_t_b0!D9</f>
        <v>257.39800000000002</v>
      </c>
      <c r="E21" s="154">
        <f>[4]LME_Phonetic_PA_h_t_b0!E9</f>
        <v>361.072</v>
      </c>
      <c r="F21" s="163">
        <f>[4]LME_Phonetic_PA_h_t_b0!H9</f>
        <v>1.1999999999999999E-3</v>
      </c>
      <c r="G21" s="163">
        <f>[4]LME_Phonetic_PA_h_t_b0!I9</f>
        <v>9.4000000000000004E-3</v>
      </c>
      <c r="H21" s="192">
        <f>Table6[[#This Row],[Estimates]]-Table6[[#This Row],[2.5% CI]]</f>
        <v>51.836999999999989</v>
      </c>
      <c r="J21" s="143" t="str">
        <f t="shared" si="0"/>
        <v>^[L*H]</v>
      </c>
      <c r="K21" s="151">
        <f>[5]LME_Phonetic_PA_h_f0_b0!B9</f>
        <v>97.602000000000004</v>
      </c>
      <c r="L21" s="154">
        <f>[5]LME_Phonetic_PA_h_f0_b0!C9</f>
        <v>1.4770000000000001</v>
      </c>
      <c r="M21" s="154">
        <f>[5]LME_Phonetic_PA_h_f0_b0!D9</f>
        <v>94.709000000000003</v>
      </c>
      <c r="N21" s="154">
        <f>[5]LME_Phonetic_PA_h_f0_b0!E9</f>
        <v>100.496</v>
      </c>
      <c r="O21" s="164">
        <f>[5]LME_Phonetic_PA_h_f0_b0!H9</f>
        <v>3.1097E-16</v>
      </c>
      <c r="P21" s="164">
        <f>[5]LME_Phonetic_PA_h_f0_b0!I9</f>
        <v>2.4899999999999998E-15</v>
      </c>
      <c r="Q21" s="154">
        <f>Table3[[#This Row],[Estimates]]-Table3[[#This Row],[2.5% CI]]</f>
        <v>2.8930000000000007</v>
      </c>
      <c r="S21" s="143" t="str">
        <f t="shared" si="1"/>
        <v>^[L*H]</v>
      </c>
      <c r="T21" s="151">
        <f>[6]LME_Phonetic_PA_lh_slope_b0!B9</f>
        <v>37.67</v>
      </c>
      <c r="U21" s="146">
        <f>[6]LME_Phonetic_PA_lh_slope_b0!C9</f>
        <v>4.9690000000000003</v>
      </c>
      <c r="V21" s="146">
        <f>[6]LME_Phonetic_PA_lh_slope_b0!D9</f>
        <v>27.931999999999999</v>
      </c>
      <c r="W21" s="146">
        <f>[6]LME_Phonetic_PA_lh_slope_b0!E9</f>
        <v>47.408999999999999</v>
      </c>
      <c r="X21" s="162">
        <f>[6]LME_Phonetic_PA_lh_slope_b0!H9</f>
        <v>5.7999999999999996E-3</v>
      </c>
      <c r="Y21" s="162">
        <f>[6]LME_Phonetic_PA_lh_slope_b0!I9</f>
        <v>4.6300000000000001E-2</v>
      </c>
      <c r="Z21" s="191">
        <f>Table7[[#This Row],[Estimates]]-Table7[[#This Row],[2.5% CI]]</f>
        <v>9.7380000000000031</v>
      </c>
    </row>
    <row r="22" spans="1:28" s="167" customFormat="1" x14ac:dyDescent="0.3">
      <c r="F22" s="173"/>
      <c r="G22" s="173"/>
      <c r="H22" s="173"/>
      <c r="X22" s="173"/>
      <c r="Y22" s="173"/>
    </row>
    <row r="23" spans="1:28" s="167" customFormat="1" x14ac:dyDescent="0.3">
      <c r="F23" s="173"/>
      <c r="G23" s="173"/>
      <c r="H23" s="173"/>
      <c r="X23" s="173"/>
      <c r="Y23" s="173"/>
    </row>
    <row r="24" spans="1:28" s="167" customFormat="1" x14ac:dyDescent="0.3">
      <c r="F24" s="174"/>
      <c r="G24" s="174"/>
      <c r="H24" s="174"/>
      <c r="X24" s="173"/>
      <c r="Y24" s="173"/>
    </row>
    <row r="25" spans="1:28" s="167" customFormat="1" x14ac:dyDescent="0.3">
      <c r="F25" s="173"/>
      <c r="G25" s="173"/>
      <c r="H25" s="173"/>
      <c r="X25" s="173"/>
      <c r="Y25" s="173"/>
    </row>
    <row r="26" spans="1:28" s="167" customFormat="1" x14ac:dyDescent="0.3">
      <c r="F26" s="173"/>
      <c r="G26" s="173"/>
      <c r="H26" s="173"/>
      <c r="X26" s="173"/>
      <c r="Y26" s="173"/>
    </row>
    <row r="27" spans="1:28" s="167" customFormat="1" x14ac:dyDescent="0.3">
      <c r="F27" s="173"/>
      <c r="G27" s="173"/>
      <c r="H27" s="173"/>
      <c r="X27" s="173"/>
      <c r="Y27" s="173"/>
    </row>
    <row r="28" spans="1:28" s="167" customFormat="1" x14ac:dyDescent="0.3">
      <c r="A28" s="168"/>
      <c r="B28" s="175"/>
      <c r="C28" s="176"/>
      <c r="D28" s="176"/>
      <c r="E28" s="176"/>
      <c r="F28" s="174"/>
      <c r="G28" s="174"/>
      <c r="H28" s="174"/>
      <c r="I28" s="176"/>
      <c r="J28" s="176"/>
      <c r="K28" s="176"/>
      <c r="L28" s="176"/>
      <c r="M28" s="176"/>
      <c r="N28" s="169"/>
      <c r="O28" s="169"/>
      <c r="P28" s="169"/>
      <c r="Q28" s="169"/>
      <c r="R28" s="169"/>
      <c r="S28" s="169"/>
      <c r="T28" s="169"/>
      <c r="U28" s="168"/>
      <c r="V28" s="168"/>
      <c r="W28" s="168"/>
      <c r="X28" s="174"/>
      <c r="Y28" s="174"/>
      <c r="Z28" s="168"/>
    </row>
    <row r="29" spans="1:28" s="167" customFormat="1" x14ac:dyDescent="0.3">
      <c r="A29" s="168"/>
      <c r="B29" s="175"/>
      <c r="C29" s="176"/>
      <c r="D29" s="176"/>
      <c r="E29" s="176"/>
      <c r="F29" s="174"/>
      <c r="G29" s="174"/>
      <c r="H29" s="174"/>
      <c r="I29" s="176"/>
      <c r="J29" s="176"/>
      <c r="K29" s="176"/>
      <c r="L29" s="176"/>
      <c r="M29" s="176"/>
      <c r="N29" s="169"/>
      <c r="O29" s="169"/>
      <c r="P29" s="169"/>
      <c r="Q29" s="169"/>
      <c r="R29" s="169"/>
      <c r="S29" s="169"/>
      <c r="T29" s="169"/>
      <c r="U29" s="168"/>
      <c r="V29" s="168"/>
      <c r="W29" s="168"/>
      <c r="X29" s="174"/>
      <c r="Y29" s="174"/>
      <c r="Z29" s="168"/>
    </row>
    <row r="30" spans="1:28" s="167" customFormat="1" x14ac:dyDescent="0.3">
      <c r="A30" s="168"/>
      <c r="B30" s="175"/>
      <c r="C30" s="176"/>
      <c r="F30" s="174"/>
      <c r="G30" s="174"/>
      <c r="H30" s="174"/>
      <c r="I30" s="168"/>
      <c r="J30" s="168"/>
      <c r="K30" s="176"/>
      <c r="L30" s="176"/>
      <c r="M30" s="176"/>
      <c r="N30" s="176"/>
      <c r="O30" s="176"/>
      <c r="P30" s="176"/>
      <c r="Q30" s="176"/>
      <c r="R30" s="169"/>
      <c r="S30" s="169"/>
      <c r="T30" s="169"/>
      <c r="U30" s="169"/>
      <c r="V30" s="169"/>
      <c r="W30" s="168"/>
      <c r="X30" s="174"/>
      <c r="Y30" s="174"/>
      <c r="Z30" s="168"/>
      <c r="AA30" s="168"/>
      <c r="AB30" s="168"/>
    </row>
    <row r="31" spans="1:28" s="167" customFormat="1" x14ac:dyDescent="0.3">
      <c r="A31" s="168"/>
      <c r="B31" s="175"/>
      <c r="C31" s="176"/>
      <c r="D31" s="176"/>
      <c r="E31" s="176"/>
      <c r="F31" s="174"/>
      <c r="G31" s="174"/>
      <c r="H31" s="174"/>
      <c r="I31" s="176"/>
      <c r="J31" s="176"/>
      <c r="K31" s="176"/>
      <c r="L31" s="176"/>
      <c r="M31" s="176"/>
      <c r="N31" s="169"/>
      <c r="O31" s="169"/>
      <c r="P31" s="169"/>
      <c r="Q31" s="169"/>
      <c r="R31" s="169"/>
      <c r="S31" s="169"/>
      <c r="T31" s="169"/>
      <c r="U31" s="168"/>
      <c r="V31" s="168"/>
      <c r="W31" s="168"/>
      <c r="X31" s="174"/>
      <c r="Y31" s="174"/>
      <c r="Z31" s="168"/>
    </row>
    <row r="32" spans="1:28" s="167" customFormat="1" x14ac:dyDescent="0.3">
      <c r="A32" s="168"/>
      <c r="B32" s="175"/>
      <c r="C32" s="176"/>
      <c r="D32" s="176"/>
      <c r="E32" s="176"/>
      <c r="F32" s="174"/>
      <c r="G32" s="174"/>
      <c r="H32" s="174"/>
      <c r="I32" s="176"/>
      <c r="J32" s="176"/>
      <c r="K32" s="176"/>
      <c r="L32" s="176"/>
      <c r="M32" s="176"/>
      <c r="N32" s="169"/>
      <c r="O32" s="169"/>
      <c r="P32" s="169"/>
      <c r="Q32" s="169"/>
      <c r="R32" s="169"/>
      <c r="S32" s="169"/>
      <c r="T32" s="169"/>
      <c r="U32" s="168"/>
      <c r="V32" s="168"/>
      <c r="W32" s="168"/>
      <c r="X32" s="174"/>
      <c r="Y32" s="174"/>
      <c r="Z32" s="168"/>
    </row>
    <row r="33" spans="1:28" s="167" customFormat="1" x14ac:dyDescent="0.3">
      <c r="A33" s="168"/>
      <c r="B33" s="175"/>
      <c r="C33" s="176"/>
      <c r="D33" s="176"/>
      <c r="E33" s="176"/>
      <c r="F33" s="174"/>
      <c r="G33" s="174"/>
      <c r="H33" s="174"/>
      <c r="I33" s="176"/>
      <c r="J33" s="176"/>
      <c r="K33" s="176"/>
      <c r="L33" s="176"/>
      <c r="M33" s="176"/>
      <c r="N33" s="169"/>
      <c r="O33" s="169"/>
      <c r="P33" s="169"/>
      <c r="Q33" s="169"/>
      <c r="R33" s="169"/>
      <c r="S33" s="169"/>
      <c r="T33" s="169"/>
      <c r="U33" s="168"/>
      <c r="V33" s="168"/>
      <c r="W33" s="168"/>
      <c r="X33" s="174"/>
      <c r="Y33" s="174"/>
      <c r="Z33" s="168"/>
    </row>
    <row r="34" spans="1:28" s="167" customFormat="1" x14ac:dyDescent="0.3">
      <c r="A34" s="168"/>
      <c r="B34" s="175"/>
      <c r="C34" s="176"/>
      <c r="D34" s="176"/>
      <c r="E34" s="176"/>
      <c r="F34" s="174"/>
      <c r="G34" s="174"/>
      <c r="H34" s="174"/>
      <c r="I34" s="176"/>
      <c r="J34" s="176"/>
      <c r="K34" s="176"/>
      <c r="L34" s="176"/>
      <c r="M34" s="176"/>
      <c r="N34" s="169"/>
      <c r="O34" s="169"/>
      <c r="P34" s="169"/>
      <c r="Q34" s="169"/>
      <c r="R34" s="169"/>
      <c r="S34" s="169"/>
      <c r="T34" s="169"/>
      <c r="U34" s="168"/>
      <c r="V34" s="168"/>
      <c r="W34" s="168"/>
      <c r="X34" s="174"/>
      <c r="Y34" s="174"/>
      <c r="Z34" s="168"/>
    </row>
    <row r="35" spans="1:28" s="167" customFormat="1" x14ac:dyDescent="0.3">
      <c r="A35" s="168"/>
      <c r="B35" s="175"/>
      <c r="C35" s="176"/>
      <c r="D35" s="176"/>
      <c r="E35" s="176"/>
      <c r="F35" s="174"/>
      <c r="G35" s="174"/>
      <c r="H35" s="174"/>
      <c r="I35" s="176"/>
      <c r="J35" s="176"/>
      <c r="K35" s="176"/>
      <c r="L35" s="176"/>
      <c r="M35" s="176"/>
      <c r="N35" s="169"/>
      <c r="O35" s="169"/>
      <c r="P35" s="169"/>
      <c r="Q35" s="169"/>
      <c r="R35" s="169"/>
      <c r="S35" s="169"/>
      <c r="T35" s="169"/>
      <c r="U35" s="168"/>
      <c r="V35" s="168"/>
      <c r="W35" s="168"/>
      <c r="X35" s="174"/>
      <c r="Y35" s="174"/>
      <c r="Z35" s="168"/>
    </row>
    <row r="37" spans="1:28" s="167" customFormat="1" x14ac:dyDescent="0.3">
      <c r="A37" s="168"/>
      <c r="B37" s="175"/>
      <c r="C37" s="176"/>
      <c r="D37" s="176"/>
      <c r="E37" s="176"/>
      <c r="F37" s="174"/>
      <c r="G37" s="174"/>
      <c r="H37" s="174"/>
      <c r="I37" s="176"/>
      <c r="J37" s="176"/>
      <c r="K37" s="176"/>
      <c r="L37" s="176"/>
      <c r="M37" s="176"/>
      <c r="N37" s="169"/>
      <c r="O37" s="169"/>
      <c r="P37" s="169"/>
      <c r="Q37" s="169"/>
      <c r="R37" s="169"/>
      <c r="S37" s="169"/>
      <c r="T37" s="169"/>
      <c r="U37" s="168"/>
      <c r="V37" s="168"/>
      <c r="W37" s="168"/>
      <c r="X37" s="174"/>
      <c r="Y37" s="174"/>
      <c r="Z37" s="168"/>
    </row>
    <row r="38" spans="1:28" s="167" customFormat="1" x14ac:dyDescent="0.3">
      <c r="A38" s="168"/>
      <c r="B38" s="175"/>
      <c r="C38" s="176"/>
      <c r="D38" s="176"/>
      <c r="E38" s="176"/>
      <c r="F38" s="174"/>
      <c r="G38" s="174"/>
      <c r="H38" s="174"/>
      <c r="I38" s="176"/>
      <c r="J38" s="176"/>
      <c r="K38" s="176"/>
      <c r="L38" s="176"/>
      <c r="M38" s="176"/>
      <c r="N38" s="169"/>
      <c r="O38" s="169"/>
      <c r="P38" s="169"/>
      <c r="Q38" s="169"/>
      <c r="R38" s="169"/>
      <c r="S38" s="169"/>
      <c r="T38" s="169"/>
      <c r="U38" s="168"/>
      <c r="V38" s="168"/>
      <c r="W38" s="168"/>
      <c r="X38" s="174"/>
      <c r="Y38" s="174"/>
      <c r="Z38" s="168"/>
    </row>
    <row r="39" spans="1:28" s="167" customFormat="1" x14ac:dyDescent="0.3">
      <c r="A39" s="168"/>
      <c r="B39" s="175"/>
      <c r="C39" s="176"/>
      <c r="D39" s="176"/>
      <c r="E39" s="176"/>
      <c r="F39" s="174"/>
      <c r="G39" s="174"/>
      <c r="H39" s="174"/>
      <c r="I39" s="176"/>
      <c r="J39" s="176"/>
      <c r="K39" s="176"/>
      <c r="L39" s="176"/>
      <c r="M39" s="176"/>
      <c r="N39" s="169"/>
      <c r="O39" s="169"/>
      <c r="P39" s="169"/>
      <c r="Q39" s="169"/>
      <c r="R39" s="169"/>
      <c r="S39" s="169"/>
      <c r="T39" s="169"/>
      <c r="U39" s="168"/>
      <c r="V39" s="168"/>
      <c r="W39" s="168"/>
      <c r="X39" s="174"/>
      <c r="Y39" s="174"/>
      <c r="Z39" s="168"/>
    </row>
    <row r="40" spans="1:28" s="167" customFormat="1" x14ac:dyDescent="0.3">
      <c r="A40" s="168"/>
      <c r="B40" s="175"/>
      <c r="C40" s="176"/>
      <c r="D40" s="176"/>
      <c r="E40" s="176"/>
      <c r="F40" s="174"/>
      <c r="G40" s="174"/>
      <c r="H40" s="174"/>
      <c r="I40" s="176"/>
      <c r="J40" s="176"/>
      <c r="K40" s="176"/>
      <c r="L40" s="176"/>
      <c r="M40" s="176"/>
      <c r="N40" s="169"/>
      <c r="O40" s="169"/>
      <c r="P40" s="169"/>
      <c r="Q40" s="169"/>
      <c r="R40" s="169"/>
      <c r="S40" s="169"/>
      <c r="T40" s="169"/>
      <c r="U40" s="168"/>
      <c r="V40" s="168"/>
      <c r="W40" s="168"/>
      <c r="X40" s="174"/>
      <c r="Y40" s="174"/>
      <c r="Z40" s="168"/>
    </row>
    <row r="41" spans="1:28" s="167" customFormat="1" x14ac:dyDescent="0.3">
      <c r="A41" s="168"/>
      <c r="B41" s="175"/>
      <c r="C41" s="176"/>
      <c r="D41" s="176"/>
      <c r="E41" s="176"/>
      <c r="F41" s="174"/>
      <c r="G41" s="174"/>
      <c r="H41" s="174"/>
      <c r="I41" s="176"/>
      <c r="J41" s="176"/>
      <c r="K41" s="176"/>
      <c r="L41" s="176"/>
      <c r="M41" s="176"/>
      <c r="N41" s="169"/>
      <c r="O41" s="169"/>
      <c r="P41" s="169"/>
      <c r="Q41" s="169"/>
      <c r="R41" s="169"/>
      <c r="S41" s="169"/>
      <c r="T41" s="169"/>
      <c r="U41" s="168"/>
      <c r="V41" s="168"/>
      <c r="W41" s="168"/>
      <c r="X41" s="174"/>
      <c r="Y41" s="174"/>
      <c r="Z41" s="168"/>
    </row>
    <row r="42" spans="1:28" s="167" customFormat="1" x14ac:dyDescent="0.3">
      <c r="A42" s="168"/>
      <c r="B42" s="175"/>
      <c r="C42" s="176"/>
      <c r="D42" s="176"/>
      <c r="E42" s="176"/>
      <c r="F42" s="174"/>
      <c r="G42" s="174"/>
      <c r="H42" s="174"/>
      <c r="I42" s="168"/>
      <c r="J42" s="168"/>
      <c r="K42" s="176"/>
      <c r="L42" s="176"/>
      <c r="M42" s="176"/>
      <c r="N42" s="176"/>
      <c r="O42" s="176"/>
      <c r="P42" s="176"/>
      <c r="Q42" s="176"/>
      <c r="R42" s="169"/>
      <c r="S42" s="169"/>
      <c r="T42" s="169"/>
      <c r="U42" s="169"/>
      <c r="V42" s="169"/>
      <c r="W42" s="168"/>
      <c r="X42" s="174"/>
      <c r="Y42" s="174"/>
      <c r="Z42" s="168"/>
      <c r="AA42" s="168"/>
      <c r="AB42" s="168"/>
    </row>
    <row r="43" spans="1:28" s="167" customFormat="1" x14ac:dyDescent="0.3">
      <c r="A43" s="168"/>
      <c r="B43" s="175"/>
      <c r="C43" s="176"/>
      <c r="D43" s="176"/>
      <c r="E43" s="176"/>
      <c r="F43" s="174"/>
      <c r="G43" s="174"/>
      <c r="H43" s="174"/>
      <c r="I43" s="168"/>
      <c r="J43" s="168"/>
      <c r="K43" s="176"/>
      <c r="L43" s="176"/>
      <c r="M43" s="176"/>
      <c r="N43" s="176"/>
      <c r="O43" s="176"/>
      <c r="P43" s="176"/>
      <c r="Q43" s="176"/>
      <c r="R43" s="169"/>
      <c r="S43" s="169"/>
      <c r="T43" s="169"/>
      <c r="U43" s="169"/>
      <c r="V43" s="169"/>
      <c r="W43" s="168"/>
      <c r="X43" s="174"/>
      <c r="Y43" s="174"/>
      <c r="Z43" s="168"/>
      <c r="AA43" s="168"/>
      <c r="AB43" s="168"/>
    </row>
    <row r="44" spans="1:28" s="167" customFormat="1" x14ac:dyDescent="0.3">
      <c r="A44" s="168"/>
      <c r="B44" s="175"/>
      <c r="C44" s="176"/>
      <c r="D44" s="176"/>
      <c r="E44" s="176"/>
      <c r="F44" s="174"/>
      <c r="G44" s="174"/>
      <c r="H44" s="174"/>
      <c r="I44" s="168"/>
      <c r="J44" s="168"/>
      <c r="K44" s="176"/>
      <c r="L44" s="176"/>
      <c r="M44" s="176"/>
      <c r="N44" s="176"/>
      <c r="O44" s="176"/>
      <c r="P44" s="176"/>
      <c r="Q44" s="176"/>
      <c r="R44" s="169"/>
      <c r="S44" s="169"/>
      <c r="T44" s="169"/>
      <c r="U44" s="169"/>
      <c r="V44" s="169"/>
      <c r="W44" s="168"/>
      <c r="X44" s="174"/>
      <c r="Y44" s="174"/>
      <c r="Z44" s="168"/>
      <c r="AA44" s="168"/>
      <c r="AB44" s="168"/>
    </row>
    <row r="45" spans="1:28" s="167" customFormat="1" x14ac:dyDescent="0.3">
      <c r="A45" s="168"/>
      <c r="B45" s="175"/>
      <c r="C45" s="176"/>
      <c r="D45" s="176"/>
      <c r="E45" s="176"/>
      <c r="F45" s="174"/>
      <c r="G45" s="174"/>
      <c r="H45" s="174"/>
      <c r="I45" s="168"/>
      <c r="J45" s="168"/>
      <c r="K45" s="176"/>
      <c r="L45" s="176"/>
      <c r="M45" s="176"/>
      <c r="N45" s="176"/>
      <c r="O45" s="176"/>
      <c r="P45" s="176"/>
      <c r="Q45" s="176"/>
      <c r="R45" s="169"/>
      <c r="S45" s="169"/>
      <c r="T45" s="169"/>
      <c r="U45" s="169"/>
      <c r="V45" s="169"/>
      <c r="W45" s="168"/>
      <c r="X45" s="174"/>
      <c r="Y45" s="174"/>
      <c r="Z45" s="168"/>
      <c r="AA45" s="168"/>
      <c r="AB45" s="168"/>
    </row>
    <row r="46" spans="1:28" s="167" customFormat="1" x14ac:dyDescent="0.3">
      <c r="A46" s="168"/>
      <c r="B46" s="175"/>
      <c r="C46" s="176"/>
      <c r="D46" s="176"/>
      <c r="E46" s="176"/>
      <c r="F46" s="174"/>
      <c r="G46" s="174"/>
      <c r="H46" s="174"/>
      <c r="I46" s="168"/>
      <c r="J46" s="168"/>
      <c r="K46" s="176"/>
      <c r="L46" s="176"/>
      <c r="M46" s="176"/>
      <c r="N46" s="176"/>
      <c r="O46" s="176"/>
      <c r="P46" s="176"/>
      <c r="Q46" s="176"/>
      <c r="R46" s="169"/>
      <c r="S46" s="169"/>
      <c r="T46" s="169"/>
      <c r="U46" s="169"/>
      <c r="V46" s="169"/>
      <c r="W46" s="168"/>
      <c r="X46" s="174"/>
      <c r="Y46" s="174"/>
      <c r="Z46" s="168"/>
      <c r="AA46" s="168"/>
      <c r="AB46" s="168"/>
    </row>
    <row r="47" spans="1:28" s="167" customFormat="1" x14ac:dyDescent="0.3">
      <c r="A47" s="168"/>
      <c r="B47" s="175"/>
      <c r="C47" s="176"/>
      <c r="D47" s="176"/>
      <c r="E47" s="176"/>
      <c r="F47" s="174"/>
      <c r="G47" s="174"/>
      <c r="H47" s="174"/>
      <c r="I47" s="168"/>
      <c r="J47" s="168"/>
      <c r="K47" s="176"/>
      <c r="L47" s="176"/>
      <c r="M47" s="176"/>
      <c r="N47" s="176"/>
      <c r="O47" s="176"/>
      <c r="P47" s="176"/>
      <c r="Q47" s="176"/>
      <c r="R47" s="169"/>
      <c r="S47" s="169"/>
      <c r="T47" s="169"/>
      <c r="U47" s="169"/>
      <c r="V47" s="169"/>
      <c r="W47" s="168"/>
      <c r="X47" s="174"/>
      <c r="Y47" s="174"/>
      <c r="Z47" s="168"/>
      <c r="AA47" s="168"/>
      <c r="AB47" s="168"/>
    </row>
    <row r="48" spans="1:28" s="167" customFormat="1" x14ac:dyDescent="0.3">
      <c r="A48" s="168"/>
      <c r="B48" s="175"/>
      <c r="C48" s="176"/>
      <c r="D48" s="176"/>
      <c r="E48" s="176"/>
      <c r="F48" s="174"/>
      <c r="G48" s="174"/>
      <c r="H48" s="174"/>
      <c r="I48" s="168"/>
      <c r="J48" s="168"/>
      <c r="K48" s="176"/>
      <c r="L48" s="176"/>
      <c r="M48" s="176"/>
      <c r="N48" s="176"/>
      <c r="O48" s="176"/>
      <c r="P48" s="176"/>
      <c r="Q48" s="176"/>
      <c r="R48" s="169"/>
      <c r="S48" s="169"/>
      <c r="T48" s="169"/>
      <c r="U48" s="169"/>
      <c r="V48" s="169"/>
      <c r="W48" s="168"/>
      <c r="X48" s="174"/>
      <c r="Y48" s="174"/>
      <c r="Z48" s="168"/>
      <c r="AA48" s="168"/>
      <c r="AB48" s="168"/>
    </row>
    <row r="51" spans="1:28" s="167" customFormat="1" x14ac:dyDescent="0.3">
      <c r="A51" s="168"/>
      <c r="B51" s="175"/>
      <c r="C51" s="176"/>
      <c r="D51" s="169"/>
      <c r="E51" s="169"/>
      <c r="F51" s="174"/>
      <c r="G51" s="174"/>
      <c r="H51" s="174"/>
      <c r="I51" s="168"/>
      <c r="J51" s="168"/>
      <c r="K51" s="176"/>
      <c r="L51" s="176"/>
      <c r="M51" s="176"/>
      <c r="N51" s="176"/>
      <c r="O51" s="176"/>
      <c r="P51" s="176"/>
      <c r="Q51" s="176"/>
      <c r="R51" s="169"/>
      <c r="S51" s="169"/>
      <c r="T51" s="169"/>
      <c r="U51" s="169"/>
      <c r="V51" s="169"/>
      <c r="W51" s="168"/>
      <c r="X51" s="174"/>
      <c r="Y51" s="174"/>
      <c r="Z51" s="168"/>
      <c r="AA51" s="168"/>
      <c r="AB51" s="168"/>
    </row>
    <row r="52" spans="1:28" s="167" customFormat="1" x14ac:dyDescent="0.3">
      <c r="A52" s="168"/>
      <c r="B52" s="175"/>
      <c r="C52" s="176"/>
      <c r="D52" s="177"/>
      <c r="E52" s="176"/>
      <c r="F52" s="174"/>
      <c r="G52" s="174"/>
      <c r="H52" s="174"/>
      <c r="I52" s="168"/>
      <c r="J52" s="168"/>
      <c r="K52" s="176"/>
      <c r="L52" s="176"/>
      <c r="M52" s="176"/>
      <c r="N52" s="176"/>
      <c r="O52" s="176"/>
      <c r="P52" s="176"/>
      <c r="Q52" s="176"/>
      <c r="R52" s="169"/>
      <c r="S52" s="169"/>
      <c r="T52" s="169"/>
      <c r="U52" s="169"/>
      <c r="V52" s="169"/>
      <c r="W52" s="168"/>
      <c r="X52" s="174"/>
      <c r="Y52" s="174"/>
      <c r="Z52" s="168"/>
      <c r="AA52" s="168"/>
      <c r="AB52" s="168"/>
    </row>
    <row r="53" spans="1:28" s="167" customFormat="1" x14ac:dyDescent="0.3">
      <c r="A53" s="168"/>
      <c r="B53" s="175"/>
      <c r="C53" s="176"/>
      <c r="D53" s="177"/>
      <c r="E53" s="176"/>
      <c r="F53" s="174"/>
      <c r="G53" s="174"/>
      <c r="H53" s="174"/>
      <c r="I53" s="168"/>
      <c r="J53" s="168"/>
      <c r="K53" s="176"/>
      <c r="L53" s="176"/>
      <c r="M53" s="176"/>
      <c r="N53" s="176"/>
      <c r="O53" s="176"/>
      <c r="P53" s="176"/>
      <c r="Q53" s="176"/>
      <c r="R53" s="169"/>
      <c r="S53" s="169"/>
      <c r="T53" s="169"/>
      <c r="U53" s="169"/>
      <c r="V53" s="169"/>
      <c r="W53" s="168"/>
      <c r="X53" s="174"/>
      <c r="Y53" s="174"/>
      <c r="Z53" s="168"/>
      <c r="AA53" s="168"/>
      <c r="AB53" s="168"/>
    </row>
    <row r="54" spans="1:28" s="167" customFormat="1" x14ac:dyDescent="0.3">
      <c r="A54" s="168"/>
      <c r="B54" s="175"/>
      <c r="C54" s="176"/>
      <c r="D54" s="177"/>
      <c r="E54" s="176"/>
      <c r="F54" s="174"/>
      <c r="G54" s="174"/>
      <c r="H54" s="174"/>
      <c r="I54" s="168"/>
      <c r="J54" s="168"/>
      <c r="K54" s="176"/>
      <c r="L54" s="176"/>
      <c r="M54" s="176"/>
      <c r="N54" s="176"/>
      <c r="O54" s="176"/>
      <c r="P54" s="176"/>
      <c r="Q54" s="176"/>
      <c r="R54" s="169"/>
      <c r="S54" s="169"/>
      <c r="T54" s="169"/>
      <c r="U54" s="169"/>
      <c r="V54" s="169"/>
      <c r="W54" s="168"/>
      <c r="X54" s="174"/>
      <c r="Y54" s="174"/>
      <c r="Z54" s="168"/>
      <c r="AA54" s="168"/>
      <c r="AB54" s="168"/>
    </row>
    <row r="55" spans="1:28" s="167" customFormat="1" x14ac:dyDescent="0.3">
      <c r="A55" s="168"/>
      <c r="B55" s="175"/>
      <c r="C55" s="176"/>
      <c r="D55" s="177"/>
      <c r="E55" s="176"/>
      <c r="F55" s="174"/>
      <c r="G55" s="174"/>
      <c r="H55" s="174"/>
      <c r="I55" s="168"/>
      <c r="J55" s="168"/>
      <c r="K55" s="176"/>
      <c r="L55" s="176"/>
      <c r="M55" s="176"/>
      <c r="N55" s="176"/>
      <c r="O55" s="176"/>
      <c r="P55" s="176"/>
      <c r="Q55" s="176"/>
      <c r="R55" s="169"/>
      <c r="S55" s="169"/>
      <c r="T55" s="169"/>
      <c r="U55" s="169"/>
      <c r="V55" s="169"/>
      <c r="W55" s="168"/>
      <c r="X55" s="174"/>
      <c r="Y55" s="174"/>
      <c r="Z55" s="168"/>
      <c r="AA55" s="168"/>
      <c r="AB55" s="168"/>
    </row>
    <row r="56" spans="1:28" s="167" customFormat="1" x14ac:dyDescent="0.3">
      <c r="A56" s="168"/>
      <c r="B56" s="175"/>
      <c r="C56" s="176"/>
      <c r="D56" s="177"/>
      <c r="E56" s="176"/>
      <c r="F56" s="174"/>
      <c r="G56" s="174"/>
      <c r="H56" s="174"/>
      <c r="I56" s="168"/>
      <c r="J56" s="168"/>
      <c r="K56" s="176"/>
      <c r="L56" s="176"/>
      <c r="M56" s="176"/>
      <c r="N56" s="176"/>
      <c r="O56" s="176"/>
      <c r="P56" s="176"/>
      <c r="Q56" s="176"/>
      <c r="R56" s="169"/>
      <c r="S56" s="169"/>
      <c r="T56" s="169"/>
      <c r="U56" s="169"/>
      <c r="V56" s="169"/>
      <c r="W56" s="168"/>
      <c r="X56" s="174"/>
      <c r="Y56" s="174"/>
      <c r="Z56" s="168"/>
      <c r="AA56" s="168"/>
      <c r="AB56" s="168"/>
    </row>
    <row r="57" spans="1:28" s="167" customFormat="1" x14ac:dyDescent="0.3">
      <c r="A57" s="168"/>
      <c r="B57" s="175"/>
      <c r="C57" s="176"/>
      <c r="D57" s="177"/>
      <c r="E57" s="176"/>
      <c r="F57" s="174"/>
      <c r="G57" s="174"/>
      <c r="H57" s="174"/>
      <c r="I57" s="168"/>
      <c r="J57" s="168"/>
      <c r="K57" s="176"/>
      <c r="L57" s="176"/>
      <c r="M57" s="176"/>
      <c r="N57" s="176"/>
      <c r="O57" s="176"/>
      <c r="P57" s="176"/>
      <c r="Q57" s="176"/>
      <c r="R57" s="169"/>
      <c r="S57" s="169"/>
      <c r="T57" s="169"/>
      <c r="U57" s="169"/>
      <c r="V57" s="169"/>
      <c r="W57" s="168"/>
      <c r="X57" s="174"/>
      <c r="Y57" s="174"/>
      <c r="Z57" s="168"/>
      <c r="AA57" s="168"/>
      <c r="AB57" s="168"/>
    </row>
    <row r="58" spans="1:28" s="167" customFormat="1" x14ac:dyDescent="0.3">
      <c r="A58" s="168"/>
      <c r="B58" s="175"/>
      <c r="C58" s="176"/>
      <c r="D58" s="177"/>
      <c r="E58" s="176"/>
      <c r="F58" s="174"/>
      <c r="G58" s="174"/>
      <c r="H58" s="174"/>
      <c r="I58" s="168"/>
      <c r="J58" s="168"/>
      <c r="K58" s="176"/>
      <c r="L58" s="176"/>
      <c r="M58" s="176"/>
      <c r="N58" s="176"/>
      <c r="O58" s="176"/>
      <c r="P58" s="176"/>
      <c r="Q58" s="176"/>
      <c r="R58" s="169"/>
      <c r="S58" s="169"/>
      <c r="T58" s="169"/>
      <c r="U58" s="169"/>
      <c r="V58" s="169"/>
      <c r="W58" s="168"/>
      <c r="X58" s="174"/>
      <c r="Y58" s="174"/>
      <c r="Z58" s="168"/>
      <c r="AA58" s="168"/>
      <c r="AB58" s="168"/>
    </row>
    <row r="59" spans="1:28" s="167" customFormat="1" x14ac:dyDescent="0.3">
      <c r="A59" s="168"/>
      <c r="B59" s="175"/>
      <c r="C59" s="176"/>
      <c r="D59" s="169"/>
      <c r="E59" s="169"/>
      <c r="F59" s="174"/>
      <c r="G59" s="174"/>
      <c r="H59" s="174"/>
      <c r="I59" s="168"/>
      <c r="J59" s="168"/>
      <c r="K59" s="176"/>
      <c r="L59" s="176"/>
      <c r="M59" s="176"/>
      <c r="N59" s="176"/>
      <c r="O59" s="176"/>
      <c r="P59" s="176"/>
      <c r="Q59" s="176"/>
      <c r="R59" s="169"/>
      <c r="S59" s="169"/>
      <c r="T59" s="169"/>
      <c r="U59" s="169"/>
      <c r="V59" s="169"/>
      <c r="W59" s="168"/>
      <c r="X59" s="174"/>
      <c r="Y59" s="174"/>
      <c r="Z59" s="168"/>
      <c r="AA59" s="168"/>
      <c r="AB59" s="168"/>
    </row>
    <row r="60" spans="1:28" s="167" customFormat="1" x14ac:dyDescent="0.3">
      <c r="A60" s="168"/>
      <c r="B60" s="175"/>
      <c r="C60" s="176"/>
      <c r="D60" s="169"/>
      <c r="E60" s="169"/>
      <c r="F60" s="174"/>
      <c r="G60" s="174"/>
      <c r="H60" s="174"/>
      <c r="I60" s="168"/>
      <c r="J60" s="168"/>
      <c r="K60" s="176"/>
      <c r="L60" s="176"/>
      <c r="M60" s="176"/>
      <c r="N60" s="176"/>
      <c r="O60" s="176"/>
      <c r="P60" s="176"/>
      <c r="Q60" s="176"/>
      <c r="R60" s="169"/>
      <c r="S60" s="169"/>
      <c r="T60" s="169"/>
      <c r="U60" s="169"/>
      <c r="V60" s="169"/>
      <c r="W60" s="168"/>
      <c r="X60" s="174"/>
      <c r="Y60" s="174"/>
      <c r="Z60" s="168"/>
      <c r="AA60" s="168"/>
      <c r="AB60" s="168"/>
    </row>
    <row r="61" spans="1:28" s="167" customFormat="1" x14ac:dyDescent="0.3">
      <c r="A61" s="168"/>
      <c r="B61" s="175"/>
      <c r="C61" s="176"/>
      <c r="D61" s="176"/>
      <c r="E61" s="176"/>
      <c r="F61" s="174"/>
      <c r="G61" s="174"/>
      <c r="H61" s="174"/>
      <c r="I61" s="168"/>
      <c r="J61" s="168"/>
      <c r="K61" s="176"/>
      <c r="L61" s="176"/>
      <c r="M61" s="176"/>
      <c r="N61" s="176"/>
      <c r="O61" s="176"/>
      <c r="P61" s="176"/>
      <c r="Q61" s="176"/>
      <c r="R61" s="169"/>
      <c r="S61" s="169"/>
      <c r="T61" s="169"/>
      <c r="U61" s="169"/>
      <c r="V61" s="169"/>
      <c r="W61" s="168"/>
      <c r="X61" s="174"/>
      <c r="Y61" s="174"/>
      <c r="Z61" s="168"/>
      <c r="AA61" s="168"/>
      <c r="AB61" s="168"/>
    </row>
    <row r="62" spans="1:28" s="167" customFormat="1" x14ac:dyDescent="0.3">
      <c r="A62" s="168"/>
      <c r="B62" s="175"/>
      <c r="C62" s="176"/>
      <c r="D62" s="176"/>
      <c r="E62" s="176"/>
      <c r="F62" s="174"/>
      <c r="G62" s="174"/>
      <c r="H62" s="174"/>
      <c r="I62" s="168"/>
      <c r="J62" s="168"/>
      <c r="K62" s="176"/>
      <c r="L62" s="176"/>
      <c r="M62" s="176"/>
      <c r="N62" s="176"/>
      <c r="O62" s="176"/>
      <c r="P62" s="176"/>
      <c r="Q62" s="176"/>
      <c r="R62" s="169"/>
      <c r="S62" s="169"/>
      <c r="T62" s="169"/>
      <c r="U62" s="169"/>
      <c r="V62" s="169"/>
      <c r="W62" s="168"/>
      <c r="X62" s="174"/>
      <c r="Y62" s="174"/>
      <c r="Z62" s="168"/>
      <c r="AA62" s="168"/>
      <c r="AB62" s="168"/>
    </row>
    <row r="63" spans="1:28" s="167" customFormat="1" x14ac:dyDescent="0.3">
      <c r="A63" s="168"/>
      <c r="B63" s="175"/>
      <c r="C63" s="176"/>
      <c r="D63" s="176"/>
      <c r="E63" s="176"/>
      <c r="F63" s="174"/>
      <c r="G63" s="174"/>
      <c r="H63" s="174"/>
      <c r="I63" s="168"/>
      <c r="J63" s="168"/>
      <c r="K63" s="176"/>
      <c r="L63" s="176"/>
      <c r="M63" s="176"/>
      <c r="N63" s="176"/>
      <c r="O63" s="176"/>
      <c r="P63" s="176"/>
      <c r="Q63" s="176"/>
      <c r="R63" s="169"/>
      <c r="S63" s="169"/>
      <c r="T63" s="169"/>
      <c r="U63" s="169"/>
      <c r="V63" s="169"/>
      <c r="W63" s="168"/>
      <c r="X63" s="174"/>
      <c r="Y63" s="174"/>
      <c r="Z63" s="168"/>
      <c r="AA63" s="168"/>
      <c r="AB63" s="168"/>
    </row>
  </sheetData>
  <conditionalFormatting sqref="F14:F21 O14:Q21 X14:Y17 F3:H11 O3:Q11 X3:Y11">
    <cfRule type="cellIs" dxfId="166" priority="16" operator="lessThan">
      <formula>0.05</formula>
    </cfRule>
  </conditionalFormatting>
  <conditionalFormatting sqref="G3:H11">
    <cfRule type="cellIs" dxfId="165" priority="15" operator="lessThan">
      <formula>0.05</formula>
    </cfRule>
  </conditionalFormatting>
  <conditionalFormatting sqref="P3:Q11">
    <cfRule type="cellIs" dxfId="164" priority="13" operator="lessThan">
      <formula>0.05</formula>
    </cfRule>
  </conditionalFormatting>
  <conditionalFormatting sqref="P14:Q21">
    <cfRule type="cellIs" dxfId="163" priority="12" operator="lessThan">
      <formula>0.05</formula>
    </cfRule>
  </conditionalFormatting>
  <conditionalFormatting sqref="G14:H21">
    <cfRule type="cellIs" dxfId="162" priority="11" operator="lessThan">
      <formula>0.05</formula>
    </cfRule>
  </conditionalFormatting>
  <conditionalFormatting sqref="F7:H10">
    <cfRule type="cellIs" dxfId="161" priority="10" operator="lessThan">
      <formula>0.05</formula>
    </cfRule>
  </conditionalFormatting>
  <conditionalFormatting sqref="G7:H10">
    <cfRule type="cellIs" dxfId="160" priority="9" operator="lessThan">
      <formula>0.05</formula>
    </cfRule>
  </conditionalFormatting>
  <conditionalFormatting sqref="O7:Q10">
    <cfRule type="cellIs" dxfId="159" priority="8" operator="lessThan">
      <formula>0.05</formula>
    </cfRule>
  </conditionalFormatting>
  <conditionalFormatting sqref="P7:Q10">
    <cfRule type="cellIs" dxfId="158" priority="7" operator="lessThan">
      <formula>0.05</formula>
    </cfRule>
  </conditionalFormatting>
  <conditionalFormatting sqref="X7:Y10">
    <cfRule type="cellIs" dxfId="157" priority="6" operator="lessThan">
      <formula>0.05</formula>
    </cfRule>
  </conditionalFormatting>
  <conditionalFormatting sqref="F18:F21">
    <cfRule type="cellIs" dxfId="156" priority="5" operator="lessThan">
      <formula>0.05</formula>
    </cfRule>
  </conditionalFormatting>
  <conditionalFormatting sqref="G18:H21">
    <cfRule type="cellIs" dxfId="155" priority="4" operator="lessThan">
      <formula>0.05</formula>
    </cfRule>
  </conditionalFormatting>
  <conditionalFormatting sqref="O18:Q21">
    <cfRule type="cellIs" dxfId="154" priority="3" operator="lessThan">
      <formula>0.05</formula>
    </cfRule>
  </conditionalFormatting>
  <conditionalFormatting sqref="P18:Q21">
    <cfRule type="cellIs" dxfId="153" priority="2" operator="lessThan">
      <formula>0.05</formula>
    </cfRule>
  </conditionalFormatting>
  <conditionalFormatting sqref="X18:Y21">
    <cfRule type="cellIs" dxfId="152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0"/>
  <sheetViews>
    <sheetView showGridLines="0" zoomScaleNormal="100" zoomScaleSheetLayoutView="47" workbookViewId="0">
      <selection sqref="A1:A1048576"/>
    </sheetView>
  </sheetViews>
  <sheetFormatPr defaultColWidth="13.88671875" defaultRowHeight="13.8" x14ac:dyDescent="0.3"/>
  <cols>
    <col min="1" max="1" width="10.6640625" style="136" bestFit="1" customWidth="1"/>
    <col min="2" max="3" width="7.77734375" style="27" customWidth="1"/>
    <col min="4" max="5" width="11.44140625" style="27" customWidth="1"/>
    <col min="6" max="7" width="8.7773437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77734375" style="27" customWidth="1"/>
    <col min="13" max="14" width="11.44140625" style="27" customWidth="1"/>
    <col min="15" max="16" width="8.7773437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77734375" style="27" customWidth="1"/>
    <col min="22" max="23" width="11.44140625" style="27" customWidth="1"/>
    <col min="24" max="25" width="8.7773437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77734375" style="27" customWidth="1"/>
    <col min="31" max="32" width="11.44140625" style="27" customWidth="1"/>
    <col min="33" max="33" width="8.7773437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41" customFormat="1" ht="27" customHeight="1" thickBot="1" x14ac:dyDescent="0.35">
      <c r="A1" s="137" t="s">
        <v>42</v>
      </c>
      <c r="B1" s="45" t="s">
        <v>20</v>
      </c>
      <c r="C1" s="31"/>
      <c r="D1" s="31"/>
      <c r="E1" s="31"/>
      <c r="F1" s="31"/>
      <c r="G1" s="31"/>
      <c r="H1" s="31"/>
      <c r="I1" s="31"/>
      <c r="J1" s="46"/>
      <c r="K1" s="138" t="s">
        <v>21</v>
      </c>
      <c r="L1" s="31"/>
      <c r="M1" s="31"/>
      <c r="N1" s="31"/>
      <c r="O1" s="31"/>
      <c r="P1" s="31"/>
      <c r="Q1" s="31"/>
      <c r="R1" s="31"/>
      <c r="S1" s="139"/>
      <c r="T1" s="140" t="s">
        <v>22</v>
      </c>
      <c r="U1" s="77"/>
      <c r="V1" s="77"/>
      <c r="W1" s="77"/>
      <c r="X1" s="77"/>
      <c r="Y1" s="77"/>
      <c r="Z1" s="77"/>
      <c r="AA1" s="77"/>
      <c r="AB1" s="77"/>
      <c r="AC1" s="81" t="s">
        <v>23</v>
      </c>
      <c r="AD1" s="82"/>
      <c r="AE1" s="82"/>
      <c r="AF1" s="82"/>
      <c r="AG1" s="82"/>
      <c r="AH1" s="82"/>
      <c r="AI1" s="82"/>
      <c r="AJ1" s="82"/>
      <c r="AK1" s="82"/>
      <c r="AL1" s="30" t="s">
        <v>43</v>
      </c>
      <c r="AM1" s="42"/>
    </row>
    <row r="2" spans="1:39" s="4" customFormat="1" ht="33.6" customHeight="1" thickTop="1" thickBot="1" x14ac:dyDescent="0.35">
      <c r="A2" s="32" t="s">
        <v>39</v>
      </c>
      <c r="B2" s="47" t="s">
        <v>18</v>
      </c>
      <c r="C2" s="32" t="s">
        <v>2</v>
      </c>
      <c r="D2" s="32" t="s">
        <v>38</v>
      </c>
      <c r="E2" s="32" t="s">
        <v>11</v>
      </c>
      <c r="F2" s="32" t="s">
        <v>8</v>
      </c>
      <c r="G2" s="32" t="s">
        <v>12</v>
      </c>
      <c r="H2" s="33" t="s">
        <v>24</v>
      </c>
      <c r="I2" s="33" t="str">
        <f>[2]LME_Phonetic_PA_l_f0_b0!I1</f>
        <v>p.adj. (bf=8)</v>
      </c>
      <c r="J2" s="48" t="s">
        <v>37</v>
      </c>
      <c r="K2" s="59" t="str">
        <f>B2</f>
        <v>β0</v>
      </c>
      <c r="L2" s="32" t="str">
        <f>C2</f>
        <v xml:space="preserve">SE </v>
      </c>
      <c r="M2" s="32" t="str">
        <f>D2</f>
        <v>2.5%  CI</v>
      </c>
      <c r="N2" s="32" t="str">
        <f>E2</f>
        <v>97.5% CI</v>
      </c>
      <c r="O2" s="32" t="str">
        <f>F2</f>
        <v>t</v>
      </c>
      <c r="P2" s="34" t="str">
        <f>G2</f>
        <v>df</v>
      </c>
      <c r="Q2" s="33" t="str">
        <f>H2</f>
        <v>p. val.</v>
      </c>
      <c r="R2" s="33" t="str">
        <f>I2</f>
        <v>p.adj. (bf=8)</v>
      </c>
      <c r="S2" s="60" t="str">
        <f>J2</f>
        <v>sig.</v>
      </c>
      <c r="T2" s="69" t="str">
        <f>B2</f>
        <v>β0</v>
      </c>
      <c r="U2" s="32" t="str">
        <f t="shared" ref="U2" si="0">C2</f>
        <v xml:space="preserve">SE </v>
      </c>
      <c r="V2" s="32" t="str">
        <f>D2</f>
        <v>2.5%  CI</v>
      </c>
      <c r="W2" s="32" t="str">
        <f t="shared" ref="W2" si="1">E2</f>
        <v>97.5% CI</v>
      </c>
      <c r="X2" s="32" t="str">
        <f t="shared" ref="X2" si="2">F2</f>
        <v>t</v>
      </c>
      <c r="Y2" s="32" t="str">
        <f t="shared" ref="Y2" si="3">G2</f>
        <v>df</v>
      </c>
      <c r="Z2" s="33" t="str">
        <f t="shared" ref="Z2" si="4">H2</f>
        <v>p. val.</v>
      </c>
      <c r="AA2" s="33" t="str">
        <f t="shared" ref="AA2" si="5">I2</f>
        <v>p.adj. (bf=8)</v>
      </c>
      <c r="AB2" s="60" t="str">
        <f>J2</f>
        <v>sig.</v>
      </c>
      <c r="AC2" s="69" t="str">
        <f>B2</f>
        <v>β0</v>
      </c>
      <c r="AD2" s="32" t="str">
        <f t="shared" ref="AD2" si="6">C2</f>
        <v xml:space="preserve">SE </v>
      </c>
      <c r="AE2" s="32" t="str">
        <f t="shared" ref="AE2" si="7">D2</f>
        <v>2.5%  CI</v>
      </c>
      <c r="AF2" s="32" t="str">
        <f t="shared" ref="AF2" si="8">E2</f>
        <v>97.5% CI</v>
      </c>
      <c r="AG2" s="32" t="str">
        <f t="shared" ref="AG2" si="9">F2</f>
        <v>t</v>
      </c>
      <c r="AH2" s="32" t="str">
        <f t="shared" ref="AH2" si="10">G2</f>
        <v>df</v>
      </c>
      <c r="AI2" s="33" t="str">
        <f t="shared" ref="AI2" si="11">H2</f>
        <v>p. val.</v>
      </c>
      <c r="AJ2" s="33" t="str">
        <f t="shared" ref="AJ2" si="12">I2</f>
        <v>p.adj. (bf=8)</v>
      </c>
      <c r="AK2" s="60" t="str">
        <f>J2</f>
        <v>sig.</v>
      </c>
      <c r="AL2" s="69" t="s">
        <v>40</v>
      </c>
      <c r="AM2" s="32" t="s">
        <v>41</v>
      </c>
    </row>
    <row r="3" spans="1:39" s="1" customFormat="1" ht="33.6" customHeight="1" thickTop="1" thickBot="1" x14ac:dyDescent="0.35">
      <c r="A3" s="18" t="s">
        <v>26</v>
      </c>
      <c r="B3" s="49">
        <f>[2]LME_Phonetic_PA_l_f0_b0!B2</f>
        <v>86.603999999999999</v>
      </c>
      <c r="C3" s="17">
        <f>[2]LME_Phonetic_PA_l_f0_b0!C2</f>
        <v>1.1919999999999999</v>
      </c>
      <c r="D3" s="17">
        <f>[2]LME_Phonetic_PA_l_f0_b0!D2</f>
        <v>84.268000000000001</v>
      </c>
      <c r="E3" s="17">
        <f>[2]LME_Phonetic_PA_l_f0_b0!E2</f>
        <v>88.94</v>
      </c>
      <c r="F3" s="17">
        <f>[2]LME_Phonetic_PA_l_f0_b0!F2</f>
        <v>72.649000000000001</v>
      </c>
      <c r="G3" s="17">
        <f>[2]LME_Phonetic_PA_l_f0_b0!G2</f>
        <v>9.24</v>
      </c>
      <c r="H3" s="127">
        <f>[2]LME_Phonetic_PA_l_f0_b0!H2</f>
        <v>4.5926E-14</v>
      </c>
      <c r="I3" s="127">
        <f>[2]LME_Phonetic_PA_l_f0_b0!I2</f>
        <v>3.67E-13</v>
      </c>
      <c r="J3" s="112" t="str">
        <f>[2]LME_Phonetic_PA_l_f0_b0!J2</f>
        <v>p&lt;0.001</v>
      </c>
      <c r="K3" s="61">
        <f>[2]LME_Phonetic_PA_l_f0_b0!B3</f>
        <v>86.744</v>
      </c>
      <c r="L3" s="17">
        <f>[2]LME_Phonetic_PA_l_f0_b0!C3</f>
        <v>1.1919999999999999</v>
      </c>
      <c r="M3" s="17">
        <f>[2]LME_Phonetic_PA_l_f0_b0!D3</f>
        <v>84.408000000000001</v>
      </c>
      <c r="N3" s="17">
        <f>[2]LME_Phonetic_PA_l_f0_b0!E3</f>
        <v>89.081000000000003</v>
      </c>
      <c r="O3" s="17">
        <f>[2]LME_Phonetic_PA_l_f0_b0!F3</f>
        <v>72.760000000000005</v>
      </c>
      <c r="P3" s="17">
        <f>[2]LME_Phonetic_PA_l_f0_b0!G3</f>
        <v>9.25</v>
      </c>
      <c r="Q3" s="127">
        <f>[2]LME_Phonetic_PA_l_f0_b0!H3</f>
        <v>4.5006999999999999E-14</v>
      </c>
      <c r="R3" s="127">
        <f>[2]LME_Phonetic_PA_l_f0_b0!I3</f>
        <v>3.5999999999999998E-13</v>
      </c>
      <c r="S3" s="107" t="str">
        <f>[2]LME_Phonetic_PA_l_f0_b0!J3</f>
        <v>p&lt;0.001</v>
      </c>
      <c r="T3" s="70">
        <f>[2]LME_Phonetic_PA_l_f0_b0!B4</f>
        <v>87.744</v>
      </c>
      <c r="U3" s="17">
        <f>[2]LME_Phonetic_PA_l_f0_b0!C4</f>
        <v>1.1930000000000001</v>
      </c>
      <c r="V3" s="17">
        <f>[2]LME_Phonetic_PA_l_f0_b0!D4</f>
        <v>85.406000000000006</v>
      </c>
      <c r="W3" s="17">
        <f>[2]LME_Phonetic_PA_l_f0_b0!E4</f>
        <v>90.081999999999994</v>
      </c>
      <c r="X3" s="17">
        <f>[2]LME_Phonetic_PA_l_f0_b0!F4</f>
        <v>73.554000000000002</v>
      </c>
      <c r="Y3" s="17">
        <f>[2]LME_Phonetic_PA_l_f0_b0!G4</f>
        <v>9.27</v>
      </c>
      <c r="Z3" s="131">
        <f>[2]LME_Phonetic_PA_l_f0_b0!H4</f>
        <v>3.7887000000000001E-14</v>
      </c>
      <c r="AA3" s="131">
        <f>[2]LME_Phonetic_PA_l_f0_b0!I4</f>
        <v>3.0300000000000002E-13</v>
      </c>
      <c r="AB3" s="107" t="str">
        <f>[2]LME_Phonetic_PA_l_f0_b0!J4</f>
        <v>p&lt;0.001</v>
      </c>
      <c r="AC3" s="78">
        <f>[2]LME_Phonetic_PA_l_f0_b0!B4</f>
        <v>87.744</v>
      </c>
      <c r="AD3" s="17">
        <f>[2]LME_Phonetic_PA_l_f0_b0!C4</f>
        <v>1.1930000000000001</v>
      </c>
      <c r="AE3" s="17">
        <f>[2]LME_Phonetic_PA_l_f0_b0!D4</f>
        <v>85.406000000000006</v>
      </c>
      <c r="AF3" s="17">
        <f>[2]LME_Phonetic_PA_l_f0_b0!E4</f>
        <v>90.081999999999994</v>
      </c>
      <c r="AG3" s="17">
        <f>[2]LME_Phonetic_PA_l_f0_b0!F4</f>
        <v>73.554000000000002</v>
      </c>
      <c r="AH3" s="17">
        <f>[2]LME_Phonetic_PA_l_f0_b0!G4</f>
        <v>9.27</v>
      </c>
      <c r="AI3" s="131">
        <f>[2]LME_Phonetic_PA_l_f0_b0!H4</f>
        <v>3.7887000000000001E-14</v>
      </c>
      <c r="AJ3" s="131">
        <f>[2]LME_Phonetic_PA_l_f0_b0!I4</f>
        <v>3.0300000000000002E-13</v>
      </c>
      <c r="AK3" s="107" t="str">
        <f>[2]LME_Phonetic_PA_l_f0_b0!J4</f>
        <v>p&lt;0.001</v>
      </c>
      <c r="AL3" s="78">
        <f>[9]LME_Phonetic_PA_l_f0_r2!B3</f>
        <v>0.57100300904639401</v>
      </c>
      <c r="AM3" s="17">
        <f>[9]LME_Phonetic_PA_l_f0_r2!B2</f>
        <v>0.94866893302210198</v>
      </c>
    </row>
    <row r="4" spans="1:39" s="1" customFormat="1" ht="33.6" customHeight="1" thickBot="1" x14ac:dyDescent="0.35">
      <c r="A4" s="20" t="s">
        <v>27</v>
      </c>
      <c r="B4" s="50">
        <f>[5]LME_Phonetic_PA_h_f0_b0!B2</f>
        <v>92.525000000000006</v>
      </c>
      <c r="C4" s="19">
        <f>[5]LME_Phonetic_PA_h_f0_b0!C2</f>
        <v>1.3069999999999999</v>
      </c>
      <c r="D4" s="19">
        <f>[5]LME_Phonetic_PA_h_f0_b0!D2</f>
        <v>89.962999999999994</v>
      </c>
      <c r="E4" s="19">
        <f>[5]LME_Phonetic_PA_h_f0_b0!E2</f>
        <v>95.085999999999999</v>
      </c>
      <c r="F4" s="19">
        <f>[5]LME_Phonetic_PA_h_f0_b0!F2</f>
        <v>70.805999999999997</v>
      </c>
      <c r="G4" s="19">
        <f>[5]LME_Phonetic_PA_h_f0_b0!G2</f>
        <v>9.27</v>
      </c>
      <c r="H4" s="128">
        <f>[5]LME_Phonetic_PA_h_f0_b0!H2</f>
        <v>5.4619999999999998E-14</v>
      </c>
      <c r="I4" s="128">
        <f>[5]LME_Phonetic_PA_h_f0_b0!I2</f>
        <v>4.3700000000000001E-13</v>
      </c>
      <c r="J4" s="113" t="str">
        <f>[5]LME_Phonetic_PA_h_f0_b0!J2</f>
        <v>p&lt;0.001</v>
      </c>
      <c r="K4" s="62">
        <f>[5]LME_Phonetic_PA_h_f0_b0!B3</f>
        <v>92.91</v>
      </c>
      <c r="L4" s="19">
        <f>[5]LME_Phonetic_PA_h_f0_b0!C3</f>
        <v>1.3069999999999999</v>
      </c>
      <c r="M4" s="19">
        <f>[5]LME_Phonetic_PA_h_f0_b0!D3</f>
        <v>90.349000000000004</v>
      </c>
      <c r="N4" s="19">
        <f>[5]LME_Phonetic_PA_h_f0_b0!E3</f>
        <v>95.471000000000004</v>
      </c>
      <c r="O4" s="19">
        <f>[5]LME_Phonetic_PA_h_f0_b0!F3</f>
        <v>71.097999999999999</v>
      </c>
      <c r="P4" s="19">
        <f>[5]LME_Phonetic_PA_h_f0_b0!G3</f>
        <v>9.27</v>
      </c>
      <c r="Q4" s="128">
        <f>[5]LME_Phonetic_PA_h_f0_b0!H3</f>
        <v>5.2181999999999998E-14</v>
      </c>
      <c r="R4" s="128">
        <f>[5]LME_Phonetic_PA_h_f0_b0!I3</f>
        <v>4.1699999999999999E-13</v>
      </c>
      <c r="S4" s="108" t="str">
        <f>[5]LME_Phonetic_PA_h_f0_b0!J3</f>
        <v>p&lt;0.001</v>
      </c>
      <c r="T4" s="71">
        <f>[5]LME_Phonetic_PA_h_f0_b0!B4</f>
        <v>93.683999999999997</v>
      </c>
      <c r="U4" s="19">
        <f>[5]LME_Phonetic_PA_h_f0_b0!C4</f>
        <v>1.3080000000000001</v>
      </c>
      <c r="V4" s="19">
        <f>[5]LME_Phonetic_PA_h_f0_b0!D4</f>
        <v>91.12</v>
      </c>
      <c r="W4" s="19">
        <f>[5]LME_Phonetic_PA_h_f0_b0!E4</f>
        <v>96.248999999999995</v>
      </c>
      <c r="X4" s="19">
        <f>[5]LME_Phonetic_PA_h_f0_b0!F4</f>
        <v>71.611000000000004</v>
      </c>
      <c r="Y4" s="19">
        <f>[5]LME_Phonetic_PA_h_f0_b0!G4</f>
        <v>9.31</v>
      </c>
      <c r="Z4" s="132">
        <f>[5]LME_Phonetic_PA_h_f0_b0!H4</f>
        <v>4.366E-14</v>
      </c>
      <c r="AA4" s="132">
        <f>[5]LME_Phonetic_PA_h_f0_b0!I4</f>
        <v>3.4899999999999998E-13</v>
      </c>
      <c r="AB4" s="108" t="str">
        <f>[5]LME_Phonetic_PA_h_f0_b0!J4</f>
        <v>p&lt;0.001</v>
      </c>
      <c r="AC4" s="79">
        <f>[5]LME_Phonetic_PA_h_f0_b0!B4</f>
        <v>93.683999999999997</v>
      </c>
      <c r="AD4" s="19">
        <f>[5]LME_Phonetic_PA_h_f0_b0!C4</f>
        <v>1.3080000000000001</v>
      </c>
      <c r="AE4" s="19">
        <f>[5]LME_Phonetic_PA_h_f0_b0!D4</f>
        <v>91.12</v>
      </c>
      <c r="AF4" s="19">
        <f>[5]LME_Phonetic_PA_h_f0_b0!E4</f>
        <v>96.248999999999995</v>
      </c>
      <c r="AG4" s="19">
        <f>[5]LME_Phonetic_PA_h_f0_b0!F4</f>
        <v>71.611000000000004</v>
      </c>
      <c r="AH4" s="19">
        <f>[5]LME_Phonetic_PA_h_f0_b0!G4</f>
        <v>9.31</v>
      </c>
      <c r="AI4" s="132">
        <f>[5]LME_Phonetic_PA_h_f0_b0!H4</f>
        <v>4.366E-14</v>
      </c>
      <c r="AJ4" s="132">
        <f>[5]LME_Phonetic_PA_h_f0_b0!I4</f>
        <v>3.4899999999999998E-13</v>
      </c>
      <c r="AK4" s="108" t="str">
        <f>[5]LME_Phonetic_PA_h_f0_b0!J4</f>
        <v>p&lt;0.001</v>
      </c>
      <c r="AL4" s="79">
        <f>[10]LME_Phonetic_PA_h_f0_r2!B3</f>
        <v>0.552454603767916</v>
      </c>
      <c r="AM4" s="19">
        <f>[10]LME_Phonetic_PA_h_f0_r2!B2</f>
        <v>0.92286814836732001</v>
      </c>
    </row>
    <row r="5" spans="1:39" s="1" customFormat="1" ht="33.6" customHeight="1" thickBot="1" x14ac:dyDescent="0.35">
      <c r="A5" s="21" t="s">
        <v>5</v>
      </c>
      <c r="B5" s="51">
        <f>[3]LME_Phonetic_PA_f0_exc_b0!B2</f>
        <v>6.1109999999999998</v>
      </c>
      <c r="C5" s="21">
        <f>[3]LME_Phonetic_PA_f0_exc_b0!C2</f>
        <v>0.40300000000000002</v>
      </c>
      <c r="D5" s="22">
        <f>[3]LME_Phonetic_PA_f0_exc_b0!D2</f>
        <v>5.32</v>
      </c>
      <c r="E5" s="22">
        <f>[3]LME_Phonetic_PA_f0_exc_b0!E2</f>
        <v>6.9009999999999998</v>
      </c>
      <c r="F5" s="22">
        <f>[3]LME_Phonetic_PA_f0_exc_b0!F2</f>
        <v>15.151</v>
      </c>
      <c r="G5" s="22">
        <f>[3]LME_Phonetic_PA_f0_exc_b0!G2</f>
        <v>10.85</v>
      </c>
      <c r="H5" s="129">
        <f>[3]LME_Phonetic_PA_f0_exc_b0!H2</f>
        <v>1.2079E-8</v>
      </c>
      <c r="I5" s="129">
        <f>[3]LME_Phonetic_PA_f0_exc_b0!I2</f>
        <v>9.6600000000000005E-8</v>
      </c>
      <c r="J5" s="114" t="str">
        <f>[3]LME_Phonetic_PA_f0_exc_b0!J2</f>
        <v>p&lt;0.001</v>
      </c>
      <c r="K5" s="63">
        <f>[3]LME_Phonetic_PA_f0_exc_b0!B3</f>
        <v>6.3460000000000001</v>
      </c>
      <c r="L5" s="22">
        <f>[3]LME_Phonetic_PA_f0_exc_b0!C3</f>
        <v>0.40300000000000002</v>
      </c>
      <c r="M5" s="22">
        <f>[3]LME_Phonetic_PA_f0_exc_b0!D3</f>
        <v>5.556</v>
      </c>
      <c r="N5" s="22">
        <f>[3]LME_Phonetic_PA_f0_exc_b0!E3</f>
        <v>7.1360000000000001</v>
      </c>
      <c r="O5" s="22">
        <f>[3]LME_Phonetic_PA_f0_exc_b0!F3</f>
        <v>15.744</v>
      </c>
      <c r="P5" s="22">
        <f>[3]LME_Phonetic_PA_f0_exc_b0!G3</f>
        <v>10.83</v>
      </c>
      <c r="Q5" s="129">
        <f>[3]LME_Phonetic_PA_f0_exc_b0!H3</f>
        <v>8.3422999999999992E-9</v>
      </c>
      <c r="R5" s="129">
        <f>[3]LME_Phonetic_PA_f0_exc_b0!I3</f>
        <v>6.6699999999999995E-8</v>
      </c>
      <c r="S5" s="109" t="str">
        <f>[3]LME_Phonetic_PA_f0_exc_b0!J3</f>
        <v>p&lt;0.001</v>
      </c>
      <c r="T5" s="72">
        <f>[3]LME_Phonetic_PA_f0_exc_b0!B4</f>
        <v>6.1139999999999999</v>
      </c>
      <c r="U5" s="22">
        <f>[3]LME_Phonetic_PA_f0_exc_b0!C4</f>
        <v>0.40699999999999997</v>
      </c>
      <c r="V5" s="22">
        <f>[3]LME_Phonetic_PA_f0_exc_b0!D4</f>
        <v>5.3159999999999998</v>
      </c>
      <c r="W5" s="22">
        <f>[3]LME_Phonetic_PA_f0_exc_b0!E4</f>
        <v>6.9130000000000003</v>
      </c>
      <c r="X5" s="22">
        <f>[3]LME_Phonetic_PA_f0_exc_b0!F4</f>
        <v>15.007</v>
      </c>
      <c r="Y5" s="22">
        <f>[3]LME_Phonetic_PA_f0_exc_b0!G4</f>
        <v>11.3</v>
      </c>
      <c r="Z5" s="133">
        <f>[3]LME_Phonetic_PA_f0_exc_b0!H4</f>
        <v>8.2090999999999997E-9</v>
      </c>
      <c r="AA5" s="133">
        <f>[3]LME_Phonetic_PA_f0_exc_b0!I4</f>
        <v>6.5699999999999999E-8</v>
      </c>
      <c r="AB5" s="109" t="str">
        <f>[3]LME_Phonetic_PA_f0_exc_b0!J4</f>
        <v>p&lt;0.001</v>
      </c>
      <c r="AC5" s="80">
        <f>[3]LME_Phonetic_PA_f0_exc_b0!B4</f>
        <v>6.1139999999999999</v>
      </c>
      <c r="AD5" s="22">
        <f>[3]LME_Phonetic_PA_f0_exc_b0!C4</f>
        <v>0.40699999999999997</v>
      </c>
      <c r="AE5" s="22">
        <f>[3]LME_Phonetic_PA_f0_exc_b0!D4</f>
        <v>5.3159999999999998</v>
      </c>
      <c r="AF5" s="22">
        <f>[3]LME_Phonetic_PA_f0_exc_b0!E4</f>
        <v>6.9130000000000003</v>
      </c>
      <c r="AG5" s="22">
        <f>[3]LME_Phonetic_PA_f0_exc_b0!F4</f>
        <v>15.007</v>
      </c>
      <c r="AH5" s="22">
        <f>[3]LME_Phonetic_PA_f0_exc_b0!G4</f>
        <v>11.3</v>
      </c>
      <c r="AI5" s="133">
        <f>[3]LME_Phonetic_PA_f0_exc_b0!H4</f>
        <v>8.2090999999999997E-9</v>
      </c>
      <c r="AJ5" s="133">
        <f>[3]LME_Phonetic_PA_f0_exc_b0!I4</f>
        <v>6.5699999999999999E-8</v>
      </c>
      <c r="AK5" s="109" t="str">
        <f>[3]LME_Phonetic_PA_f0_exc_b0!J4</f>
        <v>p&lt;0.001</v>
      </c>
      <c r="AL5" s="80">
        <f>[8]LME_Phonetic_PA_lh_slope_r2!B3</f>
        <v>0.17466812353421701</v>
      </c>
      <c r="AM5" s="22">
        <f>[8]LME_Phonetic_PA_lh_slope_r2!B2</f>
        <v>0.75811726098251697</v>
      </c>
    </row>
    <row r="6" spans="1:39" s="4" customFormat="1" ht="33.6" customHeight="1" thickTop="1" thickBot="1" x14ac:dyDescent="0.35">
      <c r="A6" s="35" t="s">
        <v>6</v>
      </c>
      <c r="B6" s="52" t="str">
        <f t="shared" ref="B6:AC6" si="13">B2</f>
        <v>β0</v>
      </c>
      <c r="C6" s="35" t="str">
        <f t="shared" si="13"/>
        <v xml:space="preserve">SE </v>
      </c>
      <c r="D6" s="35" t="str">
        <f t="shared" si="13"/>
        <v>2.5%  CI</v>
      </c>
      <c r="E6" s="35" t="str">
        <f t="shared" si="13"/>
        <v>97.5% CI</v>
      </c>
      <c r="F6" s="35" t="str">
        <f t="shared" si="13"/>
        <v>t</v>
      </c>
      <c r="G6" s="35" t="str">
        <f t="shared" si="13"/>
        <v>df</v>
      </c>
      <c r="H6" s="36" t="str">
        <f t="shared" si="13"/>
        <v>p. val.</v>
      </c>
      <c r="I6" s="36" t="str">
        <f t="shared" si="13"/>
        <v>p.adj. (bf=8)</v>
      </c>
      <c r="J6" s="53" t="str">
        <f>J2</f>
        <v>sig.</v>
      </c>
      <c r="K6" s="64" t="str">
        <f t="shared" si="13"/>
        <v>β0</v>
      </c>
      <c r="L6" s="35" t="str">
        <f t="shared" si="13"/>
        <v xml:space="preserve">SE </v>
      </c>
      <c r="M6" s="35" t="str">
        <f t="shared" si="13"/>
        <v>2.5%  CI</v>
      </c>
      <c r="N6" s="35" t="str">
        <f t="shared" si="13"/>
        <v>97.5% CI</v>
      </c>
      <c r="O6" s="35" t="str">
        <f t="shared" si="13"/>
        <v>t</v>
      </c>
      <c r="P6" s="35" t="str">
        <f t="shared" si="13"/>
        <v>df</v>
      </c>
      <c r="Q6" s="36" t="str">
        <f t="shared" si="13"/>
        <v>p. val.</v>
      </c>
      <c r="R6" s="36" t="str">
        <f t="shared" si="13"/>
        <v>p.adj. (bf=8)</v>
      </c>
      <c r="S6" s="65" t="str">
        <f>J2</f>
        <v>sig.</v>
      </c>
      <c r="T6" s="73" t="str">
        <f t="shared" si="13"/>
        <v>β0</v>
      </c>
      <c r="U6" s="35" t="str">
        <f t="shared" ref="U6:AA6" si="14">U2</f>
        <v xml:space="preserve">SE </v>
      </c>
      <c r="V6" s="35" t="str">
        <f t="shared" si="14"/>
        <v>2.5%  CI</v>
      </c>
      <c r="W6" s="35" t="str">
        <f t="shared" si="14"/>
        <v>97.5% CI</v>
      </c>
      <c r="X6" s="35" t="str">
        <f t="shared" si="14"/>
        <v>t</v>
      </c>
      <c r="Y6" s="35" t="str">
        <f t="shared" si="14"/>
        <v>df</v>
      </c>
      <c r="Z6" s="36" t="str">
        <f t="shared" si="14"/>
        <v>p. val.</v>
      </c>
      <c r="AA6" s="36" t="str">
        <f t="shared" si="14"/>
        <v>p.adj. (bf=8)</v>
      </c>
      <c r="AB6" s="65" t="str">
        <f>J2</f>
        <v>sig.</v>
      </c>
      <c r="AC6" s="73" t="str">
        <f t="shared" si="13"/>
        <v>β0</v>
      </c>
      <c r="AD6" s="35" t="str">
        <f t="shared" ref="AD6:AJ6" si="15">AD2</f>
        <v xml:space="preserve">SE </v>
      </c>
      <c r="AE6" s="35" t="str">
        <f t="shared" si="15"/>
        <v>2.5%  CI</v>
      </c>
      <c r="AF6" s="35" t="str">
        <f t="shared" si="15"/>
        <v>97.5% CI</v>
      </c>
      <c r="AG6" s="35" t="str">
        <f t="shared" si="15"/>
        <v>t</v>
      </c>
      <c r="AH6" s="35" t="str">
        <f t="shared" si="15"/>
        <v>df</v>
      </c>
      <c r="AI6" s="36" t="str">
        <f t="shared" si="15"/>
        <v>p. val.</v>
      </c>
      <c r="AJ6" s="36" t="str">
        <f t="shared" si="15"/>
        <v>p.adj. (bf=8)</v>
      </c>
      <c r="AK6" s="65" t="str">
        <f>J2</f>
        <v>sig.</v>
      </c>
      <c r="AL6" s="73" t="s">
        <v>40</v>
      </c>
      <c r="AM6" s="35" t="s">
        <v>41</v>
      </c>
    </row>
    <row r="7" spans="1:39" s="2" customFormat="1" ht="33.6" customHeight="1" thickTop="1" thickBot="1" x14ac:dyDescent="0.35">
      <c r="A7" s="23" t="s">
        <v>4</v>
      </c>
      <c r="B7" s="54">
        <f>[1]LME_Phonetic_PA_l_t_b0!B2</f>
        <v>94.207999999999998</v>
      </c>
      <c r="C7" s="18">
        <f>[1]LME_Phonetic_PA_l_t_b0!C2</f>
        <v>6.0369999999999999</v>
      </c>
      <c r="D7" s="18">
        <f>[1]LME_Phonetic_PA_l_t_b0!D2</f>
        <v>82.376999999999995</v>
      </c>
      <c r="E7" s="18">
        <f>[1]LME_Phonetic_PA_l_t_b0!E2</f>
        <v>106.04</v>
      </c>
      <c r="F7" s="17">
        <f>[1]LME_Phonetic_PA_l_t_b0!F2</f>
        <v>15.606</v>
      </c>
      <c r="G7" s="17">
        <f>[1]LME_Phonetic_PA_l_t_b0!G2</f>
        <v>9.75</v>
      </c>
      <c r="H7" s="127">
        <f>[1]LME_Phonetic_PA_l_t_b0!H2</f>
        <v>3.2204000000000002E-8</v>
      </c>
      <c r="I7" s="127">
        <f>[1]LME_Phonetic_PA_l_t_b0!I2</f>
        <v>2.5800000000000001E-7</v>
      </c>
      <c r="J7" s="115" t="str">
        <f>[1]LME_Phonetic_PA_l_t_b0!J2</f>
        <v>p&lt;0.001</v>
      </c>
      <c r="K7" s="66">
        <f>[1]LME_Phonetic_PA_l_t_b0!B3</f>
        <v>94.488</v>
      </c>
      <c r="L7" s="17">
        <f>[1]LME_Phonetic_PA_l_t_b0!C3</f>
        <v>6.04</v>
      </c>
      <c r="M7" s="17">
        <f>[1]LME_Phonetic_PA_l_t_b0!D3</f>
        <v>82.65</v>
      </c>
      <c r="N7" s="17">
        <f>[1]LME_Phonetic_PA_l_t_b0!E3</f>
        <v>106.32599999999999</v>
      </c>
      <c r="O7" s="17">
        <f>[1]LME_Phonetic_PA_l_t_b0!F3</f>
        <v>15.644</v>
      </c>
      <c r="P7" s="17">
        <f>[1]LME_Phonetic_PA_l_t_b0!G3</f>
        <v>9.77</v>
      </c>
      <c r="Q7" s="127">
        <f>[1]LME_Phonetic_PA_l_t_b0!H3</f>
        <v>3.0732E-8</v>
      </c>
      <c r="R7" s="127">
        <f>[1]LME_Phonetic_PA_l_t_b0!I3</f>
        <v>2.4600000000000001E-7</v>
      </c>
      <c r="S7" s="110" t="str">
        <f>[1]LME_Phonetic_PA_l_t_b0!J3</f>
        <v>p&lt;0.001</v>
      </c>
      <c r="T7" s="74">
        <f>[1]LME_Phonetic_PA_l_t_b0!B4</f>
        <v>96.23</v>
      </c>
      <c r="U7" s="17">
        <f>[1]LME_Phonetic_PA_l_t_b0!C4</f>
        <v>6.0839999999999996</v>
      </c>
      <c r="V7" s="17">
        <f>[1]LME_Phonetic_PA_l_t_b0!D4</f>
        <v>84.305000000000007</v>
      </c>
      <c r="W7" s="17">
        <f>[1]LME_Phonetic_PA_l_t_b0!E4</f>
        <v>108.155</v>
      </c>
      <c r="X7" s="17">
        <f>[1]LME_Phonetic_PA_l_t_b0!F4</f>
        <v>15.816000000000001</v>
      </c>
      <c r="Y7" s="17">
        <f>[1]LME_Phonetic_PA_l_t_b0!G4</f>
        <v>10.06</v>
      </c>
      <c r="Z7" s="131">
        <f>[1]LME_Phonetic_PA_l_t_b0!H4</f>
        <v>1.9568E-8</v>
      </c>
      <c r="AA7" s="131">
        <f>[1]LME_Phonetic_PA_l_t_b0!I4</f>
        <v>1.5699999999999999E-7</v>
      </c>
      <c r="AB7" s="110" t="str">
        <f>[1]LME_Phonetic_PA_l_t_b0!J4</f>
        <v>p&lt;0.001</v>
      </c>
      <c r="AC7" s="78">
        <f>[1]LME_Phonetic_PA_l_t_b0!B4</f>
        <v>96.23</v>
      </c>
      <c r="AD7" s="17">
        <f>[1]LME_Phonetic_PA_l_t_b0!C4</f>
        <v>6.0839999999999996</v>
      </c>
      <c r="AE7" s="17">
        <f>[1]LME_Phonetic_PA_l_t_b0!D4</f>
        <v>84.305000000000007</v>
      </c>
      <c r="AF7" s="17">
        <f>[1]LME_Phonetic_PA_l_t_b0!E4</f>
        <v>108.155</v>
      </c>
      <c r="AG7" s="17">
        <f>[1]LME_Phonetic_PA_l_t_b0!F4</f>
        <v>15.816000000000001</v>
      </c>
      <c r="AH7" s="17">
        <f>[1]LME_Phonetic_PA_l_t_b0!G4</f>
        <v>10.06</v>
      </c>
      <c r="AI7" s="131">
        <f>[1]LME_Phonetic_PA_l_t_b0!H4</f>
        <v>1.9568E-8</v>
      </c>
      <c r="AJ7" s="131">
        <f>[1]LME_Phonetic_PA_l_t_b0!I4</f>
        <v>1.5699999999999999E-7</v>
      </c>
      <c r="AK7" s="110" t="str">
        <f>[1]LME_Phonetic_PA_l_t_b0!J4</f>
        <v>p&lt;0.001</v>
      </c>
      <c r="AL7" s="78">
        <f>[11]LME_PHonetic_PA_l_t_r2!B3</f>
        <v>0.60597613939671302</v>
      </c>
      <c r="AM7" s="17">
        <f>[11]LME_PHonetic_PA_l_t_r2!B2</f>
        <v>0.76116509330383497</v>
      </c>
    </row>
    <row r="8" spans="1:39" s="2" customFormat="1" ht="33.6" customHeight="1" thickBot="1" x14ac:dyDescent="0.35">
      <c r="A8" s="24" t="s">
        <v>3</v>
      </c>
      <c r="B8" s="55">
        <f>[4]LME_Phonetic_PA_h_t_b0!B2</f>
        <v>317.99700000000001</v>
      </c>
      <c r="C8" s="21">
        <f>[4]LME_Phonetic_PA_h_t_b0!C2</f>
        <v>26.126000000000001</v>
      </c>
      <c r="D8" s="21">
        <f>[4]LME_Phonetic_PA_h_t_b0!D2</f>
        <v>266.791</v>
      </c>
      <c r="E8" s="21">
        <f>[4]LME_Phonetic_PA_h_t_b0!E2</f>
        <v>369.20299999999997</v>
      </c>
      <c r="F8" s="22">
        <f>[4]LME_Phonetic_PA_h_t_b0!F2</f>
        <v>12.172000000000001</v>
      </c>
      <c r="G8" s="22">
        <f>[4]LME_Phonetic_PA_h_t_b0!G2</f>
        <v>2.94</v>
      </c>
      <c r="H8" s="129">
        <f>[4]LME_Phonetic_PA_h_t_b0!H2</f>
        <v>1.2999999999999999E-3</v>
      </c>
      <c r="I8" s="129">
        <f>[4]LME_Phonetic_PA_h_t_b0!I2</f>
        <v>1.06E-2</v>
      </c>
      <c r="J8" s="114" t="str">
        <f>[4]LME_Phonetic_PA_h_t_b0!J2</f>
        <v>p&lt;0.05</v>
      </c>
      <c r="K8" s="67">
        <f>[4]LME_Phonetic_PA_h_t_b0!B3</f>
        <v>317.62799999999999</v>
      </c>
      <c r="L8" s="22">
        <f>[4]LME_Phonetic_PA_h_t_b0!C3</f>
        <v>26.126999999999999</v>
      </c>
      <c r="M8" s="22">
        <f>[4]LME_Phonetic_PA_h_t_b0!D3</f>
        <v>266.42099999999999</v>
      </c>
      <c r="N8" s="22">
        <f>[4]LME_Phonetic_PA_h_t_b0!E3</f>
        <v>368.83499999999998</v>
      </c>
      <c r="O8" s="22">
        <f>[4]LME_Phonetic_PA_h_t_b0!F3</f>
        <v>12.157</v>
      </c>
      <c r="P8" s="22">
        <f>[4]LME_Phonetic_PA_h_t_b0!G3</f>
        <v>2.94</v>
      </c>
      <c r="Q8" s="129">
        <f>[4]LME_Phonetic_PA_h_t_b0!H3</f>
        <v>1.2999999999999999E-3</v>
      </c>
      <c r="R8" s="129">
        <f>[4]LME_Phonetic_PA_h_t_b0!I3</f>
        <v>1.06E-2</v>
      </c>
      <c r="S8" s="109" t="str">
        <f>[4]LME_Phonetic_PA_h_t_b0!J3</f>
        <v>p&lt;0.05</v>
      </c>
      <c r="T8" s="75">
        <f>[4]LME_Phonetic_PA_h_t_b0!B4</f>
        <v>317.41899999999998</v>
      </c>
      <c r="U8" s="22">
        <f>[4]LME_Phonetic_PA_h_t_b0!C4</f>
        <v>26.137</v>
      </c>
      <c r="V8" s="22">
        <f>[4]LME_Phonetic_PA_h_t_b0!D4</f>
        <v>266.19200000000001</v>
      </c>
      <c r="W8" s="22">
        <f>[4]LME_Phonetic_PA_h_t_b0!E4</f>
        <v>368.64499999999998</v>
      </c>
      <c r="X8" s="22">
        <f>[4]LME_Phonetic_PA_h_t_b0!F4</f>
        <v>12.145</v>
      </c>
      <c r="Y8" s="22">
        <f>[4]LME_Phonetic_PA_h_t_b0!G4</f>
        <v>2.94</v>
      </c>
      <c r="Z8" s="133">
        <f>[4]LME_Phonetic_PA_h_t_b0!H4</f>
        <v>1.2999999999999999E-3</v>
      </c>
      <c r="AA8" s="133">
        <f>[4]LME_Phonetic_PA_h_t_b0!I4</f>
        <v>1.06E-2</v>
      </c>
      <c r="AB8" s="109" t="str">
        <f>[4]LME_Phonetic_PA_h_t_b0!J4</f>
        <v>p&lt;0.05</v>
      </c>
      <c r="AC8" s="80">
        <f>[4]LME_Phonetic_PA_h_t_b0!B4</f>
        <v>317.41899999999998</v>
      </c>
      <c r="AD8" s="22">
        <f>[4]LME_Phonetic_PA_h_t_b0!C4</f>
        <v>26.137</v>
      </c>
      <c r="AE8" s="22">
        <f>[4]LME_Phonetic_PA_h_t_b0!D4</f>
        <v>266.19200000000001</v>
      </c>
      <c r="AF8" s="22">
        <f>[4]LME_Phonetic_PA_h_t_b0!E4</f>
        <v>368.64499999999998</v>
      </c>
      <c r="AG8" s="22">
        <f>[4]LME_Phonetic_PA_h_t_b0!F4</f>
        <v>12.145</v>
      </c>
      <c r="AH8" s="22">
        <f>[4]LME_Phonetic_PA_h_t_b0!G4</f>
        <v>2.94</v>
      </c>
      <c r="AI8" s="133">
        <f>[4]LME_Phonetic_PA_h_t_b0!H4</f>
        <v>1.2999999999999999E-3</v>
      </c>
      <c r="AJ8" s="133">
        <f>[4]LME_Phonetic_PA_h_t_b0!I4</f>
        <v>1.06E-2</v>
      </c>
      <c r="AK8" s="109" t="str">
        <f>[4]LME_Phonetic_PA_h_t_b0!J4</f>
        <v>p&lt;0.05</v>
      </c>
      <c r="AL8" s="80">
        <f>[12]LME_Phonetic_PA_h_t_r2!B3</f>
        <v>0.305251914676753</v>
      </c>
      <c r="AM8" s="22">
        <f>[12]LME_Phonetic_PA_h_t_r2!B2</f>
        <v>0.84325397172528904</v>
      </c>
    </row>
    <row r="9" spans="1:39" s="4" customFormat="1" ht="33.6" customHeight="1" thickTop="1" thickBot="1" x14ac:dyDescent="0.35">
      <c r="A9" s="35" t="s">
        <v>17</v>
      </c>
      <c r="B9" s="52" t="str">
        <f t="shared" ref="B9:AC9" si="16">B2</f>
        <v>β0</v>
      </c>
      <c r="C9" s="35" t="str">
        <f t="shared" si="16"/>
        <v xml:space="preserve">SE </v>
      </c>
      <c r="D9" s="35" t="str">
        <f t="shared" si="16"/>
        <v>2.5%  CI</v>
      </c>
      <c r="E9" s="35" t="str">
        <f t="shared" si="16"/>
        <v>97.5% CI</v>
      </c>
      <c r="F9" s="35" t="str">
        <f t="shared" si="16"/>
        <v>t</v>
      </c>
      <c r="G9" s="35" t="str">
        <f t="shared" si="16"/>
        <v>df</v>
      </c>
      <c r="H9" s="36" t="str">
        <f t="shared" si="16"/>
        <v>p. val.</v>
      </c>
      <c r="I9" s="36" t="str">
        <f t="shared" si="16"/>
        <v>p.adj. (bf=8)</v>
      </c>
      <c r="J9" s="53" t="str">
        <f>J2</f>
        <v>sig.</v>
      </c>
      <c r="K9" s="64" t="str">
        <f>K2</f>
        <v>β0</v>
      </c>
      <c r="L9" s="35" t="str">
        <f t="shared" si="16"/>
        <v xml:space="preserve">SE </v>
      </c>
      <c r="M9" s="35" t="str">
        <f t="shared" si="16"/>
        <v>2.5%  CI</v>
      </c>
      <c r="N9" s="35" t="str">
        <f t="shared" si="16"/>
        <v>97.5% CI</v>
      </c>
      <c r="O9" s="35" t="str">
        <f t="shared" si="16"/>
        <v>t</v>
      </c>
      <c r="P9" s="35" t="str">
        <f t="shared" si="16"/>
        <v>df</v>
      </c>
      <c r="Q9" s="36" t="str">
        <f t="shared" si="16"/>
        <v>p. val.</v>
      </c>
      <c r="R9" s="36" t="str">
        <f t="shared" si="16"/>
        <v>p.adj. (bf=8)</v>
      </c>
      <c r="S9" s="65" t="str">
        <f>J2</f>
        <v>sig.</v>
      </c>
      <c r="T9" s="73" t="str">
        <f t="shared" si="16"/>
        <v>β0</v>
      </c>
      <c r="U9" s="35" t="str">
        <f t="shared" ref="U9:AA9" si="17">U2</f>
        <v xml:space="preserve">SE </v>
      </c>
      <c r="V9" s="35" t="str">
        <f t="shared" si="17"/>
        <v>2.5%  CI</v>
      </c>
      <c r="W9" s="35" t="str">
        <f t="shared" si="17"/>
        <v>97.5% CI</v>
      </c>
      <c r="X9" s="35" t="str">
        <f t="shared" si="17"/>
        <v>t</v>
      </c>
      <c r="Y9" s="35" t="str">
        <f t="shared" si="17"/>
        <v>df</v>
      </c>
      <c r="Z9" s="36" t="str">
        <f t="shared" si="17"/>
        <v>p. val.</v>
      </c>
      <c r="AA9" s="36" t="str">
        <f t="shared" si="17"/>
        <v>p.adj. (bf=8)</v>
      </c>
      <c r="AB9" s="65" t="str">
        <f>J2</f>
        <v>sig.</v>
      </c>
      <c r="AC9" s="73" t="str">
        <f t="shared" si="16"/>
        <v>β0</v>
      </c>
      <c r="AD9" s="35" t="str">
        <f t="shared" ref="AD9:AJ9" si="18">AD2</f>
        <v xml:space="preserve">SE </v>
      </c>
      <c r="AE9" s="35" t="str">
        <f t="shared" si="18"/>
        <v>2.5%  CI</v>
      </c>
      <c r="AF9" s="35" t="str">
        <f t="shared" si="18"/>
        <v>97.5% CI</v>
      </c>
      <c r="AG9" s="35" t="str">
        <f t="shared" si="18"/>
        <v>t</v>
      </c>
      <c r="AH9" s="35" t="str">
        <f t="shared" si="18"/>
        <v>df</v>
      </c>
      <c r="AI9" s="36" t="str">
        <f t="shared" si="18"/>
        <v>p. val.</v>
      </c>
      <c r="AJ9" s="36" t="str">
        <f t="shared" si="18"/>
        <v>p.adj. (bf=8)</v>
      </c>
      <c r="AK9" s="65" t="str">
        <f>J2</f>
        <v>sig.</v>
      </c>
      <c r="AL9" s="73" t="s">
        <v>40</v>
      </c>
      <c r="AM9" s="35" t="s">
        <v>41</v>
      </c>
    </row>
    <row r="10" spans="1:39" s="1" customFormat="1" ht="33.6" customHeight="1" thickTop="1" x14ac:dyDescent="0.3">
      <c r="A10" s="58" t="s">
        <v>36</v>
      </c>
      <c r="B10" s="56">
        <f>[6]LME_Phonetic_PA_lh_slope_b0!B2</f>
        <v>33.508000000000003</v>
      </c>
      <c r="C10" s="57">
        <f>[6]LME_Phonetic_PA_lh_slope_b0!C2</f>
        <v>5.2069999999999999</v>
      </c>
      <c r="D10" s="58">
        <f>[6]LME_Phonetic_PA_lh_slope_b0!D2</f>
        <v>23.302</v>
      </c>
      <c r="E10" s="58">
        <f>[6]LME_Phonetic_PA_lh_slope_b0!E2</f>
        <v>43.713999999999999</v>
      </c>
      <c r="F10" s="57">
        <f>[6]LME_Phonetic_PA_lh_slope_b0!F2</f>
        <v>6.4349999999999996</v>
      </c>
      <c r="G10" s="57">
        <f>[6]LME_Phonetic_PA_lh_slope_b0!G2</f>
        <v>3.37</v>
      </c>
      <c r="H10" s="130">
        <f>[6]LME_Phonetic_PA_lh_slope_b0!H2</f>
        <v>5.3E-3</v>
      </c>
      <c r="I10" s="130">
        <f>[6]LME_Phonetic_PA_lh_slope_b0!I2</f>
        <v>4.2200000000000001E-2</v>
      </c>
      <c r="J10" s="116" t="str">
        <f>[6]LME_Phonetic_PA_lh_slope_b0!J2</f>
        <v>p&lt;0.05</v>
      </c>
      <c r="K10" s="68">
        <f>[6]LME_Phonetic_PA_lh_slope_b0!B3</f>
        <v>35.302999999999997</v>
      </c>
      <c r="L10" s="25">
        <f>[6]LME_Phonetic_PA_lh_slope_b0!C3</f>
        <v>5.2069999999999999</v>
      </c>
      <c r="M10" s="25">
        <f>[6]LME_Phonetic_PA_lh_slope_b0!D3</f>
        <v>25.097999999999999</v>
      </c>
      <c r="N10" s="25">
        <f>[6]LME_Phonetic_PA_lh_slope_b0!E3</f>
        <v>45.508000000000003</v>
      </c>
      <c r="O10" s="25">
        <f>[6]LME_Phonetic_PA_lh_slope_b0!F3</f>
        <v>6.78</v>
      </c>
      <c r="P10" s="25">
        <f>[6]LME_Phonetic_PA_lh_slope_b0!G3</f>
        <v>3.37</v>
      </c>
      <c r="Q10" s="106">
        <f>[6]LME_Phonetic_PA_lh_slope_b0!H3</f>
        <v>4.4999999999999997E-3</v>
      </c>
      <c r="R10" s="106">
        <f>[6]LME_Phonetic_PA_lh_slope_b0!I3</f>
        <v>3.5799999999999998E-2</v>
      </c>
      <c r="S10" s="111" t="str">
        <f>[6]LME_Phonetic_PA_lh_slope_b0!J3</f>
        <v>p&lt;0.05</v>
      </c>
      <c r="T10" s="76">
        <f>[6]LME_Phonetic_PA_lh_slope_b0!B4</f>
        <v>34.545000000000002</v>
      </c>
      <c r="U10" s="25">
        <f>[6]LME_Phonetic_PA_lh_slope_b0!C4</f>
        <v>5.2169999999999996</v>
      </c>
      <c r="V10" s="25">
        <f>[6]LME_Phonetic_PA_lh_slope_b0!D4</f>
        <v>24.32</v>
      </c>
      <c r="W10" s="25">
        <f>[6]LME_Phonetic_PA_lh_slope_b0!E4</f>
        <v>44.768999999999998</v>
      </c>
      <c r="X10" s="25">
        <f>[6]LME_Phonetic_PA_lh_slope_b0!F4</f>
        <v>6.6219999999999999</v>
      </c>
      <c r="Y10" s="25">
        <f>[6]LME_Phonetic_PA_lh_slope_b0!G4</f>
        <v>3.4</v>
      </c>
      <c r="Z10" s="134">
        <f>[6]LME_Phonetic_PA_lh_slope_b0!H4</f>
        <v>4.7000000000000002E-3</v>
      </c>
      <c r="AA10" s="134">
        <f>[6]LME_Phonetic_PA_lh_slope_b0!I4</f>
        <v>3.7600000000000001E-2</v>
      </c>
      <c r="AB10" s="111" t="str">
        <f>[6]LME_Phonetic_PA_lh_slope_b0!J4</f>
        <v>p&lt;0.05</v>
      </c>
      <c r="AC10" s="76">
        <f>[6]LME_Phonetic_PA_lh_slope_b0!B2</f>
        <v>33.508000000000003</v>
      </c>
      <c r="AD10" s="25">
        <f>[6]LME_Phonetic_PA_lh_slope_b0!C2</f>
        <v>5.2069999999999999</v>
      </c>
      <c r="AE10" s="25">
        <f>[6]LME_Phonetic_PA_lh_slope_b0!D2</f>
        <v>23.302</v>
      </c>
      <c r="AF10" s="25">
        <f>[6]LME_Phonetic_PA_lh_slope_b0!E2</f>
        <v>43.713999999999999</v>
      </c>
      <c r="AG10" s="25">
        <f>[6]LME_Phonetic_PA_lh_slope_b0!F2</f>
        <v>6.4349999999999996</v>
      </c>
      <c r="AH10" s="25">
        <f>[6]LME_Phonetic_PA_lh_slope_b0!G2</f>
        <v>3.37</v>
      </c>
      <c r="AI10" s="134">
        <f>[6]LME_Phonetic_PA_lh_slope_b0!H2</f>
        <v>5.3E-3</v>
      </c>
      <c r="AJ10" s="134">
        <f>[6]LME_Phonetic_PA_lh_slope_b0!I2</f>
        <v>4.2200000000000001E-2</v>
      </c>
      <c r="AK10" s="111" t="str">
        <f>[6]LME_Phonetic_PA_lh_slope_b0!J2</f>
        <v>p&lt;0.05</v>
      </c>
      <c r="AL10" s="76">
        <f>[8]LME_Phonetic_PA_lh_slope_r2!B3</f>
        <v>0.17466812353421701</v>
      </c>
      <c r="AM10" s="25">
        <f>[8]LME_Phonetic_PA_lh_slope_r2!B2</f>
        <v>0.75811726098251697</v>
      </c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151" priority="5" stopIfTrue="1" operator="lessThan">
      <formula>0.0001</formula>
    </cfRule>
    <cfRule type="cellIs" dxfId="150" priority="6" stopIfTrue="1" operator="lessThan">
      <formula>0.001</formula>
    </cfRule>
    <cfRule type="cellIs" dxfId="149" priority="7" stopIfTrue="1" operator="lessThan">
      <formula>0.05</formula>
    </cfRule>
    <cfRule type="cellIs" dxfId="148" priority="8" stopIfTrue="1" operator="lessThan">
      <formula>0.1</formula>
    </cfRule>
  </conditionalFormatting>
  <conditionalFormatting sqref="J3:J5 J7:J8 J10 S3:S5 S7:S8 S10 AB3:AB5 AB7:AB8 AB10 AK3:AK5 AK7:AK8 AK10">
    <cfRule type="containsText" dxfId="147" priority="1" stopIfTrue="1" operator="containsText" text="p&lt;0.001">
      <formula>NOT(ISERROR(SEARCH("p&lt;0.001",J3)))</formula>
    </cfRule>
    <cfRule type="containsText" dxfId="146" priority="2" stopIfTrue="1" operator="containsText" text="p&lt;0.01">
      <formula>NOT(ISERROR(SEARCH("p&lt;0.01",J3)))</formula>
    </cfRule>
    <cfRule type="containsText" dxfId="145" priority="3" stopIfTrue="1" operator="containsText" text="p&lt;0.05">
      <formula>NOT(ISERROR(SEARCH("p&lt;0.05",J3)))</formula>
    </cfRule>
    <cfRule type="containsText" dxfId="144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topLeftCell="A5" zoomScaleNormal="100" zoomScaleSheetLayoutView="55" workbookViewId="0">
      <selection activeCell="F13" sqref="F13"/>
    </sheetView>
  </sheetViews>
  <sheetFormatPr defaultColWidth="13.88671875" defaultRowHeight="13.2" x14ac:dyDescent="0.25"/>
  <cols>
    <col min="1" max="1" width="12.21875" style="39" customWidth="1"/>
    <col min="2" max="3" width="7.77734375" style="38" customWidth="1"/>
    <col min="4" max="5" width="11.44140625" style="38" customWidth="1"/>
    <col min="6" max="7" width="8.77734375" style="38" customWidth="1"/>
    <col min="8" max="8" width="11.44140625" style="38" customWidth="1"/>
    <col min="9" max="9" width="9.6640625" style="40" customWidth="1"/>
    <col min="10" max="10" width="11.44140625" style="40" customWidth="1"/>
    <col min="11" max="12" width="7.77734375" style="38" customWidth="1"/>
    <col min="13" max="14" width="11.44140625" style="38" customWidth="1"/>
    <col min="15" max="16" width="8.77734375" style="38" customWidth="1"/>
    <col min="17" max="17" width="11.44140625" style="41" customWidth="1"/>
    <col min="18" max="18" width="9.6640625" style="41" customWidth="1"/>
    <col min="19" max="19" width="11.44140625" style="41" customWidth="1"/>
    <col min="20" max="21" width="7.77734375" style="38" customWidth="1"/>
    <col min="22" max="23" width="11.44140625" style="38" customWidth="1"/>
    <col min="24" max="25" width="8.77734375" style="38" customWidth="1"/>
    <col min="26" max="26" width="11.44140625" style="41" customWidth="1"/>
    <col min="27" max="27" width="9.6640625" style="41" customWidth="1"/>
    <col min="28" max="28" width="11.44140625" style="41" customWidth="1"/>
    <col min="29" max="30" width="7.77734375" style="38" customWidth="1"/>
    <col min="31" max="32" width="11.44140625" style="38" customWidth="1"/>
    <col min="33" max="34" width="8.77734375" style="38" customWidth="1"/>
    <col min="35" max="35" width="11.44140625" style="41" customWidth="1"/>
    <col min="36" max="36" width="9.6640625" style="41" customWidth="1"/>
    <col min="37" max="37" width="11.44140625" style="41" customWidth="1"/>
    <col min="38" max="39" width="7.77734375" style="38" customWidth="1"/>
    <col min="40" max="41" width="11.44140625" style="38" customWidth="1"/>
    <col min="42" max="43" width="8.77734375" style="38" customWidth="1"/>
    <col min="44" max="44" width="11.44140625" style="41" customWidth="1"/>
    <col min="45" max="45" width="9.6640625" style="41" customWidth="1"/>
    <col min="46" max="46" width="11.44140625" style="41" customWidth="1"/>
    <col min="47" max="48" width="7.77734375" style="38" customWidth="1"/>
    <col min="49" max="50" width="11.44140625" style="38" customWidth="1"/>
    <col min="51" max="52" width="8.77734375" style="38" customWidth="1"/>
    <col min="53" max="53" width="11.44140625" style="41" customWidth="1"/>
    <col min="54" max="54" width="9.6640625" style="41" customWidth="1"/>
    <col min="55" max="55" width="11.44140625" style="41" customWidth="1"/>
    <col min="56" max="57" width="11.44140625" style="38" customWidth="1"/>
    <col min="58" max="16384" width="13.88671875" style="38"/>
  </cols>
  <sheetData>
    <row r="1" spans="1:57" s="37" customFormat="1" ht="33.6" customHeight="1" thickBot="1" x14ac:dyDescent="0.35">
      <c r="A1" s="137" t="s">
        <v>42</v>
      </c>
      <c r="B1" s="44" t="s">
        <v>28</v>
      </c>
      <c r="C1" s="43"/>
      <c r="D1" s="43"/>
      <c r="E1" s="43"/>
      <c r="F1" s="43"/>
      <c r="G1" s="43"/>
      <c r="H1" s="43"/>
      <c r="I1" s="43"/>
      <c r="J1" s="43"/>
      <c r="K1" s="83" t="s">
        <v>29</v>
      </c>
      <c r="L1" s="43"/>
      <c r="M1" s="43"/>
      <c r="N1" s="43"/>
      <c r="O1" s="43"/>
      <c r="P1" s="43"/>
      <c r="Q1" s="43"/>
      <c r="R1" s="43"/>
      <c r="S1" s="84"/>
      <c r="T1" s="83" t="s">
        <v>30</v>
      </c>
      <c r="U1" s="43"/>
      <c r="V1" s="43"/>
      <c r="W1" s="43"/>
      <c r="X1" s="43"/>
      <c r="Y1" s="43"/>
      <c r="Z1" s="43"/>
      <c r="AA1" s="43"/>
      <c r="AB1" s="84"/>
      <c r="AC1" s="43" t="s">
        <v>31</v>
      </c>
      <c r="AD1" s="43"/>
      <c r="AE1" s="43"/>
      <c r="AF1" s="43"/>
      <c r="AG1" s="43"/>
      <c r="AH1" s="43"/>
      <c r="AI1" s="43"/>
      <c r="AJ1" s="43"/>
      <c r="AK1" s="84"/>
      <c r="AL1" s="83" t="s">
        <v>32</v>
      </c>
      <c r="AM1" s="43"/>
      <c r="AN1" s="43"/>
      <c r="AO1" s="43"/>
      <c r="AP1" s="43"/>
      <c r="AQ1" s="43"/>
      <c r="AR1" s="43"/>
      <c r="AS1" s="43"/>
      <c r="AT1" s="84"/>
      <c r="AU1" s="83" t="s">
        <v>33</v>
      </c>
      <c r="AV1" s="43"/>
      <c r="AW1" s="43"/>
      <c r="AX1" s="43"/>
      <c r="AY1" s="43"/>
      <c r="AZ1" s="43"/>
      <c r="BA1" s="43"/>
      <c r="BB1" s="43"/>
      <c r="BC1" s="84"/>
      <c r="BD1" s="30" t="s">
        <v>43</v>
      </c>
      <c r="BE1" s="42"/>
    </row>
    <row r="2" spans="1:57" s="125" customFormat="1" ht="33.6" customHeight="1" thickTop="1" thickBot="1" x14ac:dyDescent="0.3">
      <c r="A2" s="117" t="s">
        <v>39</v>
      </c>
      <c r="B2" s="118" t="s">
        <v>45</v>
      </c>
      <c r="C2" s="117" t="s">
        <v>2</v>
      </c>
      <c r="D2" s="117" t="s">
        <v>10</v>
      </c>
      <c r="E2" s="117" t="s">
        <v>11</v>
      </c>
      <c r="F2" s="117" t="s">
        <v>8</v>
      </c>
      <c r="G2" s="117" t="s">
        <v>12</v>
      </c>
      <c r="H2" s="117" t="s">
        <v>24</v>
      </c>
      <c r="I2" s="119" t="s">
        <v>34</v>
      </c>
      <c r="J2" s="119" t="s">
        <v>37</v>
      </c>
      <c r="K2" s="120" t="str">
        <f>B2</f>
        <v>β1</v>
      </c>
      <c r="L2" s="117" t="str">
        <f>C2</f>
        <v xml:space="preserve">SE </v>
      </c>
      <c r="M2" s="117" t="str">
        <f>D2</f>
        <v>2.5% CI</v>
      </c>
      <c r="N2" s="117" t="str">
        <f>E2</f>
        <v>97.5% CI</v>
      </c>
      <c r="O2" s="117" t="str">
        <f>F2</f>
        <v>t</v>
      </c>
      <c r="P2" s="117" t="str">
        <f>G2</f>
        <v>df</v>
      </c>
      <c r="Q2" s="121" t="str">
        <f>H2</f>
        <v>p. val.</v>
      </c>
      <c r="R2" s="121" t="str">
        <f>I2</f>
        <v>p.adj. (bf=7)</v>
      </c>
      <c r="S2" s="122" t="str">
        <f>J2</f>
        <v>sig.</v>
      </c>
      <c r="T2" s="120" t="str">
        <f>B2</f>
        <v>β1</v>
      </c>
      <c r="U2" s="117" t="str">
        <f>C2</f>
        <v xml:space="preserve">SE </v>
      </c>
      <c r="V2" s="117" t="str">
        <f>D2</f>
        <v>2.5% CI</v>
      </c>
      <c r="W2" s="117" t="str">
        <f>E2</f>
        <v>97.5% CI</v>
      </c>
      <c r="X2" s="117" t="str">
        <f>F2</f>
        <v>t</v>
      </c>
      <c r="Y2" s="117" t="str">
        <f>G2</f>
        <v>df</v>
      </c>
      <c r="Z2" s="121" t="str">
        <f>H2</f>
        <v>p. val.</v>
      </c>
      <c r="AA2" s="121" t="str">
        <f>I2</f>
        <v>p.adj. (bf=7)</v>
      </c>
      <c r="AB2" s="122" t="str">
        <f>J2</f>
        <v>sig.</v>
      </c>
      <c r="AC2" s="117" t="str">
        <f>B2</f>
        <v>β1</v>
      </c>
      <c r="AD2" s="117" t="str">
        <f>C2</f>
        <v xml:space="preserve">SE </v>
      </c>
      <c r="AE2" s="117" t="str">
        <f>D2</f>
        <v>2.5% CI</v>
      </c>
      <c r="AF2" s="117" t="str">
        <f>E2</f>
        <v>97.5% CI</v>
      </c>
      <c r="AG2" s="117" t="str">
        <f>F2</f>
        <v>t</v>
      </c>
      <c r="AH2" s="117" t="str">
        <f>G2</f>
        <v>df</v>
      </c>
      <c r="AI2" s="121" t="str">
        <f>H2</f>
        <v>p. val.</v>
      </c>
      <c r="AJ2" s="121" t="str">
        <f t="shared" ref="AJ2" si="0">I2</f>
        <v>p.adj. (bf=7)</v>
      </c>
      <c r="AK2" s="122" t="str">
        <f>J2</f>
        <v>sig.</v>
      </c>
      <c r="AL2" s="120" t="str">
        <f>B2</f>
        <v>β1</v>
      </c>
      <c r="AM2" s="117" t="str">
        <f>C2</f>
        <v xml:space="preserve">SE </v>
      </c>
      <c r="AN2" s="117" t="str">
        <f>D2</f>
        <v>2.5% CI</v>
      </c>
      <c r="AO2" s="117" t="str">
        <f>E2</f>
        <v>97.5% CI</v>
      </c>
      <c r="AP2" s="117" t="str">
        <f>F2</f>
        <v>t</v>
      </c>
      <c r="AQ2" s="117" t="str">
        <f>G2</f>
        <v>df</v>
      </c>
      <c r="AR2" s="121" t="str">
        <f>H2</f>
        <v>p. val.</v>
      </c>
      <c r="AS2" s="121" t="str">
        <f t="shared" ref="AS2" si="1">I2</f>
        <v>p.adj. (bf=7)</v>
      </c>
      <c r="AT2" s="122" t="str">
        <f>J2</f>
        <v>sig.</v>
      </c>
      <c r="AU2" s="120" t="str">
        <f>B2</f>
        <v>β1</v>
      </c>
      <c r="AV2" s="117" t="str">
        <f>C2</f>
        <v xml:space="preserve">SE </v>
      </c>
      <c r="AW2" s="117" t="str">
        <f>D2</f>
        <v>2.5% CI</v>
      </c>
      <c r="AX2" s="117" t="str">
        <f>E2</f>
        <v>97.5% CI</v>
      </c>
      <c r="AY2" s="117" t="str">
        <f>F2</f>
        <v>t</v>
      </c>
      <c r="AZ2" s="117" t="str">
        <f>G2</f>
        <v>df</v>
      </c>
      <c r="BA2" s="121" t="str">
        <f>H2</f>
        <v>p. val.</v>
      </c>
      <c r="BB2" s="121" t="str">
        <f t="shared" ref="BB2" si="2">I2</f>
        <v>p.adj. (bf=7)</v>
      </c>
      <c r="BC2" s="123" t="str">
        <f>S2</f>
        <v>sig.</v>
      </c>
      <c r="BD2" s="117" t="s">
        <v>40</v>
      </c>
      <c r="BE2" s="124" t="s">
        <v>41</v>
      </c>
    </row>
    <row r="3" spans="1:57" s="90" customFormat="1" ht="33.6" customHeight="1" thickTop="1" thickBot="1" x14ac:dyDescent="0.3">
      <c r="A3" s="86" t="s">
        <v>26</v>
      </c>
      <c r="B3" s="87">
        <f>[13]LME_Phonetic_PA_l_f0_b1!C2</f>
        <v>0.14000000000000001</v>
      </c>
      <c r="C3" s="88">
        <f>[13]LME_Phonetic_PA_l_f0_b1!D2</f>
        <v>0.129</v>
      </c>
      <c r="D3" s="88">
        <f>[13]LME_Phonetic_PA_l_f0_b1!E2</f>
        <v>-0.112</v>
      </c>
      <c r="E3" s="88">
        <f>[13]LME_Phonetic_PA_l_f0_b1!F2</f>
        <v>0.39200000000000002</v>
      </c>
      <c r="F3" s="88">
        <f>[13]LME_Phonetic_PA_l_f0_b1!G2</f>
        <v>1.089</v>
      </c>
      <c r="G3" s="88">
        <f>[13]LME_Phonetic_PA_l_f0_b1!H2</f>
        <v>589.6</v>
      </c>
      <c r="H3" s="127">
        <f>[13]LME_Phonetic_PA_l_f0_b1!I2</f>
        <v>0.27660000000000001</v>
      </c>
      <c r="I3" s="127">
        <f>[13]LME_Phonetic_PA_l_f0_b1!J2</f>
        <v>0.99990000000000001</v>
      </c>
      <c r="J3" s="112">
        <f>[13]LME_Phonetic_PA_l_f0_b1!K2</f>
        <v>0</v>
      </c>
      <c r="K3" s="89">
        <f>[13]LME_Phonetic_PA_l_f0_b1!C3</f>
        <v>1.1399999999999999</v>
      </c>
      <c r="L3" s="88">
        <f>[13]LME_Phonetic_PA_l_f0_b1!D3</f>
        <v>0.14299999999999999</v>
      </c>
      <c r="M3" s="88">
        <f>[13]LME_Phonetic_PA_l_f0_b1!E3</f>
        <v>0.85899999999999999</v>
      </c>
      <c r="N3" s="88">
        <f>[13]LME_Phonetic_PA_l_f0_b1!F3</f>
        <v>1.421</v>
      </c>
      <c r="O3" s="88">
        <f>[13]LME_Phonetic_PA_l_f0_b1!G3</f>
        <v>7.9610000000000003</v>
      </c>
      <c r="P3" s="88">
        <f>[13]LME_Phonetic_PA_l_f0_b1!H3</f>
        <v>590.63</v>
      </c>
      <c r="Q3" s="127">
        <f>[13]LME_Phonetic_PA_l_f0_b1!I3</f>
        <v>8.8055E-15</v>
      </c>
      <c r="R3" s="127">
        <f>[13]LME_Phonetic_PA_l_f0_b1!J3</f>
        <v>7.0399999999999995E-14</v>
      </c>
      <c r="S3" s="112" t="str">
        <f>[13]LME_Phonetic_PA_l_f0_b1!K3</f>
        <v>p&lt;0.001</v>
      </c>
      <c r="T3" s="89">
        <f>[13]LME_Phonetic_PA_l_f0_b1!C4</f>
        <v>0.371</v>
      </c>
      <c r="U3" s="88">
        <f>[13]LME_Phonetic_PA_l_f0_b1!D4</f>
        <v>0.20799999999999999</v>
      </c>
      <c r="V3" s="88">
        <f>[13]LME_Phonetic_PA_l_f0_b1!E4</f>
        <v>-3.6999999999999998E-2</v>
      </c>
      <c r="W3" s="88">
        <f>[13]LME_Phonetic_PA_l_f0_b1!F4</f>
        <v>0.77900000000000003</v>
      </c>
      <c r="X3" s="88">
        <f>[13]LME_Phonetic_PA_l_f0_b1!G4</f>
        <v>1.782</v>
      </c>
      <c r="Y3" s="88">
        <f>[13]LME_Phonetic_PA_l_f0_b1!H4</f>
        <v>594.34</v>
      </c>
      <c r="Z3" s="127">
        <f>[13]LME_Phonetic_PA_l_f0_b1!I4</f>
        <v>7.5300000000000006E-2</v>
      </c>
      <c r="AA3" s="127">
        <f>[13]LME_Phonetic_PA_l_f0_b1!J4</f>
        <v>0.60240000000000005</v>
      </c>
      <c r="AB3" s="112">
        <f>[13]LME_Phonetic_PA_l_f0_b1!K4</f>
        <v>0</v>
      </c>
      <c r="AC3" s="88">
        <f>[13]LME_Phonetic_PA_l_f0_b1!C5</f>
        <v>1</v>
      </c>
      <c r="AD3" s="88">
        <f>[13]LME_Phonetic_PA_l_f0_b1!D5</f>
        <v>0.14399999999999999</v>
      </c>
      <c r="AE3" s="88">
        <f>[13]LME_Phonetic_PA_l_f0_b1!E5</f>
        <v>0.71799999999999997</v>
      </c>
      <c r="AF3" s="88">
        <f>[13]LME_Phonetic_PA_l_f0_b1!F5</f>
        <v>1.282</v>
      </c>
      <c r="AG3" s="88">
        <f>[13]LME_Phonetic_PA_l_f0_b1!G5</f>
        <v>6.95</v>
      </c>
      <c r="AH3" s="88">
        <f>[13]LME_Phonetic_PA_l_f0_b1!H5</f>
        <v>590.88</v>
      </c>
      <c r="AI3" s="127">
        <f>[13]LME_Phonetic_PA_l_f0_b1!I5</f>
        <v>9.6783999999999996E-12</v>
      </c>
      <c r="AJ3" s="127">
        <f>[13]LME_Phonetic_PA_l_f0_b1!J5</f>
        <v>7.7399999999999999E-11</v>
      </c>
      <c r="AK3" s="112" t="str">
        <f>[13]LME_Phonetic_PA_l_f0_b1!K5</f>
        <v>p&lt;0.001</v>
      </c>
      <c r="AL3" s="89">
        <f>[13]LME_Phonetic_PA_l_f0_b1!C6</f>
        <v>0.23100000000000001</v>
      </c>
      <c r="AM3" s="88">
        <f>[13]LME_Phonetic_PA_l_f0_b1!D6</f>
        <v>0.20899999999999999</v>
      </c>
      <c r="AN3" s="88">
        <f>[13]LME_Phonetic_PA_l_f0_b1!E6</f>
        <v>-0.17799999999999999</v>
      </c>
      <c r="AO3" s="88">
        <f>[13]LME_Phonetic_PA_l_f0_b1!F6</f>
        <v>0.63900000000000001</v>
      </c>
      <c r="AP3" s="88">
        <f>[13]LME_Phonetic_PA_l_f0_b1!G6</f>
        <v>1.1060000000000001</v>
      </c>
      <c r="AQ3" s="88">
        <f>[13]LME_Phonetic_PA_l_f0_b1!H6</f>
        <v>594.45000000000005</v>
      </c>
      <c r="AR3" s="127">
        <f>[13]LME_Phonetic_PA_l_f0_b1!I6</f>
        <v>0.26919999999999999</v>
      </c>
      <c r="AS3" s="127">
        <f>[13]LME_Phonetic_PA_l_f0_b1!J6</f>
        <v>0.99990000000000001</v>
      </c>
      <c r="AT3" s="112">
        <f>[13]LME_Phonetic_PA_l_f0_b1!K6</f>
        <v>0</v>
      </c>
      <c r="AU3" s="89">
        <f>[13]LME_Phonetic_PA_l_f0_b1!C7</f>
        <v>-0.76900000000000002</v>
      </c>
      <c r="AV3" s="88">
        <f>[13]LME_Phonetic_PA_l_f0_b1!D7</f>
        <v>0.214</v>
      </c>
      <c r="AW3" s="88">
        <f>[13]LME_Phonetic_PA_l_f0_b1!E7</f>
        <v>-1.1879999999999999</v>
      </c>
      <c r="AX3" s="88">
        <f>[13]LME_Phonetic_PA_l_f0_b1!F7</f>
        <v>-0.35</v>
      </c>
      <c r="AY3" s="88">
        <f>[13]LME_Phonetic_PA_l_f0_b1!G7</f>
        <v>-3.601</v>
      </c>
      <c r="AZ3" s="88">
        <f>[13]LME_Phonetic_PA_l_f0_b1!H7</f>
        <v>593.28</v>
      </c>
      <c r="BA3" s="127">
        <f>[13]LME_Phonetic_PA_l_f0_b1!I7</f>
        <v>3.4382999999999999E-4</v>
      </c>
      <c r="BB3" s="127">
        <f>[13]LME_Phonetic_PA_l_f0_b1!J7</f>
        <v>2.8E-3</v>
      </c>
      <c r="BC3" s="112" t="str">
        <f>[13]LME_Phonetic_PA_l_f0_b1!K7</f>
        <v>p&lt;0.01</v>
      </c>
      <c r="BD3" s="88">
        <f>'Summary Table Intercepts'!AL3</f>
        <v>0.57100300904639401</v>
      </c>
      <c r="BE3" s="85">
        <f>'Summary Table Intercepts'!AM3</f>
        <v>0.94866893302210198</v>
      </c>
    </row>
    <row r="4" spans="1:57" s="90" customFormat="1" ht="33.6" customHeight="1" thickBot="1" x14ac:dyDescent="0.3">
      <c r="A4" s="91" t="s">
        <v>27</v>
      </c>
      <c r="B4" s="92">
        <f>[14]LME_Phonetic_PA_h_f0_b1!C2</f>
        <v>0.38500000000000001</v>
      </c>
      <c r="C4" s="85">
        <f>[14]LME_Phonetic_PA_h_f0_b1!D2</f>
        <v>0.17199999999999999</v>
      </c>
      <c r="D4" s="85">
        <f>[14]LME_Phonetic_PA_h_f0_b1!E2</f>
        <v>4.9000000000000002E-2</v>
      </c>
      <c r="E4" s="85">
        <f>[14]LME_Phonetic_PA_h_f0_b1!F2</f>
        <v>0.72199999999999998</v>
      </c>
      <c r="F4" s="85">
        <f>[14]LME_Phonetic_PA_h_f0_b1!G2</f>
        <v>2.2469999999999999</v>
      </c>
      <c r="G4" s="85">
        <f>[14]LME_Phonetic_PA_h_f0_b1!H2</f>
        <v>593.62</v>
      </c>
      <c r="H4" s="127">
        <f>[14]LME_Phonetic_PA_h_f0_b1!I2</f>
        <v>2.5000000000000001E-2</v>
      </c>
      <c r="I4" s="127">
        <f>[14]LME_Phonetic_PA_h_f0_b1!J2</f>
        <v>0.20019999999999999</v>
      </c>
      <c r="J4" s="112">
        <f>[14]LME_Phonetic_PA_h_f0_b1!K2</f>
        <v>0</v>
      </c>
      <c r="K4" s="93">
        <f>[14]LME_Phonetic_PA_h_f0_b1!C3</f>
        <v>1.1599999999999999</v>
      </c>
      <c r="L4" s="85">
        <f>[14]LME_Phonetic_PA_h_f0_b1!D3</f>
        <v>0.191</v>
      </c>
      <c r="M4" s="85">
        <f>[14]LME_Phonetic_PA_h_f0_b1!E3</f>
        <v>0.78600000000000003</v>
      </c>
      <c r="N4" s="85">
        <f>[14]LME_Phonetic_PA_h_f0_b1!F3</f>
        <v>1.534</v>
      </c>
      <c r="O4" s="85">
        <f>[14]LME_Phonetic_PA_h_f0_b1!G3</f>
        <v>6.077</v>
      </c>
      <c r="P4" s="85">
        <f>[14]LME_Phonetic_PA_h_f0_b1!H3</f>
        <v>594.54999999999995</v>
      </c>
      <c r="Q4" s="127">
        <f>[14]LME_Phonetic_PA_h_f0_b1!I3</f>
        <v>2.1890000000000002E-9</v>
      </c>
      <c r="R4" s="127">
        <f>[14]LME_Phonetic_PA_h_f0_b1!J3</f>
        <v>1.7500000000000001E-8</v>
      </c>
      <c r="S4" s="112" t="str">
        <f>[14]LME_Phonetic_PA_h_f0_b1!K3</f>
        <v>p&lt;0.001</v>
      </c>
      <c r="T4" s="93">
        <f>[14]LME_Phonetic_PA_h_f0_b1!C4</f>
        <v>1.5640000000000001</v>
      </c>
      <c r="U4" s="85">
        <f>[14]LME_Phonetic_PA_h_f0_b1!D4</f>
        <v>0.27700000000000002</v>
      </c>
      <c r="V4" s="85">
        <f>[14]LME_Phonetic_PA_h_f0_b1!E4</f>
        <v>1.02</v>
      </c>
      <c r="W4" s="85">
        <f>[14]LME_Phonetic_PA_h_f0_b1!F4</f>
        <v>2.1070000000000002</v>
      </c>
      <c r="X4" s="85">
        <f>[14]LME_Phonetic_PA_h_f0_b1!G4</f>
        <v>5.6379999999999999</v>
      </c>
      <c r="Y4" s="85">
        <f>[14]LME_Phonetic_PA_h_f0_b1!H4</f>
        <v>597.54</v>
      </c>
      <c r="Z4" s="127">
        <f>[14]LME_Phonetic_PA_h_f0_b1!I4</f>
        <v>2.6619999999999999E-8</v>
      </c>
      <c r="AA4" s="127">
        <f>[14]LME_Phonetic_PA_h_f0_b1!J4</f>
        <v>2.1299999999999999E-7</v>
      </c>
      <c r="AB4" s="112" t="str">
        <f>[14]LME_Phonetic_PA_h_f0_b1!K4</f>
        <v>p&lt;0.001</v>
      </c>
      <c r="AC4" s="85">
        <f>[14]LME_Phonetic_PA_h_f0_b1!C5</f>
        <v>0.77400000000000002</v>
      </c>
      <c r="AD4" s="85">
        <f>[14]LME_Phonetic_PA_h_f0_b1!D5</f>
        <v>0.192</v>
      </c>
      <c r="AE4" s="85">
        <f>[14]LME_Phonetic_PA_h_f0_b1!E5</f>
        <v>0.39900000000000002</v>
      </c>
      <c r="AF4" s="85">
        <f>[14]LME_Phonetic_PA_h_f0_b1!F5</f>
        <v>1.1499999999999999</v>
      </c>
      <c r="AG4" s="85">
        <f>[14]LME_Phonetic_PA_h_f0_b1!G5</f>
        <v>4.0389999999999997</v>
      </c>
      <c r="AH4" s="85">
        <f>[14]LME_Phonetic_PA_h_f0_b1!H5</f>
        <v>594.83000000000004</v>
      </c>
      <c r="AI4" s="127">
        <f>[14]LME_Phonetic_PA_h_f0_b1!I5</f>
        <v>6.0681999999999999E-5</v>
      </c>
      <c r="AJ4" s="127">
        <f>[14]LME_Phonetic_PA_h_f0_b1!J5</f>
        <v>4.8500000000000003E-4</v>
      </c>
      <c r="AK4" s="112" t="str">
        <f>[14]LME_Phonetic_PA_h_f0_b1!K5</f>
        <v>p&lt;0.001</v>
      </c>
      <c r="AL4" s="93">
        <f>[14]LME_Phonetic_PA_h_f0_b1!C6</f>
        <v>1.1779999999999999</v>
      </c>
      <c r="AM4" s="85">
        <f>[14]LME_Phonetic_PA_h_f0_b1!D6</f>
        <v>0.27800000000000002</v>
      </c>
      <c r="AN4" s="85">
        <f>[14]LME_Phonetic_PA_h_f0_b1!E6</f>
        <v>0.63300000000000001</v>
      </c>
      <c r="AO4" s="85">
        <f>[14]LME_Phonetic_PA_h_f0_b1!F6</f>
        <v>1.7230000000000001</v>
      </c>
      <c r="AP4" s="85">
        <f>[14]LME_Phonetic_PA_h_f0_b1!G6</f>
        <v>4.2389999999999999</v>
      </c>
      <c r="AQ4" s="85">
        <f>[14]LME_Phonetic_PA_h_f0_b1!H6</f>
        <v>597.66999999999996</v>
      </c>
      <c r="AR4" s="127">
        <f>[14]LME_Phonetic_PA_h_f0_b1!I6</f>
        <v>2.6004E-5</v>
      </c>
      <c r="AS4" s="127">
        <f>[14]LME_Phonetic_PA_h_f0_b1!J6</f>
        <v>2.0799999999999999E-4</v>
      </c>
      <c r="AT4" s="112" t="str">
        <f>[14]LME_Phonetic_PA_h_f0_b1!K6</f>
        <v>p&lt;0.001</v>
      </c>
      <c r="AU4" s="93">
        <f>[14]LME_Phonetic_PA_h_f0_b1!C7</f>
        <v>0.40400000000000003</v>
      </c>
      <c r="AV4" s="85">
        <f>[14]LME_Phonetic_PA_h_f0_b1!D7</f>
        <v>0.28499999999999998</v>
      </c>
      <c r="AW4" s="85">
        <f>[14]LME_Phonetic_PA_h_f0_b1!E7</f>
        <v>-0.154</v>
      </c>
      <c r="AX4" s="85">
        <f>[14]LME_Phonetic_PA_h_f0_b1!F7</f>
        <v>0.96199999999999997</v>
      </c>
      <c r="AY4" s="85">
        <f>[14]LME_Phonetic_PA_h_f0_b1!G7</f>
        <v>1.419</v>
      </c>
      <c r="AZ4" s="85">
        <f>[14]LME_Phonetic_PA_h_f0_b1!H7</f>
        <v>596.66999999999996</v>
      </c>
      <c r="BA4" s="127">
        <f>[14]LME_Phonetic_PA_h_f0_b1!I7</f>
        <v>0.1565</v>
      </c>
      <c r="BB4" s="127">
        <f>[14]LME_Phonetic_PA_h_f0_b1!J7</f>
        <v>0.99990000000000001</v>
      </c>
      <c r="BC4" s="112">
        <f>[14]LME_Phonetic_PA_h_f0_b1!K7</f>
        <v>0</v>
      </c>
      <c r="BD4" s="85">
        <f>'Summary Table Intercepts'!AL4</f>
        <v>0.552454603767916</v>
      </c>
      <c r="BE4" s="85">
        <f>'Summary Table Intercepts'!AM4</f>
        <v>0.92286814836732001</v>
      </c>
    </row>
    <row r="5" spans="1:57" s="90" customFormat="1" ht="33.6" customHeight="1" thickBot="1" x14ac:dyDescent="0.3">
      <c r="A5" s="94" t="s">
        <v>5</v>
      </c>
      <c r="B5" s="95">
        <f>[15]LME_Phonetic_PA_f0_exc_b1!C2</f>
        <v>0.23499999999999999</v>
      </c>
      <c r="C5" s="96">
        <f>[15]LME_Phonetic_PA_f0_exc_b1!D2</f>
        <v>0.13800000000000001</v>
      </c>
      <c r="D5" s="96">
        <f>[15]LME_Phonetic_PA_f0_exc_b1!E2</f>
        <v>-3.5000000000000003E-2</v>
      </c>
      <c r="E5" s="96">
        <f>[15]LME_Phonetic_PA_f0_exc_b1!F2</f>
        <v>0.505</v>
      </c>
      <c r="F5" s="96">
        <f>[15]LME_Phonetic_PA_f0_exc_b1!G2</f>
        <v>1.706</v>
      </c>
      <c r="G5" s="96">
        <f>[15]LME_Phonetic_PA_f0_exc_b1!H2</f>
        <v>603.14</v>
      </c>
      <c r="H5" s="127">
        <f>[15]LME_Phonetic_PA_f0_exc_b1!I2</f>
        <v>8.8599999999999998E-2</v>
      </c>
      <c r="I5" s="127">
        <f>[15]LME_Phonetic_PA_f0_exc_b1!J2</f>
        <v>0.7087</v>
      </c>
      <c r="J5" s="112">
        <f>[15]LME_Phonetic_PA_f0_exc_b1!K2</f>
        <v>0</v>
      </c>
      <c r="K5" s="97">
        <f>[15]LME_Phonetic_PA_f0_exc_b1!C3</f>
        <v>3.0000000000000001E-3</v>
      </c>
      <c r="L5" s="96">
        <f>[15]LME_Phonetic_PA_f0_exc_b1!D3</f>
        <v>0.14799999999999999</v>
      </c>
      <c r="M5" s="96">
        <f>[15]LME_Phonetic_PA_f0_exc_b1!E3</f>
        <v>-0.28699999999999998</v>
      </c>
      <c r="N5" s="96">
        <f>[15]LME_Phonetic_PA_f0_exc_b1!F3</f>
        <v>0.29399999999999998</v>
      </c>
      <c r="O5" s="96">
        <f>[15]LME_Phonetic_PA_f0_exc_b1!G3</f>
        <v>2.3E-2</v>
      </c>
      <c r="P5" s="96">
        <f>[15]LME_Phonetic_PA_f0_exc_b1!H3</f>
        <v>608.5</v>
      </c>
      <c r="Q5" s="127">
        <f>[15]LME_Phonetic_PA_f0_exc_b1!I3</f>
        <v>0.98170000000000002</v>
      </c>
      <c r="R5" s="127">
        <f>[15]LME_Phonetic_PA_f0_exc_b1!J3</f>
        <v>0.99990000000000001</v>
      </c>
      <c r="S5" s="112">
        <f>[15]LME_Phonetic_PA_f0_exc_b1!K3</f>
        <v>0</v>
      </c>
      <c r="T5" s="97">
        <f>[15]LME_Phonetic_PA_f0_exc_b1!C4</f>
        <v>1.2589999999999999</v>
      </c>
      <c r="U5" s="96">
        <f>[15]LME_Phonetic_PA_f0_exc_b1!D4</f>
        <v>0.19</v>
      </c>
      <c r="V5" s="96">
        <f>[15]LME_Phonetic_PA_f0_exc_b1!E4</f>
        <v>0.88600000000000001</v>
      </c>
      <c r="W5" s="96">
        <f>[15]LME_Phonetic_PA_f0_exc_b1!F4</f>
        <v>1.6319999999999999</v>
      </c>
      <c r="X5" s="96">
        <f>[15]LME_Phonetic_PA_f0_exc_b1!G4</f>
        <v>6.6180000000000003</v>
      </c>
      <c r="Y5" s="96">
        <f>[15]LME_Phonetic_PA_f0_exc_b1!H4</f>
        <v>607.54</v>
      </c>
      <c r="Z5" s="127">
        <f>[15]LME_Phonetic_PA_f0_exc_b1!I4</f>
        <v>8.0130999999999995E-11</v>
      </c>
      <c r="AA5" s="127">
        <f>[15]LME_Phonetic_PA_f0_exc_b1!J4</f>
        <v>6.4099999999999996E-10</v>
      </c>
      <c r="AB5" s="112" t="str">
        <f>[15]LME_Phonetic_PA_f0_exc_b1!K4</f>
        <v>p&lt;0.001</v>
      </c>
      <c r="AC5" s="96">
        <f>[15]LME_Phonetic_PA_f0_exc_b1!C5</f>
        <v>-0.23200000000000001</v>
      </c>
      <c r="AD5" s="96">
        <f>[15]LME_Phonetic_PA_f0_exc_b1!D5</f>
        <v>0.14899999999999999</v>
      </c>
      <c r="AE5" s="96">
        <f>[15]LME_Phonetic_PA_f0_exc_b1!E5</f>
        <v>-0.52300000000000002</v>
      </c>
      <c r="AF5" s="96">
        <f>[15]LME_Phonetic_PA_f0_exc_b1!F5</f>
        <v>0.06</v>
      </c>
      <c r="AG5" s="96">
        <f>[15]LME_Phonetic_PA_f0_exc_b1!G5</f>
        <v>-1.5589999999999999</v>
      </c>
      <c r="AH5" s="96">
        <f>[15]LME_Phonetic_PA_f0_exc_b1!H5</f>
        <v>608.87</v>
      </c>
      <c r="AI5" s="127">
        <f>[15]LME_Phonetic_PA_f0_exc_b1!I5</f>
        <v>0.1195</v>
      </c>
      <c r="AJ5" s="127">
        <f>[15]LME_Phonetic_PA_f0_exc_b1!J5</f>
        <v>0.95609999999999995</v>
      </c>
      <c r="AK5" s="112">
        <f>[15]LME_Phonetic_PA_f0_exc_b1!K5</f>
        <v>0</v>
      </c>
      <c r="AL5" s="97">
        <f>[15]LME_Phonetic_PA_f0_exc_b1!C6</f>
        <v>1.024</v>
      </c>
      <c r="AM5" s="96">
        <f>[15]LME_Phonetic_PA_f0_exc_b1!D6</f>
        <v>0.19</v>
      </c>
      <c r="AN5" s="96">
        <f>[15]LME_Phonetic_PA_f0_exc_b1!E6</f>
        <v>0.65200000000000002</v>
      </c>
      <c r="AO5" s="96">
        <f>[15]LME_Phonetic_PA_f0_exc_b1!F6</f>
        <v>1.397</v>
      </c>
      <c r="AP5" s="96">
        <f>[15]LME_Phonetic_PA_f0_exc_b1!G6</f>
        <v>5.3890000000000002</v>
      </c>
      <c r="AQ5" s="96">
        <f>[15]LME_Phonetic_PA_f0_exc_b1!H6</f>
        <v>606.08000000000004</v>
      </c>
      <c r="AR5" s="127">
        <f>[15]LME_Phonetic_PA_f0_exc_b1!I6</f>
        <v>1.0148000000000001E-7</v>
      </c>
      <c r="AS5" s="127">
        <f>[15]LME_Phonetic_PA_f0_exc_b1!J6</f>
        <v>8.1200000000000002E-7</v>
      </c>
      <c r="AT5" s="112" t="str">
        <f>[15]LME_Phonetic_PA_f0_exc_b1!K6</f>
        <v>p&lt;0.001</v>
      </c>
      <c r="AU5" s="97">
        <f>[15]LME_Phonetic_PA_f0_exc_b1!C7</f>
        <v>1.256</v>
      </c>
      <c r="AV5" s="96">
        <f>[15]LME_Phonetic_PA_f0_exc_b1!D7</f>
        <v>0.16900000000000001</v>
      </c>
      <c r="AW5" s="96">
        <f>[15]LME_Phonetic_PA_f0_exc_b1!E7</f>
        <v>0.92500000000000004</v>
      </c>
      <c r="AX5" s="96">
        <f>[15]LME_Phonetic_PA_f0_exc_b1!F7</f>
        <v>1.587</v>
      </c>
      <c r="AY5" s="96">
        <f>[15]LME_Phonetic_PA_f0_exc_b1!G7</f>
        <v>7.4329999999999998</v>
      </c>
      <c r="AZ5" s="96">
        <f>[15]LME_Phonetic_PA_f0_exc_b1!H7</f>
        <v>593.19000000000005</v>
      </c>
      <c r="BA5" s="127">
        <f>[15]LME_Phonetic_PA_f0_exc_b1!I7</f>
        <v>3.7355999999999998E-13</v>
      </c>
      <c r="BB5" s="127">
        <f>[15]LME_Phonetic_PA_f0_exc_b1!J7</f>
        <v>2.99E-12</v>
      </c>
      <c r="BC5" s="112" t="str">
        <f>[15]LME_Phonetic_PA_f0_exc_b1!K7</f>
        <v>p&lt;0.001</v>
      </c>
      <c r="BD5" s="96">
        <f>'Summary Table Intercepts'!AL5</f>
        <v>0.17466812353421701</v>
      </c>
      <c r="BE5" s="96">
        <f>'Summary Table Intercepts'!AM5</f>
        <v>0.75811726098251697</v>
      </c>
    </row>
    <row r="6" spans="1:57" s="125" customFormat="1" ht="33.6" customHeight="1" thickTop="1" thickBot="1" x14ac:dyDescent="0.3">
      <c r="A6" s="117" t="s">
        <v>6</v>
      </c>
      <c r="B6" s="118" t="str">
        <f>B2</f>
        <v>β1</v>
      </c>
      <c r="C6" s="117" t="str">
        <f t="shared" ref="C6:J6" si="3">C2</f>
        <v xml:space="preserve">SE </v>
      </c>
      <c r="D6" s="117" t="str">
        <f t="shared" si="3"/>
        <v>2.5% CI</v>
      </c>
      <c r="E6" s="117" t="str">
        <f t="shared" si="3"/>
        <v>97.5% CI</v>
      </c>
      <c r="F6" s="117" t="str">
        <f t="shared" si="3"/>
        <v>t</v>
      </c>
      <c r="G6" s="117" t="str">
        <f t="shared" si="3"/>
        <v>df</v>
      </c>
      <c r="H6" s="117" t="str">
        <f t="shared" si="3"/>
        <v>p. val.</v>
      </c>
      <c r="I6" s="121" t="str">
        <f t="shared" si="3"/>
        <v>p.adj. (bf=7)</v>
      </c>
      <c r="J6" s="119" t="str">
        <f t="shared" si="3"/>
        <v>sig.</v>
      </c>
      <c r="K6" s="120" t="str">
        <f t="shared" ref="C6:BB6" si="4">K2</f>
        <v>β1</v>
      </c>
      <c r="L6" s="117" t="str">
        <f t="shared" ref="L6:S6" si="5">L2</f>
        <v xml:space="preserve">SE </v>
      </c>
      <c r="M6" s="117" t="str">
        <f t="shared" si="5"/>
        <v>2.5% CI</v>
      </c>
      <c r="N6" s="117" t="str">
        <f t="shared" si="5"/>
        <v>97.5% CI</v>
      </c>
      <c r="O6" s="117" t="str">
        <f t="shared" si="5"/>
        <v>t</v>
      </c>
      <c r="P6" s="117" t="str">
        <f t="shared" si="5"/>
        <v>df</v>
      </c>
      <c r="Q6" s="121" t="str">
        <f t="shared" si="5"/>
        <v>p. val.</v>
      </c>
      <c r="R6" s="121" t="str">
        <f t="shared" si="5"/>
        <v>p.adj. (bf=7)</v>
      </c>
      <c r="S6" s="122" t="str">
        <f t="shared" si="5"/>
        <v>sig.</v>
      </c>
      <c r="T6" s="120" t="str">
        <f t="shared" si="4"/>
        <v>β1</v>
      </c>
      <c r="U6" s="117" t="str">
        <f t="shared" ref="U6:AB6" si="6">U2</f>
        <v xml:space="preserve">SE </v>
      </c>
      <c r="V6" s="117" t="str">
        <f t="shared" si="6"/>
        <v>2.5% CI</v>
      </c>
      <c r="W6" s="117" t="str">
        <f t="shared" si="6"/>
        <v>97.5% CI</v>
      </c>
      <c r="X6" s="117" t="str">
        <f t="shared" si="6"/>
        <v>t</v>
      </c>
      <c r="Y6" s="117" t="str">
        <f t="shared" si="6"/>
        <v>df</v>
      </c>
      <c r="Z6" s="121" t="str">
        <f t="shared" si="6"/>
        <v>p. val.</v>
      </c>
      <c r="AA6" s="121" t="str">
        <f t="shared" si="6"/>
        <v>p.adj. (bf=7)</v>
      </c>
      <c r="AB6" s="122" t="str">
        <f t="shared" si="6"/>
        <v>sig.</v>
      </c>
      <c r="AC6" s="117" t="str">
        <f>T6</f>
        <v>β1</v>
      </c>
      <c r="AD6" s="117" t="str">
        <f t="shared" ref="AD6:AK6" si="7">U6</f>
        <v xml:space="preserve">SE </v>
      </c>
      <c r="AE6" s="117" t="str">
        <f t="shared" si="7"/>
        <v>2.5% CI</v>
      </c>
      <c r="AF6" s="117" t="str">
        <f t="shared" si="7"/>
        <v>97.5% CI</v>
      </c>
      <c r="AG6" s="117" t="str">
        <f t="shared" si="7"/>
        <v>t</v>
      </c>
      <c r="AH6" s="117" t="str">
        <f t="shared" si="7"/>
        <v>df</v>
      </c>
      <c r="AI6" s="117" t="str">
        <f t="shared" si="7"/>
        <v>p. val.</v>
      </c>
      <c r="AJ6" s="117" t="str">
        <f t="shared" si="7"/>
        <v>p.adj. (bf=7)</v>
      </c>
      <c r="AK6" s="117" t="str">
        <f t="shared" si="7"/>
        <v>sig.</v>
      </c>
      <c r="AL6" s="120" t="str">
        <f t="shared" si="4"/>
        <v>β1</v>
      </c>
      <c r="AM6" s="117" t="str">
        <f t="shared" ref="AM6:AT6" si="8">AM2</f>
        <v xml:space="preserve">SE </v>
      </c>
      <c r="AN6" s="117" t="str">
        <f t="shared" si="8"/>
        <v>2.5% CI</v>
      </c>
      <c r="AO6" s="117" t="str">
        <f t="shared" si="8"/>
        <v>97.5% CI</v>
      </c>
      <c r="AP6" s="117" t="str">
        <f t="shared" si="8"/>
        <v>t</v>
      </c>
      <c r="AQ6" s="117" t="str">
        <f t="shared" si="8"/>
        <v>df</v>
      </c>
      <c r="AR6" s="121" t="str">
        <f t="shared" si="8"/>
        <v>p. val.</v>
      </c>
      <c r="AS6" s="121" t="str">
        <f t="shared" si="8"/>
        <v>p.adj. (bf=7)</v>
      </c>
      <c r="AT6" s="122" t="str">
        <f t="shared" si="8"/>
        <v>sig.</v>
      </c>
      <c r="AU6" s="120" t="str">
        <f t="shared" si="4"/>
        <v>β1</v>
      </c>
      <c r="AV6" s="117" t="str">
        <f t="shared" ref="AV6:BC6" si="9">AV2</f>
        <v xml:space="preserve">SE </v>
      </c>
      <c r="AW6" s="117" t="str">
        <f t="shared" si="9"/>
        <v>2.5% CI</v>
      </c>
      <c r="AX6" s="117" t="str">
        <f t="shared" si="9"/>
        <v>97.5% CI</v>
      </c>
      <c r="AY6" s="117" t="str">
        <f t="shared" si="9"/>
        <v>t</v>
      </c>
      <c r="AZ6" s="117" t="str">
        <f t="shared" si="9"/>
        <v>df</v>
      </c>
      <c r="BA6" s="121" t="str">
        <f t="shared" si="9"/>
        <v>p. val.</v>
      </c>
      <c r="BB6" s="121" t="str">
        <f t="shared" si="9"/>
        <v>p.adj. (bf=7)</v>
      </c>
      <c r="BC6" s="123" t="str">
        <f t="shared" si="9"/>
        <v>sig.</v>
      </c>
      <c r="BD6" s="117" t="s">
        <v>40</v>
      </c>
      <c r="BE6" s="117" t="s">
        <v>41</v>
      </c>
    </row>
    <row r="7" spans="1:57" s="101" customFormat="1" ht="33.6" customHeight="1" thickTop="1" thickBot="1" x14ac:dyDescent="0.3">
      <c r="A7" s="98" t="s">
        <v>4</v>
      </c>
      <c r="B7" s="99">
        <f>[16]LME_Phonetic_PA_l_t_b1!C2</f>
        <v>0.28000000000000003</v>
      </c>
      <c r="C7" s="86">
        <f>[16]LME_Phonetic_PA_l_t_b1!D2</f>
        <v>1.9890000000000001</v>
      </c>
      <c r="D7" s="86">
        <f>[16]LME_Phonetic_PA_l_t_b1!E2</f>
        <v>-3.6190000000000002</v>
      </c>
      <c r="E7" s="86">
        <f>[16]LME_Phonetic_PA_l_t_b1!F2</f>
        <v>4.1779999999999999</v>
      </c>
      <c r="F7" s="88">
        <f>[16]LME_Phonetic_PA_l_t_b1!G2</f>
        <v>0.14099999999999999</v>
      </c>
      <c r="G7" s="88">
        <f>[16]LME_Phonetic_PA_l_t_b1!H2</f>
        <v>610.02</v>
      </c>
      <c r="H7" s="127">
        <f>[16]LME_Phonetic_PA_l_t_b1!I2</f>
        <v>0.88819999999999999</v>
      </c>
      <c r="I7" s="127">
        <f>[16]LME_Phonetic_PA_l_t_b1!J2</f>
        <v>0.99990000000000001</v>
      </c>
      <c r="J7" s="112">
        <f>[16]LME_Phonetic_PA_l_t_b1!K2</f>
        <v>0</v>
      </c>
      <c r="K7" s="100">
        <f>[16]LME_Phonetic_PA_l_t_b1!C3</f>
        <v>2.0209999999999999</v>
      </c>
      <c r="L7" s="88">
        <f>[16]LME_Phonetic_PA_l_t_b1!D3</f>
        <v>2.2029999999999998</v>
      </c>
      <c r="M7" s="88">
        <f>[16]LME_Phonetic_PA_l_t_b1!E3</f>
        <v>-2.2959999999999998</v>
      </c>
      <c r="N7" s="88">
        <f>[16]LME_Phonetic_PA_l_t_b1!F3</f>
        <v>6.3390000000000004</v>
      </c>
      <c r="O7" s="88">
        <f>[16]LME_Phonetic_PA_l_t_b1!G3</f>
        <v>0.91800000000000004</v>
      </c>
      <c r="P7" s="88">
        <f>[16]LME_Phonetic_PA_l_t_b1!H3</f>
        <v>610.47</v>
      </c>
      <c r="Q7" s="127">
        <f>[16]LME_Phonetic_PA_l_t_b1!I3</f>
        <v>0.35920000000000002</v>
      </c>
      <c r="R7" s="127">
        <f>[16]LME_Phonetic_PA_l_t_b1!J3</f>
        <v>0.99990000000000001</v>
      </c>
      <c r="S7" s="112">
        <f>[16]LME_Phonetic_PA_l_t_b1!K3</f>
        <v>0</v>
      </c>
      <c r="T7" s="100">
        <f>[16]LME_Phonetic_PA_l_t_b1!C4</f>
        <v>-15.256</v>
      </c>
      <c r="U7" s="88">
        <f>[16]LME_Phonetic_PA_l_t_b1!D4</f>
        <v>3.1720000000000002</v>
      </c>
      <c r="V7" s="88">
        <f>[16]LME_Phonetic_PA_l_t_b1!E4</f>
        <v>-21.474</v>
      </c>
      <c r="W7" s="88">
        <f>[16]LME_Phonetic_PA_l_t_b1!F4</f>
        <v>-9.0389999999999997</v>
      </c>
      <c r="X7" s="88">
        <f>[16]LME_Phonetic_PA_l_t_b1!G4</f>
        <v>-4.8090000000000002</v>
      </c>
      <c r="Y7" s="88">
        <f>[16]LME_Phonetic_PA_l_t_b1!H4</f>
        <v>612.08000000000004</v>
      </c>
      <c r="Z7" s="127">
        <f>[16]LME_Phonetic_PA_l_t_b1!I4</f>
        <v>1.9085E-6</v>
      </c>
      <c r="AA7" s="127">
        <f>[16]LME_Phonetic_PA_l_t_b1!J4</f>
        <v>1.5299999999999999E-5</v>
      </c>
      <c r="AB7" s="112" t="str">
        <f>[16]LME_Phonetic_PA_l_t_b1!K4</f>
        <v>p&lt;0.001</v>
      </c>
      <c r="AC7" s="86">
        <f>[16]LME_Phonetic_PA_l_t_b1!C5</f>
        <v>1.742</v>
      </c>
      <c r="AD7" s="88">
        <f>[16]LME_Phonetic_PA_l_t_b1!D5</f>
        <v>2.2069999999999999</v>
      </c>
      <c r="AE7" s="88">
        <f>[16]LME_Phonetic_PA_l_t_b1!E5</f>
        <v>-2.5830000000000002</v>
      </c>
      <c r="AF7" s="88">
        <f>[16]LME_Phonetic_PA_l_t_b1!F5</f>
        <v>6.0659999999999998</v>
      </c>
      <c r="AG7" s="88">
        <f>[16]LME_Phonetic_PA_l_t_b1!G5</f>
        <v>0.78900000000000003</v>
      </c>
      <c r="AH7" s="88">
        <f>[16]LME_Phonetic_PA_l_t_b1!H5</f>
        <v>610.64</v>
      </c>
      <c r="AI7" s="127">
        <f>[16]LME_Phonetic_PA_l_t_b1!I5</f>
        <v>0.43030000000000002</v>
      </c>
      <c r="AJ7" s="127">
        <f>[16]LME_Phonetic_PA_l_t_b1!J5</f>
        <v>0.99990000000000001</v>
      </c>
      <c r="AK7" s="112">
        <f>[16]LME_Phonetic_PA_l_t_b1!K5</f>
        <v>0</v>
      </c>
      <c r="AL7" s="100">
        <f>[16]LME_Phonetic_PA_l_t_b1!C6</f>
        <v>-15.536</v>
      </c>
      <c r="AM7" s="88">
        <f>[16]LME_Phonetic_PA_l_t_b1!D6</f>
        <v>3.1739999999999999</v>
      </c>
      <c r="AN7" s="88">
        <f>[16]LME_Phonetic_PA_l_t_b1!E6</f>
        <v>-21.756</v>
      </c>
      <c r="AO7" s="88">
        <f>[16]LME_Phonetic_PA_l_t_b1!F6</f>
        <v>-9.3160000000000007</v>
      </c>
      <c r="AP7" s="88">
        <f>[16]LME_Phonetic_PA_l_t_b1!G6</f>
        <v>-4.8949999999999996</v>
      </c>
      <c r="AQ7" s="88">
        <f>[16]LME_Phonetic_PA_l_t_b1!H6</f>
        <v>612.08000000000004</v>
      </c>
      <c r="AR7" s="127">
        <f>[16]LME_Phonetic_PA_l_t_b1!I6</f>
        <v>1.2571E-6</v>
      </c>
      <c r="AS7" s="127">
        <f>[16]LME_Phonetic_PA_l_t_b1!J6</f>
        <v>1.01E-5</v>
      </c>
      <c r="AT7" s="112" t="str">
        <f>[16]LME_Phonetic_PA_l_t_b1!K6</f>
        <v>p&lt;0.001</v>
      </c>
      <c r="AU7" s="100">
        <f>[16]LME_Phonetic_PA_l_t_b1!C7</f>
        <v>-17.277999999999999</v>
      </c>
      <c r="AV7" s="88">
        <f>[16]LME_Phonetic_PA_l_t_b1!D7</f>
        <v>3.266</v>
      </c>
      <c r="AW7" s="88">
        <f>[16]LME_Phonetic_PA_l_t_b1!E7</f>
        <v>-23.68</v>
      </c>
      <c r="AX7" s="88">
        <f>[16]LME_Phonetic_PA_l_t_b1!F7</f>
        <v>-10.875</v>
      </c>
      <c r="AY7" s="88">
        <f>[16]LME_Phonetic_PA_l_t_b1!G7</f>
        <v>-5.2889999999999997</v>
      </c>
      <c r="AZ7" s="88">
        <f>[16]LME_Phonetic_PA_l_t_b1!H7</f>
        <v>611.83000000000004</v>
      </c>
      <c r="BA7" s="127">
        <f>[16]LME_Phonetic_PA_l_t_b1!I7</f>
        <v>1.7112000000000001E-7</v>
      </c>
      <c r="BB7" s="127">
        <f>[16]LME_Phonetic_PA_l_t_b1!J7</f>
        <v>1.37E-6</v>
      </c>
      <c r="BC7" s="112" t="str">
        <f>[16]LME_Phonetic_PA_l_t_b1!K7</f>
        <v>p&lt;0.001</v>
      </c>
      <c r="BD7" s="88">
        <f>'Summary Table Intercepts'!AL7</f>
        <v>0.60597613939671302</v>
      </c>
      <c r="BE7" s="88">
        <f>'Summary Table Intercepts'!AM7</f>
        <v>0.76116509330383497</v>
      </c>
    </row>
    <row r="8" spans="1:57" s="101" customFormat="1" ht="33.6" customHeight="1" thickBot="1" x14ac:dyDescent="0.3">
      <c r="A8" s="102" t="s">
        <v>3</v>
      </c>
      <c r="B8" s="103">
        <f>[17]LME_Phonetic_PA_h_t_b1!C2</f>
        <v>-0.36899999999999999</v>
      </c>
      <c r="C8" s="94">
        <f>[17]LME_Phonetic_PA_h_t_b1!D2</f>
        <v>2.9540000000000002</v>
      </c>
      <c r="D8" s="94">
        <f>[17]LME_Phonetic_PA_h_t_b1!E2</f>
        <v>-6.1589999999999998</v>
      </c>
      <c r="E8" s="94">
        <f>[17]LME_Phonetic_PA_h_t_b1!F2</f>
        <v>5.4210000000000003</v>
      </c>
      <c r="F8" s="96">
        <f>[17]LME_Phonetic_PA_h_t_b1!G2</f>
        <v>-0.125</v>
      </c>
      <c r="G8" s="96">
        <f>[17]LME_Phonetic_PA_h_t_b1!H2</f>
        <v>612.03</v>
      </c>
      <c r="H8" s="127">
        <f>[17]LME_Phonetic_PA_h_t_b1!I2</f>
        <v>0.90069999999999995</v>
      </c>
      <c r="I8" s="127">
        <f>[17]LME_Phonetic_PA_h_t_b1!J2</f>
        <v>0.99990000000000001</v>
      </c>
      <c r="J8" s="112">
        <f>[17]LME_Phonetic_PA_h_t_b1!K2</f>
        <v>0</v>
      </c>
      <c r="K8" s="104">
        <f>[17]LME_Phonetic_PA_h_t_b1!C3</f>
        <v>-0.57799999999999996</v>
      </c>
      <c r="L8" s="96">
        <f>[17]LME_Phonetic_PA_h_t_b1!D3</f>
        <v>3.1379999999999999</v>
      </c>
      <c r="M8" s="96">
        <f>[17]LME_Phonetic_PA_h_t_b1!E3</f>
        <v>-6.73</v>
      </c>
      <c r="N8" s="96">
        <f>[17]LME_Phonetic_PA_h_t_b1!F3</f>
        <v>5.5730000000000004</v>
      </c>
      <c r="O8" s="96">
        <f>[17]LME_Phonetic_PA_h_t_b1!G3</f>
        <v>-0.184</v>
      </c>
      <c r="P8" s="96">
        <f>[17]LME_Phonetic_PA_h_t_b1!H3</f>
        <v>612.30999999999995</v>
      </c>
      <c r="Q8" s="127">
        <f>[17]LME_Phonetic_PA_h_t_b1!I3</f>
        <v>0.85389999999999999</v>
      </c>
      <c r="R8" s="127">
        <f>[17]LME_Phonetic_PA_h_t_b1!J3</f>
        <v>0.99990000000000001</v>
      </c>
      <c r="S8" s="112">
        <f>[17]LME_Phonetic_PA_h_t_b1!K3</f>
        <v>0</v>
      </c>
      <c r="T8" s="104">
        <f>[17]LME_Phonetic_PA_h_t_b1!C4</f>
        <v>-14.143000000000001</v>
      </c>
      <c r="U8" s="96">
        <f>[17]LME_Phonetic_PA_h_t_b1!D4</f>
        <v>3.9940000000000002</v>
      </c>
      <c r="V8" s="96">
        <f>[17]LME_Phonetic_PA_h_t_b1!E4</f>
        <v>-21.971</v>
      </c>
      <c r="W8" s="96">
        <f>[17]LME_Phonetic_PA_h_t_b1!F4</f>
        <v>-6.3150000000000004</v>
      </c>
      <c r="X8" s="96">
        <f>[17]LME_Phonetic_PA_h_t_b1!G4</f>
        <v>-3.5409999999999999</v>
      </c>
      <c r="Y8" s="96">
        <f>[17]LME_Phonetic_PA_h_t_b1!H4</f>
        <v>613.24</v>
      </c>
      <c r="Z8" s="127">
        <f>[17]LME_Phonetic_PA_h_t_b1!I4</f>
        <v>4.2874999999999999E-4</v>
      </c>
      <c r="AA8" s="127">
        <f>[17]LME_Phonetic_PA_h_t_b1!J4</f>
        <v>3.3999999999999998E-3</v>
      </c>
      <c r="AB8" s="112" t="str">
        <f>[17]LME_Phonetic_PA_h_t_b1!K4</f>
        <v>p&lt;0.01</v>
      </c>
      <c r="AC8" s="94">
        <f>[17]LME_Phonetic_PA_h_t_b1!C5</f>
        <v>-0.20899999999999999</v>
      </c>
      <c r="AD8" s="96">
        <f>[17]LME_Phonetic_PA_h_t_b1!D5</f>
        <v>3.1360000000000001</v>
      </c>
      <c r="AE8" s="96">
        <f>[17]LME_Phonetic_PA_h_t_b1!E5</f>
        <v>-6.3550000000000004</v>
      </c>
      <c r="AF8" s="96">
        <f>[17]LME_Phonetic_PA_h_t_b1!F5</f>
        <v>5.9359999999999999</v>
      </c>
      <c r="AG8" s="96">
        <f>[17]LME_Phonetic_PA_h_t_b1!G5</f>
        <v>-6.7000000000000004E-2</v>
      </c>
      <c r="AH8" s="96">
        <f>[17]LME_Phonetic_PA_h_t_b1!H5</f>
        <v>612.39</v>
      </c>
      <c r="AI8" s="127">
        <f>[17]LME_Phonetic_PA_h_t_b1!I5</f>
        <v>0.94679999999999997</v>
      </c>
      <c r="AJ8" s="127">
        <f>[17]LME_Phonetic_PA_h_t_b1!J5</f>
        <v>0.99990000000000001</v>
      </c>
      <c r="AK8" s="112">
        <f>[17]LME_Phonetic_PA_h_t_b1!K5</f>
        <v>0</v>
      </c>
      <c r="AL8" s="104">
        <f>[17]LME_Phonetic_PA_h_t_b1!C6</f>
        <v>-13.773999999999999</v>
      </c>
      <c r="AM8" s="96">
        <f>[17]LME_Phonetic_PA_h_t_b1!D6</f>
        <v>3.9929999999999999</v>
      </c>
      <c r="AN8" s="96">
        <f>[17]LME_Phonetic_PA_h_t_b1!E6</f>
        <v>-21.6</v>
      </c>
      <c r="AO8" s="96">
        <f>[17]LME_Phonetic_PA_h_t_b1!F6</f>
        <v>-5.9480000000000004</v>
      </c>
      <c r="AP8" s="96">
        <f>[17]LME_Phonetic_PA_h_t_b1!G6</f>
        <v>-3.4489999999999998</v>
      </c>
      <c r="AQ8" s="96">
        <f>[17]LME_Phonetic_PA_h_t_b1!H6</f>
        <v>613.34</v>
      </c>
      <c r="AR8" s="127">
        <f>[17]LME_Phonetic_PA_h_t_b1!I6</f>
        <v>6.0022999999999999E-4</v>
      </c>
      <c r="AS8" s="127">
        <f>[17]LME_Phonetic_PA_h_t_b1!J6</f>
        <v>4.7999999999999996E-3</v>
      </c>
      <c r="AT8" s="112" t="str">
        <f>[17]LME_Phonetic_PA_h_t_b1!K6</f>
        <v>p&lt;0.01</v>
      </c>
      <c r="AU8" s="104">
        <f>[17]LME_Phonetic_PA_h_t_b1!C7</f>
        <v>-13.565</v>
      </c>
      <c r="AV8" s="96">
        <f>[17]LME_Phonetic_PA_h_t_b1!D7</f>
        <v>3.4079999999999999</v>
      </c>
      <c r="AW8" s="96">
        <f>[17]LME_Phonetic_PA_h_t_b1!E7</f>
        <v>-20.244</v>
      </c>
      <c r="AX8" s="96">
        <f>[17]LME_Phonetic_PA_h_t_b1!F7</f>
        <v>-6.8860000000000001</v>
      </c>
      <c r="AY8" s="96">
        <f>[17]LME_Phonetic_PA_h_t_b1!G7</f>
        <v>-3.9809999999999999</v>
      </c>
      <c r="AZ8" s="96">
        <f>[17]LME_Phonetic_PA_h_t_b1!H7</f>
        <v>612.71</v>
      </c>
      <c r="BA8" s="127">
        <f>[17]LME_Phonetic_PA_h_t_b1!I7</f>
        <v>7.6988000000000002E-5</v>
      </c>
      <c r="BB8" s="127">
        <f>[17]LME_Phonetic_PA_h_t_b1!J7</f>
        <v>6.1600000000000001E-4</v>
      </c>
      <c r="BC8" s="112" t="str">
        <f>[17]LME_Phonetic_PA_h_t_b1!K7</f>
        <v>p&lt;0.001</v>
      </c>
      <c r="BD8" s="96">
        <f>'Summary Table Intercepts'!AL8</f>
        <v>0.305251914676753</v>
      </c>
      <c r="BE8" s="96">
        <f>'Summary Table Intercepts'!AM8</f>
        <v>0.84325397172528904</v>
      </c>
    </row>
    <row r="9" spans="1:57" s="125" customFormat="1" ht="33.6" customHeight="1" thickTop="1" thickBot="1" x14ac:dyDescent="0.3">
      <c r="A9" s="117" t="s">
        <v>44</v>
      </c>
      <c r="B9" s="118" t="str">
        <f>B2</f>
        <v>β1</v>
      </c>
      <c r="C9" s="117" t="str">
        <f t="shared" ref="C9:J9" si="10">C2</f>
        <v xml:space="preserve">SE </v>
      </c>
      <c r="D9" s="117" t="str">
        <f t="shared" si="10"/>
        <v>2.5% CI</v>
      </c>
      <c r="E9" s="117" t="str">
        <f t="shared" si="10"/>
        <v>97.5% CI</v>
      </c>
      <c r="F9" s="117" t="str">
        <f t="shared" si="10"/>
        <v>t</v>
      </c>
      <c r="G9" s="117" t="str">
        <f t="shared" si="10"/>
        <v>df</v>
      </c>
      <c r="H9" s="117" t="str">
        <f t="shared" si="10"/>
        <v>p. val.</v>
      </c>
      <c r="I9" s="121" t="str">
        <f t="shared" si="10"/>
        <v>p.adj. (bf=7)</v>
      </c>
      <c r="J9" s="119" t="str">
        <f t="shared" si="10"/>
        <v>sig.</v>
      </c>
      <c r="K9" s="120" t="str">
        <f t="shared" ref="C9:BB9" si="11">K2</f>
        <v>β1</v>
      </c>
      <c r="L9" s="117" t="str">
        <f t="shared" ref="L9:S9" si="12">L2</f>
        <v xml:space="preserve">SE </v>
      </c>
      <c r="M9" s="117" t="str">
        <f t="shared" si="12"/>
        <v>2.5% CI</v>
      </c>
      <c r="N9" s="117" t="str">
        <f t="shared" si="12"/>
        <v>97.5% CI</v>
      </c>
      <c r="O9" s="117" t="str">
        <f t="shared" si="12"/>
        <v>t</v>
      </c>
      <c r="P9" s="117" t="str">
        <f t="shared" si="12"/>
        <v>df</v>
      </c>
      <c r="Q9" s="121" t="str">
        <f t="shared" si="12"/>
        <v>p. val.</v>
      </c>
      <c r="R9" s="121" t="str">
        <f t="shared" si="12"/>
        <v>p.adj. (bf=7)</v>
      </c>
      <c r="S9" s="122" t="str">
        <f t="shared" si="12"/>
        <v>sig.</v>
      </c>
      <c r="T9" s="120" t="str">
        <f t="shared" si="11"/>
        <v>β1</v>
      </c>
      <c r="U9" s="117" t="str">
        <f t="shared" ref="U9:AB9" si="13">U2</f>
        <v xml:space="preserve">SE </v>
      </c>
      <c r="V9" s="117" t="str">
        <f t="shared" si="13"/>
        <v>2.5% CI</v>
      </c>
      <c r="W9" s="117" t="str">
        <f t="shared" si="13"/>
        <v>97.5% CI</v>
      </c>
      <c r="X9" s="117" t="str">
        <f t="shared" si="13"/>
        <v>t</v>
      </c>
      <c r="Y9" s="117" t="str">
        <f t="shared" si="13"/>
        <v>df</v>
      </c>
      <c r="Z9" s="121" t="str">
        <f t="shared" si="13"/>
        <v>p. val.</v>
      </c>
      <c r="AA9" s="121" t="str">
        <f t="shared" si="13"/>
        <v>p.adj. (bf=7)</v>
      </c>
      <c r="AB9" s="122" t="str">
        <f t="shared" si="13"/>
        <v>sig.</v>
      </c>
      <c r="AC9" s="117">
        <f>AC5</f>
        <v>-0.23200000000000001</v>
      </c>
      <c r="AD9" s="117">
        <f t="shared" ref="AD9:AK9" si="14">AD5</f>
        <v>0.14899999999999999</v>
      </c>
      <c r="AE9" s="117">
        <f t="shared" si="14"/>
        <v>-0.52300000000000002</v>
      </c>
      <c r="AF9" s="117">
        <f t="shared" si="14"/>
        <v>0.06</v>
      </c>
      <c r="AG9" s="117">
        <f t="shared" si="14"/>
        <v>-1.5589999999999999</v>
      </c>
      <c r="AH9" s="117">
        <f t="shared" si="14"/>
        <v>608.87</v>
      </c>
      <c r="AI9" s="121">
        <f t="shared" si="14"/>
        <v>0.1195</v>
      </c>
      <c r="AJ9" s="121">
        <f t="shared" si="14"/>
        <v>0.95609999999999995</v>
      </c>
      <c r="AK9" s="122">
        <f t="shared" si="14"/>
        <v>0</v>
      </c>
      <c r="AL9" s="120" t="str">
        <f t="shared" si="11"/>
        <v>β1</v>
      </c>
      <c r="AM9" s="117" t="str">
        <f t="shared" ref="AM9:AT9" si="15">AM2</f>
        <v xml:space="preserve">SE </v>
      </c>
      <c r="AN9" s="117" t="str">
        <f t="shared" si="15"/>
        <v>2.5% CI</v>
      </c>
      <c r="AO9" s="117" t="str">
        <f t="shared" si="15"/>
        <v>97.5% CI</v>
      </c>
      <c r="AP9" s="117" t="str">
        <f t="shared" si="15"/>
        <v>t</v>
      </c>
      <c r="AQ9" s="117" t="str">
        <f t="shared" si="15"/>
        <v>df</v>
      </c>
      <c r="AR9" s="121" t="str">
        <f t="shared" si="15"/>
        <v>p. val.</v>
      </c>
      <c r="AS9" s="121" t="str">
        <f t="shared" si="15"/>
        <v>p.adj. (bf=7)</v>
      </c>
      <c r="AT9" s="122" t="str">
        <f t="shared" si="15"/>
        <v>sig.</v>
      </c>
      <c r="AU9" s="120" t="str">
        <f t="shared" si="11"/>
        <v>β1</v>
      </c>
      <c r="AV9" s="117" t="str">
        <f t="shared" ref="AV9:BC9" si="16">AV2</f>
        <v xml:space="preserve">SE </v>
      </c>
      <c r="AW9" s="117" t="str">
        <f t="shared" si="16"/>
        <v>2.5% CI</v>
      </c>
      <c r="AX9" s="117" t="str">
        <f t="shared" si="16"/>
        <v>97.5% CI</v>
      </c>
      <c r="AY9" s="117" t="str">
        <f t="shared" si="16"/>
        <v>t</v>
      </c>
      <c r="AZ9" s="117" t="str">
        <f t="shared" si="16"/>
        <v>df</v>
      </c>
      <c r="BA9" s="121" t="str">
        <f t="shared" si="16"/>
        <v>p. val.</v>
      </c>
      <c r="BB9" s="121" t="str">
        <f t="shared" si="16"/>
        <v>p.adj. (bf=7)</v>
      </c>
      <c r="BC9" s="123" t="str">
        <f t="shared" si="16"/>
        <v>sig.</v>
      </c>
      <c r="BD9" s="117" t="s">
        <v>40</v>
      </c>
      <c r="BE9" s="117" t="s">
        <v>41</v>
      </c>
    </row>
    <row r="10" spans="1:57" s="126" customFormat="1" ht="33.6" customHeight="1" thickTop="1" x14ac:dyDescent="0.25">
      <c r="A10" s="26" t="s">
        <v>36</v>
      </c>
      <c r="B10" s="25">
        <f>[18]LME_Phonetic_PA_lh_slope_b1!C2</f>
        <v>1.7949999999999999</v>
      </c>
      <c r="C10" s="26">
        <f>[18]LME_Phonetic_PA_lh_slope_b1!D2</f>
        <v>0.79900000000000004</v>
      </c>
      <c r="D10" s="26">
        <f>[18]LME_Phonetic_PA_lh_slope_b1!E2</f>
        <v>0.22900000000000001</v>
      </c>
      <c r="E10" s="26">
        <f>[18]LME_Phonetic_PA_lh_slope_b1!F2</f>
        <v>3.3610000000000002</v>
      </c>
      <c r="F10" s="25">
        <f>[18]LME_Phonetic_PA_lh_slope_b1!G2</f>
        <v>2.2469999999999999</v>
      </c>
      <c r="G10" s="25">
        <f>[18]LME_Phonetic_PA_lh_slope_b1!H2</f>
        <v>596.97</v>
      </c>
      <c r="H10" s="106">
        <f>[18]LME_Phonetic_PA_lh_slope_b1!I2</f>
        <v>2.5000000000000001E-2</v>
      </c>
      <c r="I10" s="106">
        <f>[18]LME_Phonetic_PA_lh_slope_b1!J2</f>
        <v>0.20030000000000001</v>
      </c>
      <c r="J10" s="135">
        <f>[18]LME_Phonetic_PA_lh_slope_b1!K2</f>
        <v>0</v>
      </c>
      <c r="K10" s="105">
        <f>[18]LME_Phonetic_PA_lh_slope_b1!C3</f>
        <v>1.0369999999999999</v>
      </c>
      <c r="L10" s="25">
        <f>[18]LME_Phonetic_PA_lh_slope_b1!D3</f>
        <v>0.85799999999999998</v>
      </c>
      <c r="M10" s="25">
        <f>[18]LME_Phonetic_PA_lh_slope_b1!E3</f>
        <v>-0.64500000000000002</v>
      </c>
      <c r="N10" s="25">
        <f>[18]LME_Phonetic_PA_lh_slope_b1!F3</f>
        <v>2.718</v>
      </c>
      <c r="O10" s="25">
        <f>[18]LME_Phonetic_PA_lh_slope_b1!G3</f>
        <v>1.208</v>
      </c>
      <c r="P10" s="25">
        <f>[18]LME_Phonetic_PA_lh_slope_b1!H3</f>
        <v>600.22</v>
      </c>
      <c r="Q10" s="106">
        <f>[18]LME_Phonetic_PA_lh_slope_b1!I3</f>
        <v>0.22750000000000001</v>
      </c>
      <c r="R10" s="106">
        <f>[18]LME_Phonetic_PA_lh_slope_b1!J3</f>
        <v>0.99990000000000001</v>
      </c>
      <c r="S10" s="135">
        <f>[18]LME_Phonetic_PA_lh_slope_b1!K3</f>
        <v>0</v>
      </c>
      <c r="T10" s="105">
        <f>[18]LME_Phonetic_PA_lh_slope_b1!C4</f>
        <v>7.85</v>
      </c>
      <c r="U10" s="25">
        <f>[18]LME_Phonetic_PA_lh_slope_b1!D4</f>
        <v>1.095</v>
      </c>
      <c r="V10" s="25">
        <f>[18]LME_Phonetic_PA_lh_slope_b1!E4</f>
        <v>5.7030000000000003</v>
      </c>
      <c r="W10" s="25">
        <f>[18]LME_Phonetic_PA_lh_slope_b1!F4</f>
        <v>9.9969999999999999</v>
      </c>
      <c r="X10" s="25">
        <f>[18]LME_Phonetic_PA_lh_slope_b1!G4</f>
        <v>7.1669999999999998</v>
      </c>
      <c r="Y10" s="25">
        <f>[18]LME_Phonetic_PA_lh_slope_b1!H4</f>
        <v>598.73</v>
      </c>
      <c r="Z10" s="106">
        <f>[18]LME_Phonetic_PA_lh_slope_b1!I4</f>
        <v>2.2652000000000001E-12</v>
      </c>
      <c r="AA10" s="106">
        <f>[18]LME_Phonetic_PA_lh_slope_b1!J4</f>
        <v>1.8100000000000001E-11</v>
      </c>
      <c r="AB10" s="135" t="str">
        <f>[18]LME_Phonetic_PA_lh_slope_b1!K4</f>
        <v>p&lt;0.001</v>
      </c>
      <c r="AC10" s="25">
        <f>[18]LME_Phonetic_PA_lh_slope_b1!C5</f>
        <v>-0.75800000000000001</v>
      </c>
      <c r="AD10" s="25">
        <f>[18]LME_Phonetic_PA_lh_slope_b1!D5</f>
        <v>0.85799999999999998</v>
      </c>
      <c r="AE10" s="25">
        <f>[18]LME_Phonetic_PA_lh_slope_b1!E5</f>
        <v>-2.4409999999999998</v>
      </c>
      <c r="AF10" s="25">
        <f>[18]LME_Phonetic_PA_lh_slope_b1!F5</f>
        <v>0.92400000000000004</v>
      </c>
      <c r="AG10" s="25">
        <f>[18]LME_Phonetic_PA_lh_slope_b1!G5</f>
        <v>-0.88400000000000001</v>
      </c>
      <c r="AH10" s="25">
        <f>[18]LME_Phonetic_PA_lh_slope_b1!H5</f>
        <v>600.54</v>
      </c>
      <c r="AI10" s="106">
        <f>[18]LME_Phonetic_PA_lh_slope_b1!I5</f>
        <v>0.37730000000000002</v>
      </c>
      <c r="AJ10" s="106">
        <f>[18]LME_Phonetic_PA_lh_slope_b1!J5</f>
        <v>0.99990000000000001</v>
      </c>
      <c r="AK10" s="135">
        <f>[18]LME_Phonetic_PA_lh_slope_b1!K5</f>
        <v>0</v>
      </c>
      <c r="AL10" s="105">
        <f>[18]LME_Phonetic_PA_lh_slope_b1!C6</f>
        <v>6.0549999999999997</v>
      </c>
      <c r="AM10" s="25">
        <f>[18]LME_Phonetic_PA_lh_slope_b1!D6</f>
        <v>1.093</v>
      </c>
      <c r="AN10" s="25">
        <f>[18]LME_Phonetic_PA_lh_slope_b1!E6</f>
        <v>3.9129999999999998</v>
      </c>
      <c r="AO10" s="25">
        <f>[18]LME_Phonetic_PA_lh_slope_b1!F6</f>
        <v>8.1969999999999992</v>
      </c>
      <c r="AP10" s="25">
        <f>[18]LME_Phonetic_PA_lh_slope_b1!G6</f>
        <v>5.5410000000000004</v>
      </c>
      <c r="AQ10" s="25">
        <f>[18]LME_Phonetic_PA_lh_slope_b1!H6</f>
        <v>597.91</v>
      </c>
      <c r="AR10" s="106">
        <f>[18]LME_Phonetic_PA_lh_slope_b1!I6</f>
        <v>4.5088E-8</v>
      </c>
      <c r="AS10" s="106">
        <f>[18]LME_Phonetic_PA_lh_slope_b1!J6</f>
        <v>3.6100000000000002E-7</v>
      </c>
      <c r="AT10" s="135" t="str">
        <f>[18]LME_Phonetic_PA_lh_slope_b1!K6</f>
        <v>p&lt;0.001</v>
      </c>
      <c r="AU10" s="105">
        <f>[18]LME_Phonetic_PA_lh_slope_b1!C7</f>
        <v>6.8140000000000001</v>
      </c>
      <c r="AV10" s="25">
        <f>[18]LME_Phonetic_PA_lh_slope_b1!D7</f>
        <v>0.97</v>
      </c>
      <c r="AW10" s="25">
        <f>[18]LME_Phonetic_PA_lh_slope_b1!E7</f>
        <v>4.9119999999999999</v>
      </c>
      <c r="AX10" s="25">
        <f>[18]LME_Phonetic_PA_lh_slope_b1!F7</f>
        <v>8.7149999999999999</v>
      </c>
      <c r="AY10" s="25">
        <f>[18]LME_Phonetic_PA_lh_slope_b1!G7</f>
        <v>7.0209999999999999</v>
      </c>
      <c r="AZ10" s="25">
        <f>[18]LME_Phonetic_PA_lh_slope_b1!H7</f>
        <v>575.92999999999995</v>
      </c>
      <c r="BA10" s="106">
        <f>[18]LME_Phonetic_PA_lh_slope_b1!I7</f>
        <v>6.2088E-12</v>
      </c>
      <c r="BB10" s="106">
        <f>[18]LME_Phonetic_PA_lh_slope_b1!J7</f>
        <v>4.97E-11</v>
      </c>
      <c r="BC10" s="135" t="str">
        <f>[18]LME_Phonetic_PA_lh_slope_b1!K7</f>
        <v>p&lt;0.001</v>
      </c>
      <c r="BD10" s="25">
        <v>0.57100300904639401</v>
      </c>
      <c r="BE10" s="25">
        <v>0.57100300904639401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71" priority="5" stopIfTrue="1" operator="lessThan">
      <formula>0.0001</formula>
    </cfRule>
    <cfRule type="cellIs" dxfId="70" priority="6" stopIfTrue="1" operator="lessThan">
      <formula>0.001</formula>
    </cfRule>
    <cfRule type="cellIs" dxfId="69" priority="7" stopIfTrue="1" operator="lessThan">
      <formula>0.05</formula>
    </cfRule>
    <cfRule type="cellIs" dxfId="68" priority="8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63" priority="1" stopIfTrue="1" operator="containsText" text="p&lt;0.001">
      <formula>NOT(ISERROR(SEARCH("p&lt;0.001",J3)))</formula>
    </cfRule>
    <cfRule type="containsText" dxfId="62" priority="2" stopIfTrue="1" operator="containsText" text="p&lt;0.01">
      <formula>NOT(ISERROR(SEARCH("p&lt;0.01",J3)))</formula>
    </cfRule>
    <cfRule type="containsText" dxfId="61" priority="3" stopIfTrue="1" operator="containsText" text="p&lt;0.05">
      <formula>NOT(ISERROR(SEARCH("p&lt;0.05",J3)))</formula>
    </cfRule>
    <cfRule type="containsText" dxfId="60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tabSelected="1" zoomScale="101" zoomScaleNormal="101" workbookViewId="0">
      <selection activeCell="A29" sqref="A29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2187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Intercepts</vt:lpstr>
      <vt:lpstr>Summary Table Intercepts</vt:lpstr>
      <vt:lpstr>Pairwise Comparisons</vt:lpstr>
      <vt:lpstr>Graphs</vt:lpstr>
      <vt:lpstr>'Pairwise Comparisons'!Print_Area</vt:lpstr>
      <vt:lpstr>'Summary Table Intercepts'!Print_Area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2022-06-28T20:48:05Z</dcterms:modified>
</cp:coreProperties>
</file>