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8"/>
  <workbookPr defaultThemeVersion="166925"/>
  <mc:AlternateContent xmlns:mc="http://schemas.openxmlformats.org/markup-compatibility/2006">
    <mc:Choice Requires="x15">
      <x15ac:absPath xmlns:x15ac="http://schemas.microsoft.com/office/spreadsheetml/2010/11/ac" url="/Users/a2020/Documents/Dav/Data Files/Projects/IPR-Timing-Estimator/"/>
    </mc:Choice>
  </mc:AlternateContent>
  <xr:revisionPtr revIDLastSave="0" documentId="13_ncr:1_{5FF755CB-4C64-7542-8425-D43B9435DC01}" xr6:coauthVersionLast="45" xr6:coauthVersionMax="45" xr10:uidLastSave="{00000000-0000-0000-0000-000000000000}"/>
  <workbookProtection workbookAlgorithmName="SHA-512" workbookHashValue="Tj4kfyddu7LnwnISC8/MVhCNPo75zRWJPZ4CkFQSHKcfPyuCwdK0x5YuQ38ArMIqrs60fOsE+O8FIwKq2g9C1A==" workbookSaltValue="Yw6SxlBwgHFAx/b0wHLliw==" workbookSpinCount="100000" lockStructure="1"/>
  <bookViews>
    <workbookView xWindow="0" yWindow="100" windowWidth="36540" windowHeight="28800" xr2:uid="{00000000-000D-0000-FFFF-FFFF00000000}"/>
  </bookViews>
  <sheets>
    <sheet name="Dates" sheetId="1" r:id="rId1"/>
    <sheet name="Holidays" sheetId="2" r:id="rId2"/>
    <sheet name="Notices" sheetId="3" r:id="rId3"/>
  </sheets>
  <definedNames>
    <definedName name="_xlnm._FilterDatabase" localSheetId="0" hidden="1">Dates!$C$2:$O$42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30" i="1"/>
  <c r="L25" i="1"/>
  <c r="L37" i="1" l="1"/>
  <c r="L36" i="1"/>
  <c r="E3" i="1"/>
  <c r="L42" i="1" l="1"/>
  <c r="L41" i="1"/>
  <c r="L40" i="1"/>
  <c r="L39" i="1"/>
  <c r="L38" i="1"/>
  <c r="L35" i="1"/>
  <c r="L34" i="1"/>
  <c r="L32" i="1"/>
  <c r="L31" i="1"/>
  <c r="L29" i="1"/>
  <c r="L28" i="1"/>
  <c r="L27" i="1"/>
  <c r="L26" i="1"/>
  <c r="L24" i="1"/>
  <c r="L23" i="1"/>
  <c r="L22" i="1"/>
  <c r="L21" i="1"/>
  <c r="L20" i="1"/>
  <c r="L19" i="1"/>
  <c r="L18" i="1"/>
  <c r="L17" i="1"/>
  <c r="L16" i="1"/>
  <c r="L15" i="1"/>
  <c r="L14" i="1"/>
  <c r="L13" i="1"/>
  <c r="L12" i="1"/>
  <c r="L11" i="1"/>
  <c r="L10" i="1"/>
  <c r="L9" i="1"/>
  <c r="L8" i="1"/>
  <c r="L7" i="1"/>
  <c r="L6" i="1"/>
  <c r="L5" i="1"/>
  <c r="L4" i="1"/>
  <c r="L64" i="1" l="1"/>
  <c r="L44" i="1"/>
  <c r="L43" i="1"/>
  <c r="M47" i="1"/>
  <c r="M48" i="1"/>
  <c r="M49" i="1"/>
  <c r="M53" i="1"/>
  <c r="M54" i="1"/>
  <c r="M61" i="1"/>
  <c r="M62" i="1"/>
  <c r="M63" i="1"/>
  <c r="M64" i="1"/>
  <c r="M44" i="1"/>
  <c r="M43" i="1"/>
  <c r="M5" i="1"/>
  <c r="D5" i="1" s="1"/>
  <c r="M4" i="1"/>
  <c r="D4" i="1" s="1"/>
  <c r="D43" i="1"/>
  <c r="E4" i="1" l="1"/>
  <c r="E5" i="1"/>
  <c r="M7" i="1" l="1"/>
  <c r="D7" i="1" s="1"/>
  <c r="M6" i="1"/>
  <c r="D6" i="1" s="1"/>
  <c r="E7" i="1" l="1"/>
  <c r="E6" i="1"/>
  <c r="M8" i="1" l="1"/>
  <c r="D8" i="1" s="1"/>
  <c r="M15" i="1" l="1"/>
  <c r="D15" i="1" s="1"/>
  <c r="E8" i="1" l="1"/>
  <c r="M12" i="1"/>
  <c r="D12" i="1" s="1"/>
  <c r="M14" i="1"/>
  <c r="D14" i="1" s="1"/>
  <c r="M16" i="1"/>
  <c r="D16" i="1" s="1"/>
  <c r="M39" i="1"/>
  <c r="D39" i="1" s="1"/>
  <c r="M9" i="1"/>
  <c r="D9" i="1" s="1"/>
  <c r="M11" i="1"/>
  <c r="D11" i="1" s="1"/>
  <c r="M13" i="1"/>
  <c r="D13" i="1" s="1"/>
  <c r="E15" i="1"/>
  <c r="E39" i="1" l="1"/>
  <c r="E9" i="1"/>
  <c r="E16" i="1"/>
  <c r="E14" i="1"/>
  <c r="E13" i="1"/>
  <c r="E11" i="1"/>
  <c r="E12" i="1"/>
  <c r="M19" i="1"/>
  <c r="D19" i="1" s="1"/>
  <c r="M17" i="1"/>
  <c r="D17" i="1" s="1"/>
  <c r="M20" i="1"/>
  <c r="D20" i="1" s="1"/>
  <c r="M25" i="1" s="1"/>
  <c r="D25" i="1" s="1"/>
  <c r="E25" i="1" s="1"/>
  <c r="M10" i="1" l="1"/>
  <c r="M21" i="1"/>
  <c r="M24" i="1"/>
  <c r="D24" i="1" s="1"/>
  <c r="E19" i="1"/>
  <c r="E17" i="1"/>
  <c r="D21" i="1" l="1"/>
  <c r="E21" i="1" s="1"/>
  <c r="D10" i="1"/>
  <c r="E10" i="1" s="1"/>
  <c r="E24" i="1"/>
  <c r="M26" i="1"/>
  <c r="D26" i="1" s="1"/>
  <c r="M22" i="1"/>
  <c r="D22" i="1" s="1"/>
  <c r="E20" i="1"/>
  <c r="M18" i="1"/>
  <c r="D18" i="1" s="1"/>
  <c r="M30" i="1" l="1"/>
  <c r="D30" i="1" s="1"/>
  <c r="E30" i="1" s="1"/>
  <c r="E18" i="1"/>
  <c r="M23" i="1"/>
  <c r="D23" i="1" s="1"/>
  <c r="E23" i="1" l="1"/>
  <c r="M28" i="1"/>
  <c r="D28" i="1" s="1"/>
  <c r="M32" i="1"/>
  <c r="D32" i="1" s="1"/>
  <c r="M31" i="1"/>
  <c r="D31" i="1" s="1"/>
  <c r="M27" i="1"/>
  <c r="D27" i="1" s="1"/>
  <c r="E26" i="1"/>
  <c r="E22" i="1"/>
  <c r="E32" i="1" l="1"/>
  <c r="E31" i="1"/>
  <c r="E28" i="1"/>
  <c r="E27" i="1"/>
  <c r="M34" i="1" l="1"/>
  <c r="D34" i="1" s="1"/>
  <c r="M29" i="1"/>
  <c r="D29" i="1" s="1"/>
  <c r="E34" i="1" l="1"/>
  <c r="M35" i="1"/>
  <c r="E29" i="1"/>
  <c r="D35" i="1" l="1"/>
  <c r="M36" i="1" s="1"/>
  <c r="D36" i="1" l="1"/>
  <c r="E36" i="1" s="1"/>
  <c r="E35" i="1"/>
  <c r="M38" i="1"/>
  <c r="D38" i="1" l="1"/>
  <c r="M37" i="1" l="1"/>
  <c r="D37" i="1" s="1"/>
  <c r="E37" i="1" s="1"/>
  <c r="M33" i="1"/>
  <c r="D33" i="1" s="1"/>
  <c r="E33" i="1" s="1"/>
  <c r="E38" i="1"/>
  <c r="M40" i="1"/>
  <c r="M41" i="1"/>
  <c r="M42" i="1"/>
  <c r="D42" i="1" l="1"/>
  <c r="E42" i="1" s="1"/>
  <c r="D40" i="1"/>
  <c r="E40" i="1" s="1"/>
  <c r="D41" i="1"/>
  <c r="E41" i="1" s="1"/>
</calcChain>
</file>

<file path=xl/sharedStrings.xml><?xml version="1.0" encoding="utf-8"?>
<sst xmlns="http://schemas.openxmlformats.org/spreadsheetml/2006/main" count="274" uniqueCount="128">
  <si>
    <t>No.</t>
  </si>
  <si>
    <t>Date</t>
  </si>
  <si>
    <t>Quarter</t>
  </si>
  <si>
    <t>Party</t>
  </si>
  <si>
    <t>Event</t>
  </si>
  <si>
    <t>Major?</t>
  </si>
  <si>
    <t>Due</t>
  </si>
  <si>
    <t>From</t>
  </si>
  <si>
    <t>From Event</t>
  </si>
  <si>
    <t>From Date</t>
  </si>
  <si>
    <t>Note</t>
  </si>
  <si>
    <t>Authority</t>
  </si>
  <si>
    <t>Enter date:</t>
  </si>
  <si>
    <t>Petitioner</t>
  </si>
  <si>
    <t>IPR - filed</t>
  </si>
  <si>
    <t>Patentee</t>
  </si>
  <si>
    <t>Mandatory notices</t>
  </si>
  <si>
    <t>days</t>
  </si>
  <si>
    <t>37 C.F.R. § 42.8(a)(2)</t>
  </si>
  <si>
    <t>PTAB</t>
  </si>
  <si>
    <t>IPR filing date accorded</t>
  </si>
  <si>
    <t>Joint</t>
  </si>
  <si>
    <t>Initial disclosures agreement</t>
  </si>
  <si>
    <t>months</t>
  </si>
  <si>
    <t>Optional</t>
  </si>
  <si>
    <t>37 C.F.R. § 42.51(a)(1)(i)</t>
  </si>
  <si>
    <t>IPR - preliminary response (optional)</t>
  </si>
  <si>
    <t>Can be waived</t>
  </si>
  <si>
    <t>37 C.F.R. § 42.107(b)</t>
  </si>
  <si>
    <t>IPR - institution decision</t>
  </si>
  <si>
    <t>77 Fed. Reg. at 48757</t>
  </si>
  <si>
    <t>Either</t>
  </si>
  <si>
    <t>Evidentiary objections</t>
  </si>
  <si>
    <t>To pre-institution evidence</t>
  </si>
  <si>
    <t>37 C.F.R. § 42.64(b)(1)</t>
  </si>
  <si>
    <t>Supplemental evidence</t>
  </si>
  <si>
    <t>If objections filed</t>
  </si>
  <si>
    <t>37 C.F.R. § 42.64(b)(2)</t>
  </si>
  <si>
    <t>List of proposed motions</t>
  </si>
  <si>
    <t>77 Fed. Reg. at 48757, 48765</t>
  </si>
  <si>
    <t>Initial conference call</t>
  </si>
  <si>
    <t>Depose Petitioner expert</t>
  </si>
  <si>
    <t>77 Fed. Reg. at 48757; 37 C.F.R. § 42.53(d)(2)</t>
  </si>
  <si>
    <t>Produce discovery</t>
  </si>
  <si>
    <t>(if any)</t>
  </si>
  <si>
    <t>IPR - opposition</t>
  </si>
  <si>
    <t>37 C.F.R. §§ 42.120(b)</t>
  </si>
  <si>
    <t>Motion to amend - opening</t>
  </si>
  <si>
    <t>Depose Patentee expert</t>
  </si>
  <si>
    <t>77 Fed. Reg. at 48757; 37 C.F.R. § 1(d)(2)</t>
  </si>
  <si>
    <t>IPR - reply</t>
  </si>
  <si>
    <t>77 Fed. Reg. at 48768</t>
  </si>
  <si>
    <t>Motion to amend - opposition</t>
  </si>
  <si>
    <t>weeks</t>
  </si>
  <si>
    <t>77 Fed. Reg. at 48757; 37 C.F.R. § 42.53(d)(4)</t>
  </si>
  <si>
    <t>Motion to amend - reply</t>
  </si>
  <si>
    <t>77 Fed. Reg. at 48769; 37 C.F.R. § 42.25(a)(2)</t>
  </si>
  <si>
    <t>77 Fed. Reg. at 48758; 37 C.F.R. § 42.53(d)(2)</t>
  </si>
  <si>
    <t>Request for oral argument</t>
  </si>
  <si>
    <t>77 Fed. Reg. at 48769</t>
  </si>
  <si>
    <t>Opposition to motion to exclude</t>
  </si>
  <si>
    <t>Reply to opposition to exclude</t>
  </si>
  <si>
    <t>Oral Argument</t>
  </si>
  <si>
    <t>Final written decision</t>
  </si>
  <si>
    <t>years</t>
  </si>
  <si>
    <t>Can be extended for 6 months</t>
  </si>
  <si>
    <t>35 U.S.C. §§ 316(a)(11)</t>
  </si>
  <si>
    <t>Request for rehearing</t>
  </si>
  <si>
    <t>37 C.F.R. § 42.71(d)(2)</t>
  </si>
  <si>
    <t>Motion to expunge confidential information</t>
  </si>
  <si>
    <t>77 Fed. Reg. at 48761</t>
  </si>
  <si>
    <t>Appeal to Federal Circuit</t>
  </si>
  <si>
    <t>35 U.S.C. § 141; 37 C.F.R. § 90.3(a)</t>
  </si>
  <si>
    <t>• Deadlines on a holiday or weekend are moved to the following business/non-holiday day</t>
  </si>
  <si>
    <t>• For contingent deadlines, everything is filed on the last possible day</t>
  </si>
  <si>
    <t>Holiday</t>
  </si>
  <si>
    <t>New Year's Day</t>
  </si>
  <si>
    <t>Birthday of Martin Luther King, Jr.</t>
  </si>
  <si>
    <t>Washington’s Birthday</t>
  </si>
  <si>
    <t>Memorial Day</t>
  </si>
  <si>
    <t>Independence Day</t>
  </si>
  <si>
    <t>Labor Day</t>
  </si>
  <si>
    <t>Columbus Day</t>
  </si>
  <si>
    <t>Veterans Day</t>
  </si>
  <si>
    <t>Thanksgiving Day</t>
  </si>
  <si>
    <t>Christmas Day</t>
  </si>
  <si>
    <t>• These dates assume the patent is not set to expire within 18 months of the IPR filing</t>
  </si>
  <si>
    <t>• Assumes no discovery other than depositions</t>
  </si>
  <si>
    <t>• Assumes IPR is instituted</t>
  </si>
  <si>
    <t>• Assumes there is no 6-month extension of written decision deadline</t>
  </si>
  <si>
    <t>• Please make sure the holidays are set correctly in the "Holidays" sheet before using</t>
  </si>
  <si>
    <t>Christmas Day (observed)</t>
  </si>
  <si>
    <t>The above copyright notice and this permission notice shall be included in all copies or substantial portions of the Software.</t>
  </si>
  <si>
    <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</si>
  <si>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MIT License</t>
  </si>
  <si>
    <t>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t>
  </si>
  <si>
    <t xml:space="preserve">This spreadsheet is for general informational purposes. It is not an offer to perform legal services, and should not be considered a substitute for legal advice. Nothing in this spreadsheet should be construed as forming an attorney-client relationship. If you have legal questions, please consult counsel in your jurisdiction. </t>
  </si>
  <si>
    <t>The citations and calculations in this spreadsheet may be out of date or otherwise incorrect. DO NOT RELY ON THIS SPREADSHEET FOR ANY PURPOSE, INCLUDING TO PREDICT OR CALENDAR DEADLINES.</t>
  </si>
  <si>
    <t>Typical approximate timing</t>
  </si>
  <si>
    <t>Timing may vary</t>
  </si>
  <si>
    <t>Copyright © 2020 Andrew E. Russell and Shaw Keller LLP</t>
  </si>
  <si>
    <t>Version:</t>
  </si>
  <si>
    <t>• Enter the IPR filing date in the highlighted cell above, set the relevant federal holidays in the Holidays tab, and the dates in the gray cells will be calculated.</t>
  </si>
  <si>
    <r>
      <t xml:space="preserve">• Because many deadlines are contingent, this spreadsheet can only provide an </t>
    </r>
    <r>
      <rPr>
        <b/>
        <sz val="12"/>
        <color theme="1"/>
        <rFont val="Calibri"/>
        <family val="2"/>
        <scheme val="minor"/>
      </rPr>
      <t>estimate</t>
    </r>
    <r>
      <rPr>
        <sz val="12"/>
        <color theme="1"/>
        <rFont val="Calibri"/>
        <family val="2"/>
        <scheme val="minor"/>
      </rPr>
      <t xml:space="preserve"> of certain dates, on the assumption that the parties will file things on the last possible days.</t>
    </r>
  </si>
  <si>
    <t xml:space="preserve">Explanation and Notes: </t>
  </si>
  <si>
    <t>Assumptions:</t>
  </si>
  <si>
    <t>Additional Notices</t>
  </si>
  <si>
    <t>business days</t>
  </si>
  <si>
    <t>• Assumes no confidential information is filed</t>
  </si>
  <si>
    <t>Request for a pre-hearing conference</t>
  </si>
  <si>
    <t>2018 Trial Practice Guide update</t>
  </si>
  <si>
    <t>Pre-hearing conference</t>
  </si>
  <si>
    <t>PTO Date No. 1</t>
  </si>
  <si>
    <t>PTO Date No. 2</t>
  </si>
  <si>
    <t>PTO Date No. 3</t>
  </si>
  <si>
    <t>PTO Date No. 4</t>
  </si>
  <si>
    <t>PTO Date No. 5</t>
  </si>
  <si>
    <t>PTO Date No. 6</t>
  </si>
  <si>
    <t>PTO Date No. 7</t>
  </si>
  <si>
    <t>IPR - Sur-reply</t>
  </si>
  <si>
    <t>Motion to amend - sur-reply</t>
  </si>
  <si>
    <t>Order re: hearing procedures</t>
  </si>
  <si>
    <t>One month prior to oral argument</t>
  </si>
  <si>
    <t>3 business days prior to the oral hearing</t>
  </si>
  <si>
    <t xml:space="preserve">Disclaimer: This spreadsheet is offered for informational purposes only, and is not legal advice. The citations and calculations may be out of date or otherwise incorrect. Use at your own risk. DO NOT RELY ON THIS SPREADSHEET FOR ANY PURPOSE, INCLUDING TO PREDICT OR CALENDAR FILING DEADLINES IN ANY ACTION. </t>
  </si>
  <si>
    <r>
      <t xml:space="preserve">This spreadsheet was created by </t>
    </r>
    <r>
      <rPr>
        <b/>
        <sz val="12"/>
        <color rgb="FF0070C0"/>
        <rFont val="Calibri"/>
        <family val="2"/>
        <scheme val="minor"/>
      </rPr>
      <t>Andrew E. Russell</t>
    </r>
    <r>
      <rPr>
        <sz val="12"/>
        <color rgb="FF0070C0"/>
        <rFont val="Calibri"/>
        <family val="2"/>
        <scheme val="minor"/>
      </rPr>
      <t xml:space="preserve"> of </t>
    </r>
    <r>
      <rPr>
        <b/>
        <sz val="12"/>
        <color rgb="FF0070C0"/>
        <rFont val="Calibri"/>
        <family val="2"/>
        <scheme val="minor"/>
      </rPr>
      <t>Shaw Keller LLP</t>
    </r>
    <r>
      <rPr>
        <sz val="12"/>
        <color rgb="FF0070C0"/>
        <rFont val="Calibri"/>
        <family val="2"/>
        <scheme val="minor"/>
      </rPr>
      <t xml:space="preserve">, and released under an MIT license as shown in the Notices tab.  See the </t>
    </r>
    <r>
      <rPr>
        <b/>
        <sz val="12"/>
        <color rgb="FF0070C0"/>
        <rFont val="Calibri"/>
        <family val="2"/>
        <scheme val="minor"/>
      </rPr>
      <t xml:space="preserve">IP/DE blog </t>
    </r>
    <r>
      <rPr>
        <sz val="12"/>
        <color rgb="FF0070C0"/>
        <rFont val="Calibri"/>
        <family val="2"/>
        <scheme val="minor"/>
      </rPr>
      <t>at</t>
    </r>
    <r>
      <rPr>
        <b/>
        <sz val="12"/>
        <color rgb="FF0070C0"/>
        <rFont val="Calibri"/>
        <family val="2"/>
        <scheme val="minor"/>
      </rPr>
      <t xml:space="preserve"> https://ipde.com</t>
    </r>
    <r>
      <rPr>
        <sz val="12"/>
        <color rgb="FF0070C0"/>
        <rFont val="Calibri"/>
        <family val="2"/>
        <scheme val="minor"/>
      </rPr>
      <t xml:space="preserve"> for updates. Please contact arussell@shawkeller.com with any updates or suggested changes. </t>
    </r>
  </si>
  <si>
    <t>Motion to exclude objected-to evidence</t>
  </si>
  <si>
    <t>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</si>
</sst>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2"/>
      <color rgb="FFFF4E3A"/>
      <name val="Calibri"/>
      <family val="2"/>
      <scheme val="minor"/>
    </font>
    <font>
      <sz val="12"/>
      <color rgb="FF0070C0"/>
      <name val="Calibri"/>
      <family val="2"/>
      <scheme val="minor"/>
    </font>
    <font>
      <b/>
      <sz val="12"/>
      <color rgb="FF0070C0"/>
      <name val="Calibri"/>
      <family val="2"/>
      <scheme val="minor"/>
    </font>
  </fonts>
  <fills count="4">
    <fill>
      <patternFill patternType="none"/>
    </fill>
    <fill>
      <patternFill patternType="gray125"/>
    </fill>
    <fill>
      <patternFill patternType="solid">
        <fgColor rgb="FFFFFFCC"/>
        <bgColor indexed="64"/>
      </patternFill>
    </fill>
    <fill>
      <patternFill patternType="solid">
        <fgColor theme="0" tint="-0.14996795556505021"/>
        <bgColor indexed="64"/>
      </patternFill>
    </fill>
  </fills>
  <borders count="2">
    <border>
      <left/>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2">
    <xf numFmtId="0" fontId="0" fillId="0" borderId="0" xfId="0"/>
    <xf numFmtId="14" fontId="0" fillId="0" borderId="0" xfId="0" applyNumberFormat="1"/>
    <xf numFmtId="0" fontId="2" fillId="0" borderId="0" xfId="0" applyFont="1"/>
    <xf numFmtId="0" fontId="3" fillId="0" borderId="0" xfId="0" applyFont="1"/>
    <xf numFmtId="0" fontId="4" fillId="0" borderId="0" xfId="0" applyFont="1" applyAlignment="1">
      <alignment horizontal="right"/>
    </xf>
    <xf numFmtId="0" fontId="4" fillId="0" borderId="0" xfId="0" applyFont="1"/>
    <xf numFmtId="0" fontId="4" fillId="0" borderId="0" xfId="0" applyFont="1" applyAlignment="1">
      <alignment horizontal="center" vertical="center"/>
    </xf>
    <xf numFmtId="0" fontId="3" fillId="0" borderId="0" xfId="0" applyNumberFormat="1" applyFont="1" applyAlignment="1">
      <alignment horizontal="right"/>
    </xf>
    <xf numFmtId="0" fontId="3" fillId="0" borderId="0" xfId="0" applyNumberFormat="1" applyFont="1" applyAlignment="1">
      <alignment horizontal="center" vertical="center"/>
    </xf>
    <xf numFmtId="0" fontId="3" fillId="0" borderId="0" xfId="0" applyFont="1" applyAlignment="1">
      <alignment horizontal="right"/>
    </xf>
    <xf numFmtId="14" fontId="3" fillId="0" borderId="0" xfId="0" applyNumberFormat="1" applyFont="1"/>
    <xf numFmtId="14" fontId="3" fillId="3" borderId="0" xfId="0" applyNumberFormat="1" applyFont="1" applyFill="1"/>
    <xf numFmtId="14" fontId="4" fillId="0" borderId="0" xfId="0" applyNumberFormat="1" applyFont="1"/>
    <xf numFmtId="14" fontId="3" fillId="0" borderId="0" xfId="0" applyNumberFormat="1" applyFont="1" applyAlignment="1">
      <alignment wrapText="1"/>
    </xf>
    <xf numFmtId="14" fontId="3" fillId="2" borderId="1" xfId="0" applyNumberFormat="1" applyFont="1" applyFill="1" applyBorder="1" applyProtection="1">
      <protection locked="0"/>
    </xf>
    <xf numFmtId="0" fontId="2" fillId="0" borderId="0" xfId="0" applyFont="1" applyAlignment="1">
      <alignment horizontal="left"/>
    </xf>
    <xf numFmtId="14" fontId="0" fillId="0" borderId="0" xfId="0" applyNumberFormat="1" applyAlignment="1">
      <alignment horizontal="left"/>
    </xf>
    <xf numFmtId="14" fontId="4" fillId="0" borderId="0" xfId="0" applyNumberFormat="1" applyFont="1" applyAlignment="1">
      <alignment wrapText="1"/>
    </xf>
    <xf numFmtId="0" fontId="0" fillId="0" borderId="0" xfId="0" applyAlignment="1">
      <alignment wrapText="1"/>
    </xf>
    <xf numFmtId="14" fontId="3" fillId="0" borderId="0" xfId="0" applyNumberFormat="1" applyFont="1" applyAlignment="1">
      <alignment horizontal="left" wrapText="1"/>
    </xf>
    <xf numFmtId="14" fontId="3" fillId="0" borderId="0" xfId="0" applyNumberFormat="1" applyFont="1" applyAlignment="1">
      <alignment wrapText="1"/>
    </xf>
    <xf numFmtId="14" fontId="6" fillId="0" borderId="0" xfId="0" applyNumberFormat="1" applyFont="1" applyAlignment="1">
      <alignment horizontal="center" wrapText="1"/>
    </xf>
    <xf numFmtId="14" fontId="5" fillId="0" borderId="0" xfId="0" applyNumberFormat="1" applyFont="1" applyAlignment="1">
      <alignment horizontal="center" wrapText="1"/>
    </xf>
    <xf numFmtId="14" fontId="3" fillId="0" borderId="0" xfId="0" applyNumberFormat="1" applyFont="1" applyAlignment="1">
      <alignment horizontal="left" wrapText="1"/>
    </xf>
    <xf numFmtId="0" fontId="0" fillId="0" borderId="0" xfId="0" applyAlignment="1">
      <alignment wrapText="1"/>
    </xf>
    <xf numFmtId="0" fontId="2" fillId="0" borderId="0" xfId="0" applyFont="1" applyAlignment="1">
      <alignment wrapText="1"/>
    </xf>
    <xf numFmtId="0" fontId="1" fillId="0" borderId="0" xfId="0" applyFont="1"/>
    <xf numFmtId="14" fontId="1" fillId="0" borderId="0" xfId="0" applyNumberFormat="1" applyFont="1" applyAlignment="1">
      <alignment wrapText="1"/>
    </xf>
    <xf numFmtId="0" fontId="1" fillId="0" borderId="0" xfId="0" applyFont="1" applyAlignment="1">
      <alignment horizontal="right"/>
    </xf>
    <xf numFmtId="14" fontId="1" fillId="0" borderId="0" xfId="0" applyNumberFormat="1" applyFont="1" applyAlignment="1">
      <alignment wrapText="1"/>
    </xf>
    <xf numFmtId="14" fontId="1" fillId="0" borderId="0" xfId="0" applyNumberFormat="1" applyFont="1" applyAlignment="1">
      <alignment horizontal="left" wrapText="1"/>
    </xf>
    <xf numFmtId="49" fontId="0" fillId="0" borderId="0" xfId="0" applyNumberFormat="1" applyFont="1" applyAlignment="1">
      <alignment horizontal="left"/>
    </xf>
  </cellXfs>
  <cellStyles count="1">
    <cellStyle name="Normal" xfId="0" builtinId="0"/>
  </cellStyles>
  <dxfs count="24">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colors>
    <mruColors>
      <color rgb="FFFF4E3A"/>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showGridLines="0" tabSelected="1" zoomScale="96" zoomScaleNormal="96" workbookViewId="0">
      <selection activeCell="E60" sqref="E60"/>
    </sheetView>
  </sheetViews>
  <sheetFormatPr baseColWidth="10" defaultColWidth="8.83203125" defaultRowHeight="16" x14ac:dyDescent="0.2"/>
  <cols>
    <col min="1" max="1" width="2.83203125" style="3" customWidth="1"/>
    <col min="2" max="2" width="10.83203125" style="3" customWidth="1"/>
    <col min="3" max="3" width="3.33203125" style="9" hidden="1" customWidth="1"/>
    <col min="4" max="4" width="12.83203125" style="3" customWidth="1"/>
    <col min="5" max="5" width="11.1640625" style="3" customWidth="1"/>
    <col min="6" max="6" width="12.1640625" style="9" customWidth="1"/>
    <col min="7" max="7" width="45.6640625" style="3" customWidth="1"/>
    <col min="8" max="8" width="7.5" style="3" hidden="1" customWidth="1"/>
    <col min="9" max="9" width="6.5" style="9" customWidth="1"/>
    <col min="10" max="10" width="13.83203125" style="3" customWidth="1"/>
    <col min="11" max="11" width="6.1640625" style="3" hidden="1" customWidth="1"/>
    <col min="12" max="12" width="48.1640625" style="3" customWidth="1"/>
    <col min="13" max="13" width="11.6640625" style="3" hidden="1" customWidth="1"/>
    <col min="14" max="14" width="36.83203125" style="3" customWidth="1"/>
    <col min="15" max="15" width="40" style="3" bestFit="1" customWidth="1"/>
    <col min="16" max="16" width="8.83203125" style="3"/>
    <col min="17" max="17" width="10" style="3" bestFit="1" customWidth="1"/>
    <col min="18" max="16384" width="8.83203125" style="3"/>
  </cols>
  <sheetData>
    <row r="2" spans="2:15" ht="17" thickBot="1" x14ac:dyDescent="0.25">
      <c r="C2" s="4" t="s">
        <v>0</v>
      </c>
      <c r="D2" s="5" t="s">
        <v>1</v>
      </c>
      <c r="E2" s="6" t="s">
        <v>2</v>
      </c>
      <c r="F2" s="4" t="s">
        <v>3</v>
      </c>
      <c r="G2" s="5" t="s">
        <v>4</v>
      </c>
      <c r="H2" s="5" t="s">
        <v>5</v>
      </c>
      <c r="I2" s="4" t="s">
        <v>6</v>
      </c>
      <c r="J2" s="5"/>
      <c r="K2" s="5" t="s">
        <v>7</v>
      </c>
      <c r="L2" s="5" t="s">
        <v>8</v>
      </c>
      <c r="M2" s="5" t="s">
        <v>9</v>
      </c>
      <c r="N2" s="5" t="s">
        <v>10</v>
      </c>
      <c r="O2" s="5" t="s">
        <v>11</v>
      </c>
    </row>
    <row r="3" spans="2:15" ht="18" thickTop="1" thickBot="1" x14ac:dyDescent="0.25">
      <c r="B3" s="5" t="s">
        <v>12</v>
      </c>
      <c r="C3" s="7">
        <v>1</v>
      </c>
      <c r="D3" s="14">
        <v>44158</v>
      </c>
      <c r="E3" s="8" t="str">
        <f>"Q" &amp; ROUNDUP(MONTH(D3)/3, 0) &amp; " " &amp; YEAR(D3)</f>
        <v>Q4 2020</v>
      </c>
      <c r="F3" s="9" t="s">
        <v>13</v>
      </c>
      <c r="G3" s="3" t="s">
        <v>14</v>
      </c>
      <c r="M3" s="10"/>
    </row>
    <row r="4" spans="2:15" ht="17" thickTop="1" x14ac:dyDescent="0.2">
      <c r="C4" s="7">
        <v>2</v>
      </c>
      <c r="D4" s="11">
        <f>IF(I4&lt;&gt;"", WORKDAY((WORKDAY((IF(J4="business days", WORKDAY(M4,I4, Holidays!$B$3:$B$100),IF(J4="days", M4+I4, IF(J4="months", EDATE(M4, I4), IF(J4="years", DATE(YEAR(M4)+ I4, MONTH(M4), DAY(M4)), IF(J4="weeks",   DATE(YEAR(M4), MONTH(M4), DAY(M4)+ (I4*7)), "")))))-1), 1, Holidays!$B$3:$B$100)-1), 1, Holidays!$B$3:$B$100), "")</f>
        <v>44179</v>
      </c>
      <c r="E4" s="8" t="str">
        <f t="shared" ref="E4:E41" si="0">"Q" &amp; ROUNDUP(MONTH(D4)/3, 0) &amp; " " &amp; YEAR(D4)</f>
        <v>Q4 2020</v>
      </c>
      <c r="F4" s="9" t="s">
        <v>15</v>
      </c>
      <c r="G4" s="3" t="s">
        <v>16</v>
      </c>
      <c r="I4" s="9">
        <v>21</v>
      </c>
      <c r="J4" s="3" t="s">
        <v>17</v>
      </c>
      <c r="K4" s="3">
        <v>1</v>
      </c>
      <c r="L4" s="3" t="str">
        <f>IF(K4&gt;0, VLOOKUP(K4,$C$3:$G$3885, 5, FALSE), "")</f>
        <v>IPR - filed</v>
      </c>
      <c r="M4" s="10">
        <f>IF(K4&gt;0, VLOOKUP(K4, $C$3:$G$64, 2, FALSE), "")</f>
        <v>44158</v>
      </c>
      <c r="O4" s="3" t="s">
        <v>18</v>
      </c>
    </row>
    <row r="5" spans="2:15" x14ac:dyDescent="0.2">
      <c r="C5" s="7">
        <v>3</v>
      </c>
      <c r="D5" s="11">
        <f>IF(I5&lt;&gt;"", WORKDAY((WORKDAY((IF(J5="business days", WORKDAY(M5,I5, Holidays!$B$3:$B$100),IF(J5="days", M5+I5, IF(J5="months", EDATE(M5, I5), IF(J5="years", DATE(YEAR(M5)+ I5, MONTH(M5), DAY(M5)), IF(J5="weeks",   DATE(YEAR(M5), MONTH(M5), DAY(M5)+ (I5*7)), "")))))-1), 1, Holidays!$B$3:$B$100)-1), 1, Holidays!$B$3:$B$100), "")</f>
        <v>44188</v>
      </c>
      <c r="E5" s="8" t="str">
        <f t="shared" si="0"/>
        <v>Q4 2020</v>
      </c>
      <c r="F5" s="9" t="s">
        <v>19</v>
      </c>
      <c r="G5" s="3" t="s">
        <v>20</v>
      </c>
      <c r="I5" s="9">
        <v>30</v>
      </c>
      <c r="J5" s="3" t="s">
        <v>17</v>
      </c>
      <c r="K5" s="3">
        <v>1</v>
      </c>
      <c r="L5" s="3" t="str">
        <f>IF(K5&gt;0, VLOOKUP(K5,$C$3:$G$3885, 5, FALSE), "")</f>
        <v>IPR - filed</v>
      </c>
      <c r="M5" s="10">
        <f>IF(K5&gt;0, VLOOKUP(K5, $C$3:$G$64, 2, FALSE), "")</f>
        <v>44158</v>
      </c>
      <c r="N5" s="3" t="s">
        <v>99</v>
      </c>
      <c r="O5" s="3" t="s">
        <v>98</v>
      </c>
    </row>
    <row r="6" spans="2:15" x14ac:dyDescent="0.2">
      <c r="C6" s="7">
        <v>4</v>
      </c>
      <c r="D6" s="11">
        <f>IF(I6&lt;&gt;"", WORKDAY((WORKDAY((IF(J6="business days", WORKDAY(M6,I6, Holidays!$B$3:$B$100),IF(J6="days", M6+I6, IF(J6="months", EDATE(M6, I6), IF(J6="years", DATE(YEAR(M6)+ I6, MONTH(M6), DAY(M6)), IF(J6="weeks",   DATE(YEAR(M6), MONTH(M6), DAY(M6)+ (I6*7)), "")))))-1), 1, Holidays!$B$3:$B$100)-1), 1, Holidays!$B$3:$B$100), "")</f>
        <v>44278</v>
      </c>
      <c r="E6" s="8" t="str">
        <f t="shared" si="0"/>
        <v>Q1 2021</v>
      </c>
      <c r="F6" s="9" t="s">
        <v>21</v>
      </c>
      <c r="G6" s="3" t="s">
        <v>22</v>
      </c>
      <c r="I6" s="9">
        <v>3</v>
      </c>
      <c r="J6" s="3" t="s">
        <v>23</v>
      </c>
      <c r="K6" s="3">
        <v>3</v>
      </c>
      <c r="L6" s="3" t="str">
        <f>IF(K6&gt;0, VLOOKUP(K6,$C$3:$G$3885, 5, FALSE), "")</f>
        <v>IPR filing date accorded</v>
      </c>
      <c r="M6" s="10">
        <f>IF(K6&gt;0, VLOOKUP(K6, $C$3:$G$64, 2, FALSE), "")</f>
        <v>44188</v>
      </c>
      <c r="N6" s="3" t="s">
        <v>24</v>
      </c>
      <c r="O6" s="3" t="s">
        <v>25</v>
      </c>
    </row>
    <row r="7" spans="2:15" x14ac:dyDescent="0.2">
      <c r="C7" s="7">
        <v>5</v>
      </c>
      <c r="D7" s="11">
        <f>IF(I7&lt;&gt;"", WORKDAY((WORKDAY((IF(J7="business days", WORKDAY(M7,I7, Holidays!$B$3:$B$100),IF(J7="days", M7+I7, IF(J7="months", EDATE(M7, I7), IF(J7="years", DATE(YEAR(M7)+ I7, MONTH(M7), DAY(M7)), IF(J7="weeks",   DATE(YEAR(M7), MONTH(M7), DAY(M7)+ (I7*7)), "")))))-1), 1, Holidays!$B$3:$B$100)-1), 1, Holidays!$B$3:$B$100), "")</f>
        <v>44278</v>
      </c>
      <c r="E7" s="8" t="str">
        <f t="shared" si="0"/>
        <v>Q1 2021</v>
      </c>
      <c r="F7" s="9" t="s">
        <v>15</v>
      </c>
      <c r="G7" s="3" t="s">
        <v>26</v>
      </c>
      <c r="H7" s="3">
        <v>1</v>
      </c>
      <c r="I7" s="9">
        <v>3</v>
      </c>
      <c r="J7" s="3" t="s">
        <v>23</v>
      </c>
      <c r="K7" s="3">
        <v>3</v>
      </c>
      <c r="L7" s="3" t="str">
        <f>IF(K7&gt;0, VLOOKUP(K7,$C$3:$G$3885, 5, FALSE), "")</f>
        <v>IPR filing date accorded</v>
      </c>
      <c r="M7" s="10">
        <f>IF(K7&gt;0, VLOOKUP(K7, $C$3:$G$64, 2, FALSE), "")</f>
        <v>44188</v>
      </c>
      <c r="N7" s="3" t="s">
        <v>27</v>
      </c>
      <c r="O7" s="3" t="s">
        <v>28</v>
      </c>
    </row>
    <row r="8" spans="2:15" x14ac:dyDescent="0.2">
      <c r="C8" s="7">
        <v>6</v>
      </c>
      <c r="D8" s="11">
        <f>IF(I8&lt;&gt;"", WORKDAY((WORKDAY((IF(J8="business days", WORKDAY(M8,I8, Holidays!$B$3:$B$100),IF(J8="days", M8+I8, IF(J8="months", EDATE(M8, I8), IF(J8="years", DATE(YEAR(M8)+ I8, MONTH(M8), DAY(M8)), IF(J8="weeks",   DATE(YEAR(M8), MONTH(M8), DAY(M8)+ (I8*7)), "")))))-1), 1, Holidays!$B$3:$B$100)-1), 1, Holidays!$B$3:$B$100), "")</f>
        <v>44370</v>
      </c>
      <c r="E8" s="8" t="str">
        <f t="shared" si="0"/>
        <v>Q2 2021</v>
      </c>
      <c r="F8" s="9" t="s">
        <v>19</v>
      </c>
      <c r="G8" s="3" t="s">
        <v>29</v>
      </c>
      <c r="H8" s="3">
        <v>1</v>
      </c>
      <c r="I8" s="9">
        <v>3</v>
      </c>
      <c r="J8" s="3" t="s">
        <v>23</v>
      </c>
      <c r="K8" s="3">
        <v>5</v>
      </c>
      <c r="L8" s="3" t="str">
        <f>IF(K8&gt;0, VLOOKUP(K8,$C$3:$G$3885, 5, FALSE), "")</f>
        <v>IPR - preliminary response (optional)</v>
      </c>
      <c r="M8" s="10">
        <f>IF(K8&gt;0, VLOOKUP(K8, $C$3:$G$64, 2, FALSE), "")</f>
        <v>44278</v>
      </c>
      <c r="O8" s="3" t="s">
        <v>30</v>
      </c>
    </row>
    <row r="9" spans="2:15" x14ac:dyDescent="0.2">
      <c r="C9" s="7">
        <v>7</v>
      </c>
      <c r="D9" s="11">
        <f>IF(I9&lt;&gt;"", WORKDAY((WORKDAY((IF(J9="business days", WORKDAY(M9,I9, Holidays!$B$3:$B$100),IF(J9="days", M9+I9, IF(J9="months", EDATE(M9, I9), IF(J9="years", DATE(YEAR(M9)+ I9, MONTH(M9), DAY(M9)), IF(J9="weeks",   DATE(YEAR(M9), MONTH(M9), DAY(M9)+ (I9*7)), "")))))-1), 1, Holidays!$B$3:$B$100)-1), 1, Holidays!$B$3:$B$100), "")</f>
        <v>44384</v>
      </c>
      <c r="E9" s="8" t="str">
        <f t="shared" si="0"/>
        <v>Q3 2021</v>
      </c>
      <c r="F9" s="9" t="s">
        <v>31</v>
      </c>
      <c r="G9" s="3" t="s">
        <v>32</v>
      </c>
      <c r="I9" s="9">
        <v>10</v>
      </c>
      <c r="J9" s="26" t="s">
        <v>107</v>
      </c>
      <c r="K9" s="3">
        <v>6</v>
      </c>
      <c r="L9" s="3" t="str">
        <f>IF(K9&gt;0, VLOOKUP(K9,$C$3:$G$3885, 5, FALSE), "")</f>
        <v>IPR - institution decision</v>
      </c>
      <c r="M9" s="10">
        <f>IF(K9&gt;0, VLOOKUP(K9, $C$3:$G$64, 2, FALSE), "")</f>
        <v>44370</v>
      </c>
      <c r="N9" s="26" t="s">
        <v>33</v>
      </c>
      <c r="O9" s="3" t="s">
        <v>34</v>
      </c>
    </row>
    <row r="10" spans="2:15" x14ac:dyDescent="0.2">
      <c r="C10" s="7">
        <v>8</v>
      </c>
      <c r="D10" s="11">
        <f>IF(I10&lt;&gt;"", WORKDAY((WORKDAY((IF(J10="business days", WORKDAY(M10,I10, Holidays!$B$3:$B$100),IF(J10="days", M10+I10, IF(J10="months", EDATE(M10, I10), IF(J10="years", DATE(YEAR(M10)+ I10, MONTH(M10), DAY(M10)), IF(J10="weeks",   DATE(YEAR(M10), MONTH(M10), DAY(M10)+ (I10*7)), "")))))-1), 1, Holidays!$B$3:$B$100)-1), 1, Holidays!$B$3:$B$100), "")</f>
        <v>44398</v>
      </c>
      <c r="E10" s="8" t="str">
        <f t="shared" si="0"/>
        <v>Q3 2021</v>
      </c>
      <c r="F10" s="9" t="s">
        <v>31</v>
      </c>
      <c r="G10" s="3" t="s">
        <v>35</v>
      </c>
      <c r="I10" s="9">
        <v>10</v>
      </c>
      <c r="J10" s="26" t="s">
        <v>107</v>
      </c>
      <c r="K10" s="3">
        <v>7</v>
      </c>
      <c r="L10" s="3" t="str">
        <f>IF(K10&gt;0, VLOOKUP(K10,$C$3:$G$3885, 5, FALSE), "")</f>
        <v>Evidentiary objections</v>
      </c>
      <c r="M10" s="10">
        <f>IF(K10&gt;0, VLOOKUP(K10, $C$3:$G$64, 2, FALSE), "")</f>
        <v>44384</v>
      </c>
      <c r="N10" s="26" t="s">
        <v>36</v>
      </c>
      <c r="O10" s="3" t="s">
        <v>37</v>
      </c>
    </row>
    <row r="11" spans="2:15" x14ac:dyDescent="0.2">
      <c r="C11" s="7">
        <v>9</v>
      </c>
      <c r="D11" s="11">
        <f>IF(I11&lt;&gt;"", WORKDAY((WORKDAY((IF(J11="business days", WORKDAY(M11,I11, Holidays!$B$3:$B$100),IF(J11="days", M11+I11, IF(J11="months", EDATE(M11, I11), IF(J11="years", DATE(YEAR(M11)+ I11, MONTH(M11), DAY(M11)), IF(J11="weeks",   DATE(YEAR(M11), MONTH(M11), DAY(M11)+ (I11*7)), "")))))-1), 1, Holidays!$B$3:$B$100)-1), 1, Holidays!$B$3:$B$100), "")</f>
        <v>44400</v>
      </c>
      <c r="E11" s="8" t="str">
        <f t="shared" si="0"/>
        <v>Q3 2021</v>
      </c>
      <c r="F11" s="9" t="s">
        <v>21</v>
      </c>
      <c r="G11" s="3" t="s">
        <v>38</v>
      </c>
      <c r="I11" s="9">
        <v>1</v>
      </c>
      <c r="J11" s="3" t="s">
        <v>23</v>
      </c>
      <c r="K11" s="3">
        <v>6</v>
      </c>
      <c r="L11" s="3" t="str">
        <f>IF(K11&gt;0, VLOOKUP(K11,$C$3:$G$3885, 5, FALSE), "")</f>
        <v>IPR - institution decision</v>
      </c>
      <c r="M11" s="10">
        <f>IF(K11&gt;0, VLOOKUP(K11, $C$3:$G$64, 2, FALSE), "")</f>
        <v>44370</v>
      </c>
      <c r="O11" s="3" t="s">
        <v>39</v>
      </c>
    </row>
    <row r="12" spans="2:15" x14ac:dyDescent="0.2">
      <c r="C12" s="7">
        <v>10</v>
      </c>
      <c r="D12" s="11">
        <f>IF(I12&lt;&gt;"", WORKDAY((WORKDAY((IF(J12="business days", WORKDAY(M12,I12, Holidays!$B$3:$B$100),IF(J12="days", M12+I12, IF(J12="months", EDATE(M12, I12), IF(J12="years", DATE(YEAR(M12)+ I12, MONTH(M12), DAY(M12)), IF(J12="weeks",   DATE(YEAR(M12), MONTH(M12), DAY(M12)+ (I12*7)), "")))))-1), 1, Holidays!$B$3:$B$100)-1), 1, Holidays!$B$3:$B$100), "")</f>
        <v>44400</v>
      </c>
      <c r="E12" s="8" t="str">
        <f t="shared" si="0"/>
        <v>Q3 2021</v>
      </c>
      <c r="F12" s="9" t="s">
        <v>21</v>
      </c>
      <c r="G12" s="3" t="s">
        <v>40</v>
      </c>
      <c r="I12" s="9">
        <v>1</v>
      </c>
      <c r="J12" s="3" t="s">
        <v>23</v>
      </c>
      <c r="K12" s="3">
        <v>6</v>
      </c>
      <c r="L12" s="3" t="str">
        <f>IF(K12&gt;0, VLOOKUP(K12,$C$3:$G$3885, 5, FALSE), "")</f>
        <v>IPR - institution decision</v>
      </c>
      <c r="M12" s="10">
        <f>IF(K12&gt;0, VLOOKUP(K12, $C$3:$G$64, 2, FALSE), "")</f>
        <v>44370</v>
      </c>
      <c r="O12" s="3" t="s">
        <v>39</v>
      </c>
    </row>
    <row r="13" spans="2:15" x14ac:dyDescent="0.2">
      <c r="C13" s="7">
        <v>11</v>
      </c>
      <c r="D13" s="11">
        <f>IF(I13&lt;&gt;"", WORKDAY((WORKDAY((IF(J13="business days", WORKDAY(M13,I13, Holidays!$B$3:$B$100),IF(J13="days", M13+I13, IF(J13="months", EDATE(M13, I13), IF(J13="years", DATE(YEAR(M13)+ I13, MONTH(M13), DAY(M13)), IF(J13="weeks",   DATE(YEAR(M13), MONTH(M13), DAY(M13)+ (I13*7)), "")))))-1), 1, Holidays!$B$3:$B$100)-1), 1, Holidays!$B$3:$B$100), "")</f>
        <v>44462</v>
      </c>
      <c r="E13" s="8" t="str">
        <f t="shared" si="0"/>
        <v>Q3 2021</v>
      </c>
      <c r="F13" s="9" t="s">
        <v>15</v>
      </c>
      <c r="G13" s="3" t="s">
        <v>41</v>
      </c>
      <c r="H13" s="3">
        <v>1</v>
      </c>
      <c r="I13" s="9">
        <v>3</v>
      </c>
      <c r="J13" s="3" t="s">
        <v>23</v>
      </c>
      <c r="K13" s="3">
        <v>6</v>
      </c>
      <c r="L13" s="3" t="str">
        <f>IF(K13&gt;0, VLOOKUP(K13,$C$3:$G$3885, 5, FALSE), "")</f>
        <v>IPR - institution decision</v>
      </c>
      <c r="M13" s="10">
        <f>IF(K13&gt;0, VLOOKUP(K13, $C$3:$G$64, 2, FALSE), "")</f>
        <v>44370</v>
      </c>
      <c r="O13" s="3" t="s">
        <v>42</v>
      </c>
    </row>
    <row r="14" spans="2:15" x14ac:dyDescent="0.2">
      <c r="C14" s="7">
        <v>12</v>
      </c>
      <c r="D14" s="11">
        <f>IF(I14&lt;&gt;"", WORKDAY((WORKDAY((IF(J14="business days", WORKDAY(M14,I14, Holidays!$B$3:$B$100),IF(J14="days", M14+I14, IF(J14="months", EDATE(M14, I14), IF(J14="years", DATE(YEAR(M14)+ I14, MONTH(M14), DAY(M14)), IF(J14="weeks",   DATE(YEAR(M14), MONTH(M14), DAY(M14)+ (I14*7)), "")))))-1), 1, Holidays!$B$3:$B$100)-1), 1, Holidays!$B$3:$B$100), "")</f>
        <v>44462</v>
      </c>
      <c r="E14" s="8" t="str">
        <f t="shared" si="0"/>
        <v>Q3 2021</v>
      </c>
      <c r="F14" s="9" t="s">
        <v>13</v>
      </c>
      <c r="G14" s="3" t="s">
        <v>43</v>
      </c>
      <c r="I14" s="9">
        <v>3</v>
      </c>
      <c r="J14" s="3" t="s">
        <v>23</v>
      </c>
      <c r="K14" s="3">
        <v>6</v>
      </c>
      <c r="L14" s="3" t="str">
        <f>IF(K14&gt;0, VLOOKUP(K14,$C$3:$G$3885, 5, FALSE), "")</f>
        <v>IPR - institution decision</v>
      </c>
      <c r="M14" s="10">
        <f>IF(K14&gt;0, VLOOKUP(K14, $C$3:$G$64, 2, FALSE), "")</f>
        <v>44370</v>
      </c>
      <c r="N14" s="3" t="s">
        <v>44</v>
      </c>
      <c r="O14" s="3" t="s">
        <v>42</v>
      </c>
    </row>
    <row r="15" spans="2:15" x14ac:dyDescent="0.2">
      <c r="C15" s="7">
        <v>13</v>
      </c>
      <c r="D15" s="11">
        <f>IF(I15&lt;&gt;"", WORKDAY((WORKDAY((IF(J15="business days", WORKDAY(M15,I15, Holidays!$B$3:$B$100),IF(J15="days", M15+I15, IF(J15="months", EDATE(M15, I15), IF(J15="years", DATE(YEAR(M15)+ I15, MONTH(M15), DAY(M15)), IF(J15="weeks",   DATE(YEAR(M15), MONTH(M15), DAY(M15)+ (I15*7)), "")))))-1), 1, Holidays!$B$3:$B$100)-1), 1, Holidays!$B$3:$B$100), "")</f>
        <v>44462</v>
      </c>
      <c r="E15" s="8" t="str">
        <f t="shared" si="0"/>
        <v>Q3 2021</v>
      </c>
      <c r="F15" s="9" t="s">
        <v>15</v>
      </c>
      <c r="G15" s="3" t="s">
        <v>45</v>
      </c>
      <c r="H15" s="3">
        <v>1</v>
      </c>
      <c r="I15" s="9">
        <v>3</v>
      </c>
      <c r="J15" s="3" t="s">
        <v>23</v>
      </c>
      <c r="K15" s="3">
        <v>6</v>
      </c>
      <c r="L15" s="3" t="str">
        <f>IF(K15&gt;0, VLOOKUP(K15,$C$3:$G$3885, 5, FALSE), "")</f>
        <v>IPR - institution decision</v>
      </c>
      <c r="M15" s="10">
        <f>IF(K15&gt;0, VLOOKUP(K15, $C$3:$G$64, 2, FALSE), "")</f>
        <v>44370</v>
      </c>
      <c r="N15" s="26" t="s">
        <v>112</v>
      </c>
      <c r="O15" s="3" t="s">
        <v>46</v>
      </c>
    </row>
    <row r="16" spans="2:15" x14ac:dyDescent="0.2">
      <c r="C16" s="7">
        <v>14</v>
      </c>
      <c r="D16" s="11">
        <f>IF(I16&lt;&gt;"", WORKDAY((WORKDAY((IF(J16="business days", WORKDAY(M16,I16, Holidays!$B$3:$B$100),IF(J16="days", M16+I16, IF(J16="months", EDATE(M16, I16), IF(J16="years", DATE(YEAR(M16)+ I16, MONTH(M16), DAY(M16)), IF(J16="weeks",   DATE(YEAR(M16), MONTH(M16), DAY(M16)+ (I16*7)), "")))))-1), 1, Holidays!$B$3:$B$100)-1), 1, Holidays!$B$3:$B$100), "")</f>
        <v>44462</v>
      </c>
      <c r="E16" s="8" t="str">
        <f t="shared" si="0"/>
        <v>Q3 2021</v>
      </c>
      <c r="F16" s="9" t="s">
        <v>15</v>
      </c>
      <c r="G16" s="3" t="s">
        <v>47</v>
      </c>
      <c r="H16" s="3">
        <v>1</v>
      </c>
      <c r="I16" s="9">
        <v>3</v>
      </c>
      <c r="J16" s="3" t="s">
        <v>23</v>
      </c>
      <c r="K16" s="3">
        <v>6</v>
      </c>
      <c r="L16" s="3" t="str">
        <f>IF(K16&gt;0, VLOOKUP(K16,$C$3:$G$3885, 5, FALSE), "")</f>
        <v>IPR - institution decision</v>
      </c>
      <c r="M16" s="10">
        <f>IF(K16&gt;0, VLOOKUP(K16, $C$3:$G$64, 2, FALSE), "")</f>
        <v>44370</v>
      </c>
      <c r="N16" s="26" t="s">
        <v>112</v>
      </c>
      <c r="O16" s="3" t="s">
        <v>46</v>
      </c>
    </row>
    <row r="17" spans="3:15" x14ac:dyDescent="0.2">
      <c r="C17" s="7">
        <v>15</v>
      </c>
      <c r="D17" s="11">
        <f>IF(I17&lt;&gt;"", WORKDAY((WORKDAY((IF(J17="business days", WORKDAY(M17,I17, Holidays!$B$3:$B$100),IF(J17="days", M17+I17, IF(J17="months", EDATE(M17, I17), IF(J17="years", DATE(YEAR(M17)+ I17, MONTH(M17), DAY(M17)), IF(J17="weeks",   DATE(YEAR(M17), MONTH(M17), DAY(M17)+ (I17*7)), "")))))-1), 1, Holidays!$B$3:$B$100)-1), 1, Holidays!$B$3:$B$100), "")</f>
        <v>44469</v>
      </c>
      <c r="E17" s="8" t="str">
        <f t="shared" si="0"/>
        <v>Q3 2021</v>
      </c>
      <c r="F17" s="9" t="s">
        <v>13</v>
      </c>
      <c r="G17" s="3" t="s">
        <v>32</v>
      </c>
      <c r="I17" s="9">
        <v>5</v>
      </c>
      <c r="J17" s="26" t="s">
        <v>107</v>
      </c>
      <c r="K17" s="3">
        <v>13</v>
      </c>
      <c r="L17" s="3" t="str">
        <f>IF(K17&gt;0, VLOOKUP(K17,$C$3:$G$3885, 5, FALSE), "")</f>
        <v>IPR - opposition</v>
      </c>
      <c r="M17" s="10">
        <f>IF(K17&gt;0, VLOOKUP(K17, $C$3:$G$64, 2, FALSE), "")</f>
        <v>44462</v>
      </c>
      <c r="O17" s="3" t="s">
        <v>34</v>
      </c>
    </row>
    <row r="18" spans="3:15" x14ac:dyDescent="0.2">
      <c r="C18" s="7">
        <v>16</v>
      </c>
      <c r="D18" s="11">
        <f>IF(I18&lt;&gt;"", WORKDAY((WORKDAY((IF(J18="business days", WORKDAY(M18,I18, Holidays!$B$3:$B$100),IF(J18="days", M18+I18, IF(J18="months", EDATE(M18, I18), IF(J18="years", DATE(YEAR(M18)+ I18, MONTH(M18), DAY(M18)), IF(J18="weeks",   DATE(YEAR(M18), MONTH(M18), DAY(M18)+ (I18*7)), "")))))-1), 1, Holidays!$B$3:$B$100)-1), 1, Holidays!$B$3:$B$100), "")</f>
        <v>44484</v>
      </c>
      <c r="E18" s="8" t="str">
        <f t="shared" si="0"/>
        <v>Q4 2021</v>
      </c>
      <c r="F18" s="9" t="s">
        <v>15</v>
      </c>
      <c r="G18" s="3" t="s">
        <v>35</v>
      </c>
      <c r="I18" s="9">
        <v>10</v>
      </c>
      <c r="J18" s="26" t="s">
        <v>107</v>
      </c>
      <c r="K18" s="3">
        <v>15</v>
      </c>
      <c r="L18" s="3" t="str">
        <f>IF(K18&gt;0, VLOOKUP(K18,$C$3:$G$3885, 5, FALSE), "")</f>
        <v>Evidentiary objections</v>
      </c>
      <c r="M18" s="10">
        <f>IF(K18&gt;0, VLOOKUP(K18, $C$3:$G$64, 2, FALSE), "")</f>
        <v>44469</v>
      </c>
      <c r="N18" s="26" t="s">
        <v>36</v>
      </c>
      <c r="O18" s="3" t="s">
        <v>37</v>
      </c>
    </row>
    <row r="19" spans="3:15" x14ac:dyDescent="0.2">
      <c r="C19" s="7">
        <v>17</v>
      </c>
      <c r="D19" s="11">
        <f>IF(I19&lt;&gt;"", WORKDAY((WORKDAY((IF(J19="business days", WORKDAY(M19,I19, Holidays!$B$3:$B$100),IF(J19="days", M19+I19, IF(J19="months", EDATE(M19, I19), IF(J19="years", DATE(YEAR(M19)+ I19, MONTH(M19), DAY(M19)), IF(J19="weeks",   DATE(YEAR(M19), MONTH(M19), DAY(M19)+ (I19*7)), "")))))-1), 1, Holidays!$B$3:$B$100)-1), 1, Holidays!$B$3:$B$100), "")</f>
        <v>44553</v>
      </c>
      <c r="E19" s="8" t="str">
        <f t="shared" si="0"/>
        <v>Q4 2021</v>
      </c>
      <c r="F19" s="9" t="s">
        <v>13</v>
      </c>
      <c r="G19" s="3" t="s">
        <v>48</v>
      </c>
      <c r="H19" s="3">
        <v>1</v>
      </c>
      <c r="I19" s="9">
        <v>3</v>
      </c>
      <c r="J19" s="3" t="s">
        <v>23</v>
      </c>
      <c r="K19" s="3">
        <v>13</v>
      </c>
      <c r="L19" s="3" t="str">
        <f>IF(K19&gt;0, VLOOKUP(K19,$C$3:$G$3885, 5, FALSE), "")</f>
        <v>IPR - opposition</v>
      </c>
      <c r="M19" s="10">
        <f>IF(K19&gt;0, VLOOKUP(K19, $C$3:$G$64, 2, FALSE), "")</f>
        <v>44462</v>
      </c>
      <c r="O19" s="3" t="s">
        <v>49</v>
      </c>
    </row>
    <row r="20" spans="3:15" x14ac:dyDescent="0.2">
      <c r="C20" s="7">
        <v>18</v>
      </c>
      <c r="D20" s="11">
        <f>IF(I20&lt;&gt;"", WORKDAY((WORKDAY((IF(J20="business days", WORKDAY(M20,I20, Holidays!$B$3:$B$100),IF(J20="days", M20+I20, IF(J20="months", EDATE(M20, I20), IF(J20="years", DATE(YEAR(M20)+ I20, MONTH(M20), DAY(M20)), IF(J20="weeks",   DATE(YEAR(M20), MONTH(M20), DAY(M20)+ (I20*7)), "")))))-1), 1, Holidays!$B$3:$B$100)-1), 1, Holidays!$B$3:$B$100), "")</f>
        <v>44553</v>
      </c>
      <c r="E20" s="8" t="str">
        <f t="shared" si="0"/>
        <v>Q4 2021</v>
      </c>
      <c r="F20" s="9" t="s">
        <v>13</v>
      </c>
      <c r="G20" s="3" t="s">
        <v>50</v>
      </c>
      <c r="H20" s="3">
        <v>1</v>
      </c>
      <c r="I20" s="9">
        <v>3</v>
      </c>
      <c r="J20" s="3" t="s">
        <v>23</v>
      </c>
      <c r="K20" s="3">
        <v>13</v>
      </c>
      <c r="L20" s="3" t="str">
        <f>IF(K20&gt;0, VLOOKUP(K20,$C$3:$G$3885, 5, FALSE), "")</f>
        <v>IPR - opposition</v>
      </c>
      <c r="M20" s="10">
        <f>IF(K20&gt;0, VLOOKUP(K20, $C$3:$G$64, 2, FALSE), "")</f>
        <v>44462</v>
      </c>
      <c r="N20" s="26" t="s">
        <v>113</v>
      </c>
      <c r="O20" s="3" t="s">
        <v>51</v>
      </c>
    </row>
    <row r="21" spans="3:15" x14ac:dyDescent="0.2">
      <c r="C21" s="7">
        <v>21</v>
      </c>
      <c r="D21" s="11">
        <f>IF(I21&lt;&gt;"", WORKDAY((WORKDAY((IF(J21="business days", WORKDAY(M21,I21, Holidays!$B$3:$B$100),IF(J21="days", M21+I21, IF(J21="months", EDATE(M21, I21), IF(J21="years", DATE(YEAR(M21)+ I21, MONTH(M21), DAY(M21)), IF(J21="weeks",   DATE(YEAR(M21), MONTH(M21), DAY(M21)+ (I21*7)), "")))))-1), 1, Holidays!$B$3:$B$100)-1), 1, Holidays!$B$3:$B$100), "")</f>
        <v>44553</v>
      </c>
      <c r="E21" s="8" t="str">
        <f t="shared" si="0"/>
        <v>Q4 2021</v>
      </c>
      <c r="F21" s="9" t="s">
        <v>13</v>
      </c>
      <c r="G21" s="3" t="s">
        <v>52</v>
      </c>
      <c r="H21" s="3">
        <v>1</v>
      </c>
      <c r="I21" s="9">
        <v>3</v>
      </c>
      <c r="J21" s="3" t="s">
        <v>23</v>
      </c>
      <c r="K21" s="3">
        <v>14</v>
      </c>
      <c r="L21" s="3" t="str">
        <f>IF(K21&gt;0, VLOOKUP(K21,$C$3:$G$3885, 5, FALSE), "")</f>
        <v>Motion to amend - opening</v>
      </c>
      <c r="M21" s="10">
        <f>IF(K21&gt;0, VLOOKUP(K21, $C$3:$G$64, 2, FALSE), "")</f>
        <v>44462</v>
      </c>
      <c r="N21" s="26" t="s">
        <v>113</v>
      </c>
      <c r="O21" s="3" t="s">
        <v>51</v>
      </c>
    </row>
    <row r="22" spans="3:15" x14ac:dyDescent="0.2">
      <c r="C22" s="7">
        <v>19</v>
      </c>
      <c r="D22" s="11">
        <f>IF(I22&lt;&gt;"", WORKDAY((WORKDAY((IF(J22="business days", WORKDAY(M22,I22, Holidays!$B$3:$B$100),IF(J22="days", M22+I22, IF(J22="months", EDATE(M22, I22), IF(J22="years", DATE(YEAR(M22)+ I22, MONTH(M22), DAY(M22)), IF(J22="weeks",   DATE(YEAR(M22), MONTH(M22), DAY(M22)+ (I22*7)), "")))))-1), 1, Holidays!$B$3:$B$100)-1), 1, Holidays!$B$3:$B$100), "")</f>
        <v>44561</v>
      </c>
      <c r="E22" s="8" t="str">
        <f t="shared" si="0"/>
        <v>Q4 2021</v>
      </c>
      <c r="F22" s="9" t="s">
        <v>15</v>
      </c>
      <c r="G22" s="3" t="s">
        <v>32</v>
      </c>
      <c r="I22" s="9">
        <v>5</v>
      </c>
      <c r="J22" s="26" t="s">
        <v>107</v>
      </c>
      <c r="K22" s="3">
        <v>18</v>
      </c>
      <c r="L22" s="3" t="str">
        <f>IF(K22&gt;0, VLOOKUP(K22,$C$3:$G$3885, 5, FALSE), "")</f>
        <v>IPR - reply</v>
      </c>
      <c r="M22" s="10">
        <f>IF(K22&gt;0, VLOOKUP(K22, $C$3:$G$64, 2, FALSE), "")</f>
        <v>44553</v>
      </c>
      <c r="O22" s="3" t="s">
        <v>34</v>
      </c>
    </row>
    <row r="23" spans="3:15" x14ac:dyDescent="0.2">
      <c r="C23" s="7">
        <v>20</v>
      </c>
      <c r="D23" s="11">
        <f>IF(I23&lt;&gt;"", WORKDAY((WORKDAY((IF(J23="business days", WORKDAY(M23,I23, Holidays!$B$3:$B$100),IF(J23="days", M23+I23, IF(J23="months", EDATE(M23, I23), IF(J23="years", DATE(YEAR(M23)+ I23, MONTH(M23), DAY(M23)), IF(J23="weeks",   DATE(YEAR(M23), MONTH(M23), DAY(M23)+ (I23*7)), "")))))-1), 1, Holidays!$B$3:$B$100)-1), 1, Holidays!$B$3:$B$100), "")</f>
        <v>44575</v>
      </c>
      <c r="E23" s="8" t="str">
        <f t="shared" si="0"/>
        <v>Q1 2022</v>
      </c>
      <c r="F23" s="9" t="s">
        <v>13</v>
      </c>
      <c r="G23" s="3" t="s">
        <v>35</v>
      </c>
      <c r="I23" s="9">
        <v>10</v>
      </c>
      <c r="J23" s="26" t="s">
        <v>107</v>
      </c>
      <c r="K23" s="3">
        <v>19</v>
      </c>
      <c r="L23" s="3" t="str">
        <f>IF(K23&gt;0, VLOOKUP(K23,$C$3:$G$3885, 5, FALSE), "")</f>
        <v>Evidentiary objections</v>
      </c>
      <c r="M23" s="10">
        <f>IF(K23&gt;0, VLOOKUP(K23, $C$3:$G$64, 2, FALSE), "")</f>
        <v>44561</v>
      </c>
      <c r="N23" s="26" t="s">
        <v>36</v>
      </c>
      <c r="O23" s="3" t="s">
        <v>37</v>
      </c>
    </row>
    <row r="24" spans="3:15" x14ac:dyDescent="0.2">
      <c r="C24" s="7">
        <v>24</v>
      </c>
      <c r="D24" s="11">
        <f>IF(I24&lt;&gt;"", WORKDAY((WORKDAY((IF(J24="business days", WORKDAY(M24,I24, Holidays!$B$3:$B$100),IF(J24="days", M24+I24, IF(J24="months", EDATE(M24, I24), IF(J24="years", DATE(YEAR(M24)+ I24, MONTH(M24), DAY(M24)), IF(J24="weeks",   DATE(YEAR(M24), MONTH(M24), DAY(M24)+ (I24*7)), "")))))-1), 1, Holidays!$B$3:$B$100)-1), 1, Holidays!$B$3:$B$100), "")</f>
        <v>44574</v>
      </c>
      <c r="E24" s="8" t="str">
        <f t="shared" si="0"/>
        <v>Q1 2022</v>
      </c>
      <c r="F24" s="9" t="s">
        <v>15</v>
      </c>
      <c r="G24" s="3" t="s">
        <v>41</v>
      </c>
      <c r="H24" s="3">
        <v>1</v>
      </c>
      <c r="I24" s="9">
        <v>3</v>
      </c>
      <c r="J24" s="3" t="s">
        <v>53</v>
      </c>
      <c r="K24" s="3">
        <v>18</v>
      </c>
      <c r="L24" s="3" t="str">
        <f>IF(K24&gt;0, VLOOKUP(K24,$C$3:$G$3885, 5, FALSE), "")</f>
        <v>IPR - reply</v>
      </c>
      <c r="M24" s="10">
        <f>IF(K24&gt;0, VLOOKUP(K24, $C$3:$G$64, 2, FALSE), "")</f>
        <v>44553</v>
      </c>
      <c r="O24" s="3" t="s">
        <v>54</v>
      </c>
    </row>
    <row r="25" spans="3:15" x14ac:dyDescent="0.2">
      <c r="C25" s="7"/>
      <c r="D25" s="11">
        <f>IF(I25&lt;&gt;"", WORKDAY((WORKDAY((IF(J25="business days", WORKDAY(M25,I25, Holidays!$B$3:$B$100),IF(J25="days", M25+I25, IF(J25="months", EDATE(M25, I25), IF(J25="years", DATE(YEAR(M25)+ I25, MONTH(M25), DAY(M25)), IF(J25="weeks",   DATE(YEAR(M25), MONTH(M25), DAY(M25)+ (I25*7)), "")))))-1), 1, Holidays!$B$3:$B$100)-1), 1, Holidays!$B$3:$B$100), "")</f>
        <v>44585</v>
      </c>
      <c r="E25" s="8" t="str">
        <f t="shared" ref="E25" si="1">"Q" &amp; ROUNDUP(MONTH(D25)/3, 0) &amp; " " &amp; YEAR(D25)</f>
        <v>Q1 2022</v>
      </c>
      <c r="F25" s="9" t="s">
        <v>15</v>
      </c>
      <c r="G25" s="26" t="s">
        <v>119</v>
      </c>
      <c r="H25" s="3">
        <v>1</v>
      </c>
      <c r="I25" s="9">
        <v>1</v>
      </c>
      <c r="J25" s="3" t="s">
        <v>23</v>
      </c>
      <c r="K25" s="3">
        <v>18</v>
      </c>
      <c r="L25" s="3" t="str">
        <f>IF(K25&gt;0, VLOOKUP(K25,$C$3:$G$3885, 5, FALSE), "")</f>
        <v>IPR - reply</v>
      </c>
      <c r="M25" s="10">
        <f>IF(K25&gt;0, VLOOKUP(K25, $C$3:$G$64, 2, FALSE), "")</f>
        <v>44553</v>
      </c>
      <c r="N25" s="26" t="s">
        <v>114</v>
      </c>
      <c r="O25" s="26" t="s">
        <v>110</v>
      </c>
    </row>
    <row r="26" spans="3:15" x14ac:dyDescent="0.2">
      <c r="C26" s="7">
        <v>25</v>
      </c>
      <c r="D26" s="11">
        <f>IF(I26&lt;&gt;"", WORKDAY((WORKDAY((IF(J26="business days", WORKDAY(M26,I26, Holidays!$B$3:$B$100),IF(J26="days", M26+I26, IF(J26="months", EDATE(M26, I26), IF(J26="years", DATE(YEAR(M26)+ I26, MONTH(M26), DAY(M26)), IF(J26="weeks",   DATE(YEAR(M26), MONTH(M26), DAY(M26)+ (I26*7)), "")))))-1), 1, Holidays!$B$3:$B$100)-1), 1, Holidays!$B$3:$B$100), "")</f>
        <v>44585</v>
      </c>
      <c r="E26" s="8" t="str">
        <f t="shared" si="0"/>
        <v>Q1 2022</v>
      </c>
      <c r="F26" s="9" t="s">
        <v>15</v>
      </c>
      <c r="G26" s="3" t="s">
        <v>55</v>
      </c>
      <c r="H26" s="3">
        <v>1</v>
      </c>
      <c r="I26" s="9">
        <v>1</v>
      </c>
      <c r="J26" s="3" t="s">
        <v>23</v>
      </c>
      <c r="K26" s="3">
        <v>18</v>
      </c>
      <c r="L26" s="3" t="str">
        <f>IF(K26&gt;0, VLOOKUP(K26,$C$3:$G$3885, 5, FALSE), "")</f>
        <v>IPR - reply</v>
      </c>
      <c r="M26" s="10">
        <f>IF(K26&gt;0, VLOOKUP(K26, $C$3:$G$64, 2, FALSE), "")</f>
        <v>44553</v>
      </c>
      <c r="N26" s="26" t="s">
        <v>114</v>
      </c>
      <c r="O26" s="3" t="s">
        <v>56</v>
      </c>
    </row>
    <row r="27" spans="3:15" x14ac:dyDescent="0.2">
      <c r="C27" s="7">
        <v>25.1</v>
      </c>
      <c r="D27" s="11">
        <f>IF(I27&lt;&gt;"", WORKDAY((WORKDAY((IF(J27="business days", WORKDAY(M27,I27, Holidays!$B$3:$B$100),IF(J27="days", M27+I27, IF(J27="months", EDATE(M27, I27), IF(J27="years", DATE(YEAR(M27)+ I27, MONTH(M27), DAY(M27)), IF(J27="weeks",   DATE(YEAR(M27), MONTH(M27), DAY(M27)+ (I27*7)), "")))))-1), 1, Holidays!$B$3:$B$100)-1), 1, Holidays!$B$3:$B$100), "")</f>
        <v>44592</v>
      </c>
      <c r="E27" s="8" t="str">
        <f t="shared" si="0"/>
        <v>Q1 2022</v>
      </c>
      <c r="F27" s="9" t="s">
        <v>13</v>
      </c>
      <c r="G27" s="3" t="s">
        <v>32</v>
      </c>
      <c r="I27" s="9">
        <v>5</v>
      </c>
      <c r="J27" s="26" t="s">
        <v>107</v>
      </c>
      <c r="K27" s="3">
        <v>25</v>
      </c>
      <c r="L27" s="3" t="str">
        <f>IF(K27&gt;0, VLOOKUP(K27,$C$3:$G$3885, 5, FALSE), "")</f>
        <v>Motion to amend - reply</v>
      </c>
      <c r="M27" s="10">
        <f>IF(K27&gt;0, VLOOKUP(K27, $C$3:$G$64, 2, FALSE), "")</f>
        <v>44585</v>
      </c>
      <c r="O27" s="3" t="s">
        <v>34</v>
      </c>
    </row>
    <row r="28" spans="3:15" x14ac:dyDescent="0.2">
      <c r="C28" s="7">
        <v>29</v>
      </c>
      <c r="D28" s="11">
        <f>IF(I28&lt;&gt;"", WORKDAY((WORKDAY((IF(J28="business days", WORKDAY(M28,I28, Holidays!$B$3:$B$100),IF(J28="days", M28+I28, IF(J28="months", EDATE(M28, I28), IF(J28="years", DATE(YEAR(M28)+ I28, MONTH(M28), DAY(M28)), IF(J28="weeks",   DATE(YEAR(M28), MONTH(M28), DAY(M28)+ (I28*7)), "")))))-1), 1, Holidays!$B$3:$B$100)-1), 1, Holidays!$B$3:$B$100), "")</f>
        <v>44599</v>
      </c>
      <c r="E28" s="8" t="str">
        <f t="shared" si="0"/>
        <v>Q1 2022</v>
      </c>
      <c r="F28" s="9" t="s">
        <v>13</v>
      </c>
      <c r="G28" s="3" t="s">
        <v>48</v>
      </c>
      <c r="H28" s="3">
        <v>1</v>
      </c>
      <c r="I28" s="9">
        <v>2</v>
      </c>
      <c r="J28" s="3" t="s">
        <v>53</v>
      </c>
      <c r="K28" s="3">
        <v>25</v>
      </c>
      <c r="L28" s="3" t="str">
        <f>IF(K28&gt;0, VLOOKUP(K28,$C$3:$G$3885, 5, FALSE), "")</f>
        <v>Motion to amend - reply</v>
      </c>
      <c r="M28" s="10">
        <f>IF(K28&gt;0, VLOOKUP(K28, $C$3:$G$64, 2, FALSE), "")</f>
        <v>44585</v>
      </c>
      <c r="O28" s="3" t="s">
        <v>57</v>
      </c>
    </row>
    <row r="29" spans="3:15" x14ac:dyDescent="0.2">
      <c r="C29" s="7">
        <v>25.2</v>
      </c>
      <c r="D29" s="11">
        <f>IF(I29&lt;&gt;"", WORKDAY((WORKDAY((IF(J29="business days", WORKDAY(M29,I29, Holidays!$B$3:$B$100),IF(J29="days", M29+I29, IF(J29="months", EDATE(M29, I29), IF(J29="years", DATE(YEAR(M29)+ I29, MONTH(M29), DAY(M29)), IF(J29="weeks",   DATE(YEAR(M29), MONTH(M29), DAY(M29)+ (I29*7)), "")))))-1), 1, Holidays!$B$3:$B$100)-1), 1, Holidays!$B$3:$B$100), "")</f>
        <v>44606</v>
      </c>
      <c r="E29" s="8" t="str">
        <f t="shared" si="0"/>
        <v>Q1 2022</v>
      </c>
      <c r="F29" s="9" t="s">
        <v>15</v>
      </c>
      <c r="G29" s="3" t="s">
        <v>35</v>
      </c>
      <c r="I29" s="9">
        <v>10</v>
      </c>
      <c r="J29" s="26" t="s">
        <v>107</v>
      </c>
      <c r="K29" s="3">
        <v>25.1</v>
      </c>
      <c r="L29" s="3" t="str">
        <f>IF(K29&gt;0, VLOOKUP(K29,$C$3:$G$3885, 5, FALSE), "")</f>
        <v>Evidentiary objections</v>
      </c>
      <c r="M29" s="10">
        <f>IF(K29&gt;0, VLOOKUP(K29, $C$3:$G$64, 2, FALSE), "")</f>
        <v>44592</v>
      </c>
      <c r="N29" s="26" t="s">
        <v>36</v>
      </c>
      <c r="O29" s="3" t="s">
        <v>37</v>
      </c>
    </row>
    <row r="30" spans="3:15" x14ac:dyDescent="0.2">
      <c r="C30" s="7">
        <v>26</v>
      </c>
      <c r="D30" s="11">
        <f>IF(I30&lt;&gt;"", WORKDAY((WORKDAY((IF(J30="business days", WORKDAY(M30,I30, Holidays!$B$3:$B$100),IF(J30="days", M30+I30, IF(J30="months", EDATE(M30, I30), IF(J30="years", DATE(YEAR(M30)+ I30, MONTH(M30), DAY(M30)), IF(J30="weeks",   DATE(YEAR(M30), MONTH(M30), DAY(M30)+ (I30*7)), "")))))-1), 1, Holidays!$B$3:$B$100)-1), 1, Holidays!$B$3:$B$100), "")</f>
        <v>44606</v>
      </c>
      <c r="E30" s="8" t="str">
        <f t="shared" ref="E30" si="2">"Q" &amp; ROUNDUP(MONTH(D30)/3, 0) &amp; " " &amp; YEAR(D30)</f>
        <v>Q1 2022</v>
      </c>
      <c r="F30" s="9" t="s">
        <v>31</v>
      </c>
      <c r="G30" s="3" t="s">
        <v>58</v>
      </c>
      <c r="I30" s="9">
        <v>3</v>
      </c>
      <c r="J30" s="3" t="s">
        <v>53</v>
      </c>
      <c r="K30" s="3">
        <v>25</v>
      </c>
      <c r="L30" s="3" t="str">
        <f>IF(K30&gt;0, VLOOKUP(K30,$C$3:$G$3885, 5, FALSE), "")</f>
        <v>Motion to amend - reply</v>
      </c>
      <c r="M30" s="10">
        <f>IF(K30&gt;0, VLOOKUP(K30, $C$3:$G$64, 2, FALSE), "")</f>
        <v>44585</v>
      </c>
      <c r="N30" s="26" t="s">
        <v>115</v>
      </c>
      <c r="O30" s="3" t="s">
        <v>59</v>
      </c>
    </row>
    <row r="31" spans="3:15" x14ac:dyDescent="0.2">
      <c r="C31" s="7">
        <v>26</v>
      </c>
      <c r="D31" s="11">
        <f>IF(I31&lt;&gt;"", WORKDAY((WORKDAY((IF(J31="business days", WORKDAY(M31,I31, Holidays!$B$3:$B$100),IF(J31="days", M31+I31, IF(J31="months", EDATE(M31, I31), IF(J31="years", DATE(YEAR(M31)+ I31, MONTH(M31), DAY(M31)), IF(J31="weeks",   DATE(YEAR(M31), MONTH(M31), DAY(M31)+ (I31*7)), "")))))-1), 1, Holidays!$B$3:$B$100)-1), 1, Holidays!$B$3:$B$100), "")</f>
        <v>44606</v>
      </c>
      <c r="E31" s="8" t="str">
        <f t="shared" si="0"/>
        <v>Q1 2022</v>
      </c>
      <c r="F31" s="28" t="s">
        <v>13</v>
      </c>
      <c r="G31" s="26" t="s">
        <v>120</v>
      </c>
      <c r="H31" s="3">
        <v>1</v>
      </c>
      <c r="I31" s="9">
        <v>3</v>
      </c>
      <c r="J31" s="3" t="s">
        <v>53</v>
      </c>
      <c r="K31" s="3">
        <v>25</v>
      </c>
      <c r="L31" s="3" t="str">
        <f>IF(K31&gt;0, VLOOKUP(K31,$C$3:$G$3885, 5, FALSE), "")</f>
        <v>Motion to amend - reply</v>
      </c>
      <c r="M31" s="10">
        <f>IF(K31&gt;0, VLOOKUP(K31, $C$3:$G$64, 2, FALSE), "")</f>
        <v>44585</v>
      </c>
      <c r="N31" s="26" t="s">
        <v>115</v>
      </c>
      <c r="O31" s="26" t="s">
        <v>110</v>
      </c>
    </row>
    <row r="32" spans="3:15" x14ac:dyDescent="0.2">
      <c r="C32" s="7">
        <v>27</v>
      </c>
      <c r="D32" s="11">
        <f>IF(I32&lt;&gt;"", WORKDAY((WORKDAY((IF(J32="business days", WORKDAY(M32,I32, Holidays!$B$3:$B$100),IF(J32="days", M32+I32, IF(J32="months", EDATE(M32, I32), IF(J32="years", DATE(YEAR(M32)+ I32, MONTH(M32), DAY(M32)), IF(J32="weeks",   DATE(YEAR(M32), MONTH(M32), DAY(M32)+ (I32*7)), "")))))-1), 1, Holidays!$B$3:$B$100)-1), 1, Holidays!$B$3:$B$100), "")</f>
        <v>44606</v>
      </c>
      <c r="E32" s="8" t="str">
        <f t="shared" si="0"/>
        <v>Q1 2022</v>
      </c>
      <c r="F32" s="9" t="s">
        <v>31</v>
      </c>
      <c r="G32" s="26" t="s">
        <v>126</v>
      </c>
      <c r="I32" s="9">
        <v>3</v>
      </c>
      <c r="J32" s="3" t="s">
        <v>53</v>
      </c>
      <c r="K32" s="3">
        <v>25</v>
      </c>
      <c r="L32" s="3" t="str">
        <f>IF(K32&gt;0, VLOOKUP(K32,$C$3:$G$3885, 5, FALSE), "")</f>
        <v>Motion to amend - reply</v>
      </c>
      <c r="M32" s="10">
        <f>IF(K32&gt;0, VLOOKUP(K32, $C$3:$G$64, 2, FALSE), "")</f>
        <v>44585</v>
      </c>
      <c r="N32" s="26" t="s">
        <v>115</v>
      </c>
      <c r="O32" s="3" t="s">
        <v>59</v>
      </c>
    </row>
    <row r="33" spans="3:15" x14ac:dyDescent="0.2">
      <c r="C33" s="7">
        <v>28</v>
      </c>
      <c r="D33" s="11">
        <f>IF(I33&lt;&gt;"", WORKDAY((WORKDAY((IF(J33="business days", WORKDAY(M33,I33, Holidays!$B$3:$B$100),IF(J33="days", M33+I33, IF(J33="months", EDATE(M33, I33), IF(J33="years", DATE(YEAR(M33)+ I33, MONTH(M33), DAY(M33)), IF(J33="weeks",   DATE(YEAR(M33), MONTH(M33), DAY(M33)+ (I33*7)), "")))))-1), 1, Holidays!$B$3:$B$100)-1), 1, Holidays!$B$3:$B$100), "")</f>
        <v>44614</v>
      </c>
      <c r="E33" s="8" t="str">
        <f t="shared" ref="E33" si="3">"Q" &amp; ROUNDUP(MONTH(D33)/3, 0) &amp; " " &amp; YEAR(D33)</f>
        <v>Q1 2022</v>
      </c>
      <c r="F33" s="28" t="s">
        <v>19</v>
      </c>
      <c r="G33" s="26" t="s">
        <v>121</v>
      </c>
      <c r="I33" s="9">
        <v>-1</v>
      </c>
      <c r="J33" s="26" t="s">
        <v>23</v>
      </c>
      <c r="K33" s="3">
        <v>37</v>
      </c>
      <c r="L33" s="3" t="str">
        <f>IF(K33&gt;0, VLOOKUP(K33,$C$3:$G$3885, 5, FALSE), "")</f>
        <v>Oral Argument</v>
      </c>
      <c r="M33" s="10">
        <f>IF(K33&gt;0, VLOOKUP(K33, $C$3:$G$64, 2, FALSE), "")</f>
        <v>44641</v>
      </c>
      <c r="N33" s="26" t="s">
        <v>122</v>
      </c>
      <c r="O33" s="26" t="s">
        <v>110</v>
      </c>
    </row>
    <row r="34" spans="3:15" x14ac:dyDescent="0.2">
      <c r="C34" s="7">
        <v>33</v>
      </c>
      <c r="D34" s="11">
        <f>IF(I34&lt;&gt;"", WORKDAY((WORKDAY((IF(J34="business days", WORKDAY(M34,I34, Holidays!$B$3:$B$100),IF(J34="days", M34+I34, IF(J34="months", EDATE(M34, I34), IF(J34="years", DATE(YEAR(M34)+ I34, MONTH(M34), DAY(M34)), IF(J34="weeks",   DATE(YEAR(M34), MONTH(M34), DAY(M34)+ (I34*7)), "")))))-1), 1, Holidays!$B$3:$B$100)-1), 1, Holidays!$B$3:$B$100), "")</f>
        <v>44620</v>
      </c>
      <c r="E34" s="8" t="str">
        <f t="shared" si="0"/>
        <v>Q1 2022</v>
      </c>
      <c r="F34" s="9" t="s">
        <v>31</v>
      </c>
      <c r="G34" s="3" t="s">
        <v>60</v>
      </c>
      <c r="I34" s="9">
        <v>2</v>
      </c>
      <c r="J34" s="3" t="s">
        <v>53</v>
      </c>
      <c r="K34" s="3">
        <v>27</v>
      </c>
      <c r="L34" s="3" t="str">
        <f>IF(K34&gt;0, VLOOKUP(K34,$C$3:$G$3885, 5, FALSE), "")</f>
        <v>Motion to exclude objected-to evidence</v>
      </c>
      <c r="M34" s="10">
        <f>IF(K34&gt;0, VLOOKUP(K34, $C$3:$G$64, 2, FALSE), "")</f>
        <v>44606</v>
      </c>
      <c r="N34" s="26" t="s">
        <v>116</v>
      </c>
      <c r="O34" s="3" t="s">
        <v>59</v>
      </c>
    </row>
    <row r="35" spans="3:15" x14ac:dyDescent="0.2">
      <c r="C35" s="7">
        <v>34</v>
      </c>
      <c r="D35" s="11">
        <f>IF(I35&lt;&gt;"", WORKDAY((WORKDAY((IF(J35="business days", WORKDAY(M35,I35, Holidays!$B$3:$B$100),IF(J35="days", M35+I35, IF(J35="months", EDATE(M35, I35), IF(J35="years", DATE(YEAR(M35)+ I35, MONTH(M35), DAY(M35)), IF(J35="weeks",   DATE(YEAR(M35), MONTH(M35), DAY(M35)+ (I35*7)), "")))))-1), 1, Holidays!$B$3:$B$100)-1), 1, Holidays!$B$3:$B$100), "")</f>
        <v>44627</v>
      </c>
      <c r="E35" s="8" t="str">
        <f t="shared" si="0"/>
        <v>Q1 2022</v>
      </c>
      <c r="F35" s="9" t="s">
        <v>31</v>
      </c>
      <c r="G35" s="3" t="s">
        <v>61</v>
      </c>
      <c r="I35" s="9">
        <v>1</v>
      </c>
      <c r="J35" s="3" t="s">
        <v>53</v>
      </c>
      <c r="K35" s="3">
        <v>33</v>
      </c>
      <c r="L35" s="3" t="str">
        <f>IF(K35&gt;0, VLOOKUP(K35,$C$3:$G$3885, 5, FALSE), "")</f>
        <v>Opposition to motion to exclude</v>
      </c>
      <c r="M35" s="10">
        <f>IF(K35&gt;0, VLOOKUP(K35, $C$3:$G$64, 2, FALSE), "")</f>
        <v>44620</v>
      </c>
      <c r="N35" s="26" t="s">
        <v>117</v>
      </c>
      <c r="O35" s="3" t="s">
        <v>59</v>
      </c>
    </row>
    <row r="36" spans="3:15" x14ac:dyDescent="0.2">
      <c r="C36" s="7">
        <v>35</v>
      </c>
      <c r="D36" s="11">
        <f>IF(I36&lt;&gt;"", WORKDAY((WORKDAY((IF(J36="business days", WORKDAY(M36,I36, Holidays!$B$3:$B$100),IF(J36="days", M36+I36, IF(J36="months", EDATE(M36, I36), IF(J36="years", DATE(YEAR(M36)+ I36, MONTH(M36), DAY(M36)), IF(J36="weeks",   DATE(YEAR(M36), MONTH(M36), DAY(M36)+ (I36*7)), "")))))-1), 1, Holidays!$B$3:$B$100)-1), 1, Holidays!$B$3:$B$100), "")</f>
        <v>44627</v>
      </c>
      <c r="E36" s="8" t="str">
        <f t="shared" ref="E36" si="4">"Q" &amp; ROUNDUP(MONTH(D36)/3, 0) &amp; " " &amp; YEAR(D36)</f>
        <v>Q1 2022</v>
      </c>
      <c r="F36" s="9" t="s">
        <v>31</v>
      </c>
      <c r="G36" s="26" t="s">
        <v>109</v>
      </c>
      <c r="I36" s="9">
        <v>0</v>
      </c>
      <c r="J36" s="26" t="s">
        <v>17</v>
      </c>
      <c r="K36" s="3">
        <v>34</v>
      </c>
      <c r="L36" s="3" t="str">
        <f>IF(K36&gt;0, VLOOKUP(K36,$C$3:$G$3885, 5, FALSE), "")</f>
        <v>Reply to opposition to exclude</v>
      </c>
      <c r="M36" s="10">
        <f>IF(K36&gt;0, VLOOKUP(K36, $C$3:$G$64, 2, FALSE), "")</f>
        <v>44627</v>
      </c>
      <c r="N36" s="26" t="s">
        <v>117</v>
      </c>
      <c r="O36" s="26" t="s">
        <v>110</v>
      </c>
    </row>
    <row r="37" spans="3:15" x14ac:dyDescent="0.2">
      <c r="C37" s="7">
        <v>36</v>
      </c>
      <c r="D37" s="11">
        <f>IF(I37&lt;&gt;"", WORKDAY((WORKDAY((IF(J37="business days", WORKDAY(M37,I37, Holidays!$B$3:$B$100),IF(J37="days", M37+I37, IF(J37="months", EDATE(M37, I37), IF(J37="years", DATE(YEAR(M37)+ I37, MONTH(M37), DAY(M37)), IF(J37="weeks",   DATE(YEAR(M37), MONTH(M37), DAY(M37)+ (I37*7)), "")))))-1), 1, Holidays!$B$3:$B$100)-1), 1, Holidays!$B$3:$B$100), "")</f>
        <v>44636</v>
      </c>
      <c r="E37" s="8" t="str">
        <f t="shared" ref="E37" si="5">"Q" &amp; ROUNDUP(MONTH(D37)/3, 0) &amp; " " &amp; YEAR(D37)</f>
        <v>Q1 2022</v>
      </c>
      <c r="F37" s="28" t="s">
        <v>19</v>
      </c>
      <c r="G37" s="26" t="s">
        <v>111</v>
      </c>
      <c r="I37" s="9">
        <v>-3</v>
      </c>
      <c r="J37" s="26" t="s">
        <v>107</v>
      </c>
      <c r="K37" s="3">
        <v>37</v>
      </c>
      <c r="L37" s="3" t="str">
        <f>IF(K37&gt;0, VLOOKUP(K37,$C$3:$G$3885, 5, FALSE), "")</f>
        <v>Oral Argument</v>
      </c>
      <c r="M37" s="10">
        <f>IF(K37&gt;0, VLOOKUP(K37, $C$3:$G$64, 2, FALSE), "")</f>
        <v>44641</v>
      </c>
      <c r="N37" s="26" t="s">
        <v>123</v>
      </c>
      <c r="O37" s="26" t="s">
        <v>110</v>
      </c>
    </row>
    <row r="38" spans="3:15" x14ac:dyDescent="0.2">
      <c r="C38" s="7">
        <v>37</v>
      </c>
      <c r="D38" s="11">
        <f>IF(I38&lt;&gt;"", WORKDAY((WORKDAY((IF(J38="business days", WORKDAY(M38,I38, Holidays!$B$3:$B$100),IF(J38="days", M38+I38, IF(J38="months", EDATE(M38, I38), IF(J38="years", DATE(YEAR(M38)+ I38, MONTH(M38), DAY(M38)), IF(J38="weeks",   DATE(YEAR(M38), MONTH(M38), DAY(M38)+ (I38*7)), "")))))-1), 1, Holidays!$B$3:$B$100)-1), 1, Holidays!$B$3:$B$100), "")</f>
        <v>44641</v>
      </c>
      <c r="E38" s="8" t="str">
        <f t="shared" si="0"/>
        <v>Q1 2022</v>
      </c>
      <c r="F38" s="9" t="s">
        <v>19</v>
      </c>
      <c r="G38" s="3" t="s">
        <v>62</v>
      </c>
      <c r="H38" s="3">
        <v>1</v>
      </c>
      <c r="I38" s="9">
        <v>2</v>
      </c>
      <c r="J38" s="3" t="s">
        <v>53</v>
      </c>
      <c r="K38" s="3">
        <v>34</v>
      </c>
      <c r="L38" s="3" t="str">
        <f>IF(K38&gt;0, VLOOKUP(K38,$C$3:$G$3885, 5, FALSE), "")</f>
        <v>Reply to opposition to exclude</v>
      </c>
      <c r="M38" s="10">
        <f>IF(K38&gt;0, VLOOKUP(K38, $C$3:$G$64, 2, FALSE), "")</f>
        <v>44627</v>
      </c>
      <c r="N38" s="26" t="s">
        <v>118</v>
      </c>
      <c r="O38" s="3" t="s">
        <v>59</v>
      </c>
    </row>
    <row r="39" spans="3:15" x14ac:dyDescent="0.2">
      <c r="C39" s="7">
        <v>38</v>
      </c>
      <c r="D39" s="11">
        <f>IF(I39&lt;&gt;"", WORKDAY((WORKDAY((IF(J39="business days", WORKDAY(M39,I39, Holidays!$B$3:$B$100),IF(J39="days", M39+I39, IF(J39="months", EDATE(M39, I39), IF(J39="years", DATE(YEAR(M39)+ I39, MONTH(M39), DAY(M39)), IF(J39="weeks",   DATE(YEAR(M39), MONTH(M39), DAY(M39)+ (I39*7)), "")))))-1), 1, Holidays!$B$3:$B$100)-1), 1, Holidays!$B$3:$B$100), "")</f>
        <v>44735</v>
      </c>
      <c r="E39" s="8" t="str">
        <f t="shared" si="0"/>
        <v>Q2 2022</v>
      </c>
      <c r="F39" s="9" t="s">
        <v>19</v>
      </c>
      <c r="G39" s="3" t="s">
        <v>63</v>
      </c>
      <c r="H39" s="3">
        <v>1</v>
      </c>
      <c r="I39" s="9">
        <v>1</v>
      </c>
      <c r="J39" s="3" t="s">
        <v>64</v>
      </c>
      <c r="K39" s="3">
        <v>6</v>
      </c>
      <c r="L39" s="3" t="str">
        <f>IF(K39&gt;0, VLOOKUP(K39,$C$3:$G$3885, 5, FALSE), "")</f>
        <v>IPR - institution decision</v>
      </c>
      <c r="M39" s="10">
        <f>IF(K39&gt;0, VLOOKUP(K39, $C$3:$G$64, 2, FALSE), "")</f>
        <v>44370</v>
      </c>
      <c r="N39" s="3" t="s">
        <v>65</v>
      </c>
      <c r="O39" s="3" t="s">
        <v>66</v>
      </c>
    </row>
    <row r="40" spans="3:15" x14ac:dyDescent="0.2">
      <c r="C40" s="7">
        <v>39</v>
      </c>
      <c r="D40" s="11">
        <f>IF(I40&lt;&gt;"", WORKDAY((WORKDAY((IF(J40="business days", WORKDAY(M40,I40, Holidays!$B$3:$B$100),IF(J40="days", M40+I40, IF(J40="months", EDATE(M40, I40), IF(J40="years", DATE(YEAR(M40)+ I40, MONTH(M40), DAY(M40)), IF(J40="weeks",   DATE(YEAR(M40), MONTH(M40), DAY(M40)+ (I40*7)), "")))))-1), 1, Holidays!$B$3:$B$100)-1), 1, Holidays!$B$3:$B$100), "")</f>
        <v>44767</v>
      </c>
      <c r="E40" s="8" t="str">
        <f t="shared" si="0"/>
        <v>Q3 2022</v>
      </c>
      <c r="F40" s="9" t="s">
        <v>31</v>
      </c>
      <c r="G40" s="3" t="s">
        <v>67</v>
      </c>
      <c r="I40" s="9">
        <v>30</v>
      </c>
      <c r="J40" s="3" t="s">
        <v>17</v>
      </c>
      <c r="K40" s="3">
        <v>38</v>
      </c>
      <c r="L40" s="3" t="str">
        <f>IF(K40&gt;0, VLOOKUP(K40,$C$3:$G$3885, 5, FALSE), "")</f>
        <v>Final written decision</v>
      </c>
      <c r="M40" s="10">
        <f>IF(K40&gt;0, VLOOKUP(K40, $C$3:$G$64, 2, FALSE), "")</f>
        <v>44735</v>
      </c>
      <c r="O40" s="3" t="s">
        <v>68</v>
      </c>
    </row>
    <row r="41" spans="3:15" x14ac:dyDescent="0.2">
      <c r="C41" s="7">
        <v>40</v>
      </c>
      <c r="D41" s="11">
        <f>IF(I41&lt;&gt;"", WORKDAY((WORKDAY((IF(J41="business days", WORKDAY(M41,I41, Holidays!$B$3:$B$100),IF(J41="days", M41+I41, IF(J41="months", EDATE(M41, I41), IF(J41="years", DATE(YEAR(M41)+ I41, MONTH(M41), DAY(M41)), IF(J41="weeks",   DATE(YEAR(M41), MONTH(M41), DAY(M41)+ (I41*7)), "")))))-1), 1, Holidays!$B$3:$B$100)-1), 1, Holidays!$B$3:$B$100), "")</f>
        <v>44781</v>
      </c>
      <c r="E41" s="8" t="str">
        <f t="shared" si="0"/>
        <v>Q3 2022</v>
      </c>
      <c r="F41" s="9" t="s">
        <v>31</v>
      </c>
      <c r="G41" s="3" t="s">
        <v>69</v>
      </c>
      <c r="I41" s="9">
        <v>45</v>
      </c>
      <c r="J41" s="3" t="s">
        <v>17</v>
      </c>
      <c r="K41" s="3">
        <v>38</v>
      </c>
      <c r="L41" s="3" t="str">
        <f>IF(K41&gt;0, VLOOKUP(K41,$C$3:$G$3885, 5, FALSE), "")</f>
        <v>Final written decision</v>
      </c>
      <c r="M41" s="10">
        <f>IF(K41&gt;0, VLOOKUP(K41, $C$3:$G$64, 2, FALSE), "")</f>
        <v>44735</v>
      </c>
      <c r="O41" s="3" t="s">
        <v>70</v>
      </c>
    </row>
    <row r="42" spans="3:15" x14ac:dyDescent="0.2">
      <c r="C42" s="7">
        <v>41</v>
      </c>
      <c r="D42" s="11">
        <f>IF(I42&lt;&gt;"", WORKDAY((WORKDAY((IF(J42="business days", WORKDAY(M42,I42, Holidays!$B$3:$B$100),IF(J42="days", M42+I42, IF(J42="months", EDATE(M42, I42), IF(J42="years", DATE(YEAR(M42)+ I42, MONTH(M42), DAY(M42)), IF(J42="weeks",   DATE(YEAR(M42), MONTH(M42), DAY(M42)+ (I42*7)), "")))))-1), 1, Holidays!$B$3:$B$100)-1), 1, Holidays!$B$3:$B$100), "")</f>
        <v>44798</v>
      </c>
      <c r="E42" s="8" t="str">
        <f>"Q" &amp; ROUNDUP(MONTH(D42)/3, 0) &amp; " " &amp; YEAR(D42)</f>
        <v>Q3 2022</v>
      </c>
      <c r="F42" s="9" t="s">
        <v>31</v>
      </c>
      <c r="G42" s="3" t="s">
        <v>71</v>
      </c>
      <c r="I42" s="9">
        <v>63</v>
      </c>
      <c r="J42" s="3" t="s">
        <v>17</v>
      </c>
      <c r="K42" s="3">
        <v>38</v>
      </c>
      <c r="L42" s="3" t="str">
        <f>IF(K42&gt;0, VLOOKUP(K42,$C$3:$G$3885, 5, FALSE), "")</f>
        <v>Final written decision</v>
      </c>
      <c r="M42" s="10">
        <f>IF(K42&gt;0, VLOOKUP(K42, $C$3:$G$64, 2, FALSE), "")</f>
        <v>44735</v>
      </c>
      <c r="O42" s="3" t="s">
        <v>72</v>
      </c>
    </row>
    <row r="43" spans="3:15" x14ac:dyDescent="0.2">
      <c r="D43" s="10" t="str">
        <f>IF(I43&gt;0, WORKDAY((WORKDAY((IF(J43="days", M43+I43, IF(J43="months", EDATE(M43, I43), IF(J43="years", DATE(YEAR(M43)+ I43, MONTH(M43), DAY(M43)), IF(J43="weeks",   DATE(YEAR(M43), MONTH(M43), DAY(M43)+ (I43*7)), ""))))-1), 1, Holidays!$B$3:$B$100)-1), 1, Holidays!$B$3:$B$100), "")</f>
        <v/>
      </c>
      <c r="E43" s="10"/>
      <c r="L43" s="3" t="str">
        <f>IF(K43&gt;0, VLOOKUP(K43,$C$3:$G$3885, 4, FALSE), "")</f>
        <v/>
      </c>
      <c r="M43" s="10" t="str">
        <f>IF(K43&gt;0, VLOOKUP(K43, $C$3:$G$64, 2, FALSE), "")</f>
        <v/>
      </c>
    </row>
    <row r="44" spans="3:15" x14ac:dyDescent="0.2">
      <c r="D44" s="12" t="s">
        <v>104</v>
      </c>
      <c r="E44" s="12"/>
      <c r="L44" s="3" t="str">
        <f>IF(K44&gt;0, VLOOKUP(K44,$C$3:$G$3885, 4, FALSE), "")</f>
        <v/>
      </c>
      <c r="M44" s="10" t="str">
        <f>IF(K44&gt;0, VLOOKUP(K44, $C$3:$G$64, 2, FALSE), "")</f>
        <v/>
      </c>
    </row>
    <row r="45" spans="3:15" ht="31.5" customHeight="1" x14ac:dyDescent="0.2">
      <c r="D45" s="20" t="s">
        <v>102</v>
      </c>
      <c r="E45" s="20"/>
      <c r="F45" s="20"/>
      <c r="G45" s="20"/>
      <c r="H45" s="20"/>
      <c r="I45" s="20"/>
      <c r="M45" s="10"/>
    </row>
    <row r="46" spans="3:15" ht="29.75" customHeight="1" x14ac:dyDescent="0.2">
      <c r="D46" s="20" t="s">
        <v>103</v>
      </c>
      <c r="E46" s="20"/>
      <c r="F46" s="20"/>
      <c r="G46" s="20"/>
      <c r="H46" s="20"/>
      <c r="I46" s="20"/>
      <c r="M46" s="10"/>
    </row>
    <row r="47" spans="3:15" x14ac:dyDescent="0.2">
      <c r="D47" s="20" t="s">
        <v>86</v>
      </c>
      <c r="E47" s="20"/>
      <c r="F47" s="20"/>
      <c r="G47" s="20"/>
      <c r="H47" s="20"/>
      <c r="I47" s="20"/>
      <c r="M47" s="10" t="str">
        <f>IF(K47&gt;0, VLOOKUP(K47, $C$3:$G$64, 2, FALSE), "")</f>
        <v/>
      </c>
    </row>
    <row r="48" spans="3:15" ht="16.5" customHeight="1" x14ac:dyDescent="0.2">
      <c r="D48" s="20" t="s">
        <v>73</v>
      </c>
      <c r="E48" s="20"/>
      <c r="F48" s="20"/>
      <c r="G48" s="20"/>
      <c r="H48" s="20"/>
      <c r="I48" s="20"/>
      <c r="M48" s="10" t="str">
        <f>IF(K48&gt;0, VLOOKUP(K48, $C$3:$G$64, 2, FALSE), "")</f>
        <v/>
      </c>
    </row>
    <row r="49" spans="4:13" ht="15" customHeight="1" x14ac:dyDescent="0.2">
      <c r="D49" s="20" t="s">
        <v>74</v>
      </c>
      <c r="E49" s="20"/>
      <c r="F49" s="20"/>
      <c r="G49" s="20"/>
      <c r="H49" s="20"/>
      <c r="I49" s="20"/>
      <c r="M49" s="10" t="str">
        <f>IF(K49&gt;0, VLOOKUP(K49, $C$3:$G$64, 2, FALSE), "")</f>
        <v/>
      </c>
    </row>
    <row r="50" spans="4:13" ht="15" customHeight="1" x14ac:dyDescent="0.2">
      <c r="D50" s="30" t="s">
        <v>90</v>
      </c>
      <c r="E50" s="23"/>
      <c r="F50" s="23"/>
      <c r="G50" s="23"/>
      <c r="H50" s="23"/>
      <c r="I50" s="23"/>
      <c r="M50" s="10"/>
    </row>
    <row r="51" spans="4:13" ht="15" customHeight="1" x14ac:dyDescent="0.2">
      <c r="D51" s="13"/>
      <c r="E51" s="13"/>
      <c r="F51" s="13"/>
      <c r="G51" s="13"/>
      <c r="H51" s="13"/>
      <c r="I51" s="13"/>
      <c r="M51" s="10"/>
    </row>
    <row r="52" spans="4:13" ht="15" customHeight="1" x14ac:dyDescent="0.2">
      <c r="D52" s="17" t="s">
        <v>105</v>
      </c>
      <c r="E52" s="13"/>
      <c r="F52" s="13"/>
      <c r="G52" s="13"/>
      <c r="H52" s="13"/>
      <c r="I52" s="13"/>
      <c r="M52" s="10"/>
    </row>
    <row r="53" spans="4:13" ht="15.75" customHeight="1" x14ac:dyDescent="0.2">
      <c r="D53" s="20" t="s">
        <v>87</v>
      </c>
      <c r="E53" s="20"/>
      <c r="F53" s="20"/>
      <c r="G53" s="20"/>
      <c r="H53" s="20"/>
      <c r="I53" s="20"/>
      <c r="M53" s="10" t="str">
        <f>IF(K53&gt;0, VLOOKUP(K53, $C$3:$G$64, 2, FALSE), "")</f>
        <v/>
      </c>
    </row>
    <row r="54" spans="4:13" ht="15.75" customHeight="1" x14ac:dyDescent="0.2">
      <c r="D54" s="20" t="s">
        <v>88</v>
      </c>
      <c r="E54" s="20"/>
      <c r="F54" s="20"/>
      <c r="G54" s="20"/>
      <c r="H54" s="20"/>
      <c r="I54" s="20"/>
      <c r="M54" s="10" t="str">
        <f>IF(K54&gt;0, VLOOKUP(K54, $C$3:$G$64, 2, FALSE), "")</f>
        <v/>
      </c>
    </row>
    <row r="55" spans="4:13" x14ac:dyDescent="0.2">
      <c r="D55" s="27" t="s">
        <v>89</v>
      </c>
      <c r="E55" s="20"/>
      <c r="F55" s="20"/>
      <c r="G55" s="20"/>
      <c r="H55" s="20"/>
      <c r="I55" s="20"/>
      <c r="M55" s="10"/>
    </row>
    <row r="56" spans="4:13" x14ac:dyDescent="0.2">
      <c r="D56" s="27" t="s">
        <v>108</v>
      </c>
      <c r="E56" s="20"/>
      <c r="F56" s="20"/>
      <c r="G56" s="20"/>
      <c r="H56" s="20"/>
      <c r="I56" s="20"/>
      <c r="M56" s="10"/>
    </row>
    <row r="57" spans="4:13" ht="16" customHeight="1" x14ac:dyDescent="0.2">
      <c r="D57" s="29"/>
      <c r="E57" s="13"/>
      <c r="F57" s="13"/>
      <c r="G57" s="13"/>
      <c r="H57" s="13"/>
      <c r="I57" s="13"/>
      <c r="M57" s="10"/>
    </row>
    <row r="58" spans="4:13" x14ac:dyDescent="0.2">
      <c r="D58" s="23"/>
      <c r="E58" s="23"/>
      <c r="F58" s="23"/>
      <c r="G58" s="23"/>
      <c r="H58" s="23"/>
      <c r="I58" s="23"/>
      <c r="M58" s="10"/>
    </row>
    <row r="59" spans="4:13" x14ac:dyDescent="0.2">
      <c r="D59" s="15" t="s">
        <v>101</v>
      </c>
      <c r="E59" s="31" t="s">
        <v>127</v>
      </c>
      <c r="F59" s="19"/>
      <c r="G59" s="19"/>
      <c r="H59" s="19"/>
      <c r="I59" s="19"/>
      <c r="M59" s="10"/>
    </row>
    <row r="60" spans="4:13" ht="13" customHeight="1" x14ac:dyDescent="0.2">
      <c r="D60" s="13"/>
      <c r="E60" s="13"/>
      <c r="F60" s="13"/>
      <c r="G60" s="13"/>
      <c r="H60" s="13"/>
      <c r="I60" s="13"/>
      <c r="M60" s="10"/>
    </row>
    <row r="61" spans="4:13" ht="67.25" customHeight="1" x14ac:dyDescent="0.2">
      <c r="D61" s="22" t="s">
        <v>124</v>
      </c>
      <c r="E61" s="22"/>
      <c r="F61" s="22"/>
      <c r="G61" s="22"/>
      <c r="H61" s="22"/>
      <c r="I61" s="22"/>
      <c r="M61" s="10" t="str">
        <f>IF(K61&gt;0, VLOOKUP(K61, $C$3:$G$64, 2, FALSE), "")</f>
        <v/>
      </c>
    </row>
    <row r="62" spans="4:13" x14ac:dyDescent="0.2">
      <c r="D62" s="13"/>
      <c r="E62" s="13"/>
      <c r="F62" s="13"/>
      <c r="G62" s="13"/>
      <c r="H62" s="13"/>
      <c r="M62" s="10" t="str">
        <f>IF(K62&gt;0, VLOOKUP(K62, $C$3:$G$64, 2, FALSE), "")</f>
        <v/>
      </c>
    </row>
    <row r="63" spans="4:13" ht="50" customHeight="1" x14ac:dyDescent="0.2">
      <c r="D63" s="21" t="s">
        <v>125</v>
      </c>
      <c r="E63" s="21"/>
      <c r="F63" s="21"/>
      <c r="G63" s="21"/>
      <c r="H63" s="21"/>
      <c r="I63" s="21"/>
      <c r="M63" s="10" t="str">
        <f>IF(K63&gt;0, VLOOKUP(K63, $C$3:$G$64, 2, FALSE), "")</f>
        <v/>
      </c>
    </row>
    <row r="64" spans="4:13" x14ac:dyDescent="0.2">
      <c r="D64" s="20"/>
      <c r="E64" s="20"/>
      <c r="F64" s="20"/>
      <c r="G64" s="20"/>
      <c r="H64" s="13"/>
      <c r="L64" s="3" t="str">
        <f>IF(K64&gt;0, VLOOKUP(K64,$C$3:$G$3885, 4, FALSE), "")</f>
        <v/>
      </c>
      <c r="M64" s="10" t="str">
        <f>IF(K64&gt;0, VLOOKUP(K64, $C$3:$G$64, 2, FALSE), "")</f>
        <v/>
      </c>
    </row>
    <row r="66" spans="4:5" x14ac:dyDescent="0.2">
      <c r="D66" s="2"/>
      <c r="E66"/>
    </row>
  </sheetData>
  <sortState xmlns:xlrd2="http://schemas.microsoft.com/office/spreadsheetml/2017/richdata2" ref="C3:O42">
    <sortCondition ref="D3:D42"/>
  </sortState>
  <mergeCells count="14">
    <mergeCell ref="D50:I50"/>
    <mergeCell ref="D56:I56"/>
    <mergeCell ref="D64:G64"/>
    <mergeCell ref="D63:I63"/>
    <mergeCell ref="D61:I61"/>
    <mergeCell ref="D53:I53"/>
    <mergeCell ref="D54:I54"/>
    <mergeCell ref="D55:I55"/>
    <mergeCell ref="D58:I58"/>
    <mergeCell ref="D45:I45"/>
    <mergeCell ref="D46:I46"/>
    <mergeCell ref="D47:I47"/>
    <mergeCell ref="D48:I48"/>
    <mergeCell ref="D49:I49"/>
  </mergeCells>
  <conditionalFormatting sqref="C2:G3 G28 E3:E24 F4:G24 C43:G44 C63:D63 C62:G62 C64:G64 C18:C24 C4:D17 E38:G42 C38:C42 C26 F26:G27 E26:E28 E29:G29 C28:C29 C45:D61 C34:C36 E34:G35 D34:D42 C31:G33">
    <cfRule type="expression" dxfId="19" priority="26">
      <formula>$H2=1</formula>
    </cfRule>
  </conditionalFormatting>
  <conditionalFormatting sqref="C27">
    <cfRule type="expression" dxfId="18" priority="25">
      <formula>$H27=1</formula>
    </cfRule>
  </conditionalFormatting>
  <conditionalFormatting sqref="F28">
    <cfRule type="expression" dxfId="17" priority="24">
      <formula>$H28=1</formula>
    </cfRule>
  </conditionalFormatting>
  <conditionalFormatting sqref="E3:E24 E38:E42 E26:E29">
    <cfRule type="expression" dxfId="16" priority="23">
      <formula>$H3=1</formula>
    </cfRule>
  </conditionalFormatting>
  <conditionalFormatting sqref="D18:D24 D38:D42 D26:D29">
    <cfRule type="expression" dxfId="15" priority="21">
      <formula>$H18=1</formula>
    </cfRule>
  </conditionalFormatting>
  <conditionalFormatting sqref="D36">
    <cfRule type="expression" dxfId="14" priority="18">
      <formula>$H36=1</formula>
    </cfRule>
  </conditionalFormatting>
  <conditionalFormatting sqref="E36:G36">
    <cfRule type="expression" dxfId="13" priority="20">
      <formula>$H36=1</formula>
    </cfRule>
  </conditionalFormatting>
  <conditionalFormatting sqref="E36">
    <cfRule type="expression" dxfId="12" priority="19">
      <formula>$H36=1</formula>
    </cfRule>
  </conditionalFormatting>
  <conditionalFormatting sqref="D4:D24 D26:D29">
    <cfRule type="expression" dxfId="11" priority="14">
      <formula>$H4=1</formula>
    </cfRule>
  </conditionalFormatting>
  <conditionalFormatting sqref="C37">
    <cfRule type="expression" dxfId="10" priority="17">
      <formula>$H37=1</formula>
    </cfRule>
  </conditionalFormatting>
  <conditionalFormatting sqref="D25">
    <cfRule type="expression" dxfId="9" priority="10">
      <formula>$H25=1</formula>
    </cfRule>
  </conditionalFormatting>
  <conditionalFormatting sqref="E37:G37">
    <cfRule type="expression" dxfId="8" priority="16">
      <formula>$H37=1</formula>
    </cfRule>
  </conditionalFormatting>
  <conditionalFormatting sqref="E37">
    <cfRule type="expression" dxfId="7" priority="15">
      <formula>$H37=1</formula>
    </cfRule>
  </conditionalFormatting>
  <conditionalFormatting sqref="C25 E25:G25">
    <cfRule type="expression" dxfId="6" priority="13">
      <formula>$H25=1</formula>
    </cfRule>
  </conditionalFormatting>
  <conditionalFormatting sqref="E25">
    <cfRule type="expression" dxfId="5" priority="12">
      <formula>$H25=1</formula>
    </cfRule>
  </conditionalFormatting>
  <conditionalFormatting sqref="D25">
    <cfRule type="expression" dxfId="4" priority="11">
      <formula>$H25=1</formula>
    </cfRule>
  </conditionalFormatting>
  <conditionalFormatting sqref="D30">
    <cfRule type="expression" dxfId="3" priority="6">
      <formula>$H30=1</formula>
    </cfRule>
  </conditionalFormatting>
  <conditionalFormatting sqref="E30:G30 C30">
    <cfRule type="expression" dxfId="2" priority="9">
      <formula>$H30=1</formula>
    </cfRule>
  </conditionalFormatting>
  <conditionalFormatting sqref="E30">
    <cfRule type="expression" dxfId="1" priority="8">
      <formula>$H30=1</formula>
    </cfRule>
  </conditionalFormatting>
  <conditionalFormatting sqref="D30">
    <cfRule type="expression" dxfId="0" priority="7">
      <formula>$H30=1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00"/>
  <sheetViews>
    <sheetView showGridLines="0" workbookViewId="0">
      <selection activeCell="F43" sqref="F43"/>
    </sheetView>
  </sheetViews>
  <sheetFormatPr baseColWidth="10" defaultColWidth="8.83203125" defaultRowHeight="15" x14ac:dyDescent="0.2"/>
  <cols>
    <col min="1" max="1" width="2.5" customWidth="1"/>
    <col min="2" max="2" width="12.6640625" customWidth="1"/>
  </cols>
  <sheetData>
    <row r="2" spans="2:3" x14ac:dyDescent="0.2">
      <c r="B2" s="15" t="s">
        <v>1</v>
      </c>
      <c r="C2" s="2" t="s">
        <v>75</v>
      </c>
    </row>
    <row r="3" spans="2:3" x14ac:dyDescent="0.2">
      <c r="B3" s="16">
        <v>43101</v>
      </c>
      <c r="C3" t="s">
        <v>76</v>
      </c>
    </row>
    <row r="4" spans="2:3" x14ac:dyDescent="0.2">
      <c r="B4" s="16">
        <v>43115</v>
      </c>
      <c r="C4" t="s">
        <v>77</v>
      </c>
    </row>
    <row r="5" spans="2:3" x14ac:dyDescent="0.2">
      <c r="B5" s="16">
        <v>43150</v>
      </c>
      <c r="C5" t="s">
        <v>78</v>
      </c>
    </row>
    <row r="6" spans="2:3" x14ac:dyDescent="0.2">
      <c r="B6" s="16">
        <v>43248</v>
      </c>
      <c r="C6" t="s">
        <v>79</v>
      </c>
    </row>
    <row r="7" spans="2:3" x14ac:dyDescent="0.2">
      <c r="B7" s="16">
        <v>43285</v>
      </c>
      <c r="C7" t="s">
        <v>80</v>
      </c>
    </row>
    <row r="8" spans="2:3" x14ac:dyDescent="0.2">
      <c r="B8" s="16">
        <v>43346</v>
      </c>
      <c r="C8" t="s">
        <v>81</v>
      </c>
    </row>
    <row r="9" spans="2:3" x14ac:dyDescent="0.2">
      <c r="B9" s="16">
        <v>43381</v>
      </c>
      <c r="C9" t="s">
        <v>82</v>
      </c>
    </row>
    <row r="10" spans="2:3" x14ac:dyDescent="0.2">
      <c r="B10" s="16">
        <v>43416</v>
      </c>
      <c r="C10" t="s">
        <v>83</v>
      </c>
    </row>
    <row r="11" spans="2:3" x14ac:dyDescent="0.2">
      <c r="B11" s="16">
        <v>43426</v>
      </c>
      <c r="C11" t="s">
        <v>84</v>
      </c>
    </row>
    <row r="12" spans="2:3" x14ac:dyDescent="0.2">
      <c r="B12" s="16">
        <v>43459</v>
      </c>
      <c r="C12" t="s">
        <v>85</v>
      </c>
    </row>
    <row r="13" spans="2:3" x14ac:dyDescent="0.2">
      <c r="B13" s="16">
        <v>43466</v>
      </c>
      <c r="C13" t="s">
        <v>76</v>
      </c>
    </row>
    <row r="14" spans="2:3" x14ac:dyDescent="0.2">
      <c r="B14" s="16">
        <v>43486</v>
      </c>
      <c r="C14" t="s">
        <v>77</v>
      </c>
    </row>
    <row r="15" spans="2:3" x14ac:dyDescent="0.2">
      <c r="B15" s="16">
        <v>43514</v>
      </c>
      <c r="C15" t="s">
        <v>78</v>
      </c>
    </row>
    <row r="16" spans="2:3" x14ac:dyDescent="0.2">
      <c r="B16" s="16">
        <v>43612</v>
      </c>
      <c r="C16" t="s">
        <v>79</v>
      </c>
    </row>
    <row r="17" spans="2:3" x14ac:dyDescent="0.2">
      <c r="B17" s="16">
        <v>43650</v>
      </c>
      <c r="C17" t="s">
        <v>80</v>
      </c>
    </row>
    <row r="18" spans="2:3" x14ac:dyDescent="0.2">
      <c r="B18" s="16">
        <v>43710</v>
      </c>
      <c r="C18" t="s">
        <v>81</v>
      </c>
    </row>
    <row r="19" spans="2:3" x14ac:dyDescent="0.2">
      <c r="B19" s="16">
        <v>43752</v>
      </c>
      <c r="C19" t="s">
        <v>82</v>
      </c>
    </row>
    <row r="20" spans="2:3" x14ac:dyDescent="0.2">
      <c r="B20" s="16">
        <v>43780</v>
      </c>
      <c r="C20" t="s">
        <v>83</v>
      </c>
    </row>
    <row r="21" spans="2:3" x14ac:dyDescent="0.2">
      <c r="B21" s="16">
        <v>43797</v>
      </c>
      <c r="C21" t="s">
        <v>84</v>
      </c>
    </row>
    <row r="22" spans="2:3" x14ac:dyDescent="0.2">
      <c r="B22" s="16">
        <v>43794</v>
      </c>
      <c r="C22" t="s">
        <v>85</v>
      </c>
    </row>
    <row r="23" spans="2:3" x14ac:dyDescent="0.2">
      <c r="B23" s="16">
        <v>43831</v>
      </c>
      <c r="C23" t="s">
        <v>76</v>
      </c>
    </row>
    <row r="24" spans="2:3" x14ac:dyDescent="0.2">
      <c r="B24" s="16">
        <v>43850</v>
      </c>
      <c r="C24" t="s">
        <v>77</v>
      </c>
    </row>
    <row r="25" spans="2:3" x14ac:dyDescent="0.2">
      <c r="B25" s="16">
        <v>43878</v>
      </c>
      <c r="C25" t="s">
        <v>78</v>
      </c>
    </row>
    <row r="26" spans="2:3" x14ac:dyDescent="0.2">
      <c r="B26" s="16">
        <v>43976</v>
      </c>
      <c r="C26" t="s">
        <v>79</v>
      </c>
    </row>
    <row r="27" spans="2:3" x14ac:dyDescent="0.2">
      <c r="B27" s="16">
        <v>44015</v>
      </c>
      <c r="C27" t="s">
        <v>80</v>
      </c>
    </row>
    <row r="28" spans="2:3" x14ac:dyDescent="0.2">
      <c r="B28" s="16">
        <v>44081</v>
      </c>
      <c r="C28" t="s">
        <v>81</v>
      </c>
    </row>
    <row r="29" spans="2:3" x14ac:dyDescent="0.2">
      <c r="B29" s="16">
        <v>44116</v>
      </c>
      <c r="C29" t="s">
        <v>82</v>
      </c>
    </row>
    <row r="30" spans="2:3" x14ac:dyDescent="0.2">
      <c r="B30" s="16">
        <v>44146</v>
      </c>
      <c r="C30" t="s">
        <v>83</v>
      </c>
    </row>
    <row r="31" spans="2:3" x14ac:dyDescent="0.2">
      <c r="B31" s="16">
        <v>44161</v>
      </c>
      <c r="C31" t="s">
        <v>84</v>
      </c>
    </row>
    <row r="32" spans="2:3" x14ac:dyDescent="0.2">
      <c r="B32" s="16">
        <v>44190</v>
      </c>
      <c r="C32" t="s">
        <v>85</v>
      </c>
    </row>
    <row r="33" spans="2:3" x14ac:dyDescent="0.2">
      <c r="B33" s="16">
        <v>44197</v>
      </c>
      <c r="C33" t="s">
        <v>76</v>
      </c>
    </row>
    <row r="34" spans="2:3" x14ac:dyDescent="0.2">
      <c r="B34" s="16">
        <v>44214</v>
      </c>
      <c r="C34" t="s">
        <v>77</v>
      </c>
    </row>
    <row r="35" spans="2:3" x14ac:dyDescent="0.2">
      <c r="B35" s="16">
        <v>44242</v>
      </c>
      <c r="C35" t="s">
        <v>78</v>
      </c>
    </row>
    <row r="36" spans="2:3" x14ac:dyDescent="0.2">
      <c r="B36" s="16">
        <v>44347</v>
      </c>
      <c r="C36" t="s">
        <v>79</v>
      </c>
    </row>
    <row r="37" spans="2:3" x14ac:dyDescent="0.2">
      <c r="B37" s="16">
        <v>44381</v>
      </c>
      <c r="C37" t="s">
        <v>80</v>
      </c>
    </row>
    <row r="38" spans="2:3" x14ac:dyDescent="0.2">
      <c r="B38" s="16">
        <v>44445</v>
      </c>
      <c r="C38" t="s">
        <v>81</v>
      </c>
    </row>
    <row r="39" spans="2:3" x14ac:dyDescent="0.2">
      <c r="B39" s="16">
        <v>44480</v>
      </c>
      <c r="C39" t="s">
        <v>82</v>
      </c>
    </row>
    <row r="40" spans="2:3" x14ac:dyDescent="0.2">
      <c r="B40" s="16">
        <v>44511</v>
      </c>
      <c r="C40" t="s">
        <v>83</v>
      </c>
    </row>
    <row r="41" spans="2:3" x14ac:dyDescent="0.2">
      <c r="B41" s="16">
        <v>44525</v>
      </c>
      <c r="C41" t="s">
        <v>84</v>
      </c>
    </row>
    <row r="42" spans="2:3" x14ac:dyDescent="0.2">
      <c r="B42" s="16">
        <v>44554</v>
      </c>
      <c r="C42" t="s">
        <v>85</v>
      </c>
    </row>
    <row r="43" spans="2:3" x14ac:dyDescent="0.2">
      <c r="B43" s="16">
        <v>44555</v>
      </c>
      <c r="C43" t="s">
        <v>91</v>
      </c>
    </row>
    <row r="44" spans="2:3" x14ac:dyDescent="0.2">
      <c r="B44" s="16">
        <v>44562</v>
      </c>
      <c r="C44" t="s">
        <v>76</v>
      </c>
    </row>
    <row r="45" spans="2:3" x14ac:dyDescent="0.2">
      <c r="B45" s="16">
        <v>44578</v>
      </c>
      <c r="C45" t="s">
        <v>77</v>
      </c>
    </row>
    <row r="46" spans="2:3" x14ac:dyDescent="0.2">
      <c r="B46" s="16">
        <v>44613</v>
      </c>
      <c r="C46" t="s">
        <v>78</v>
      </c>
    </row>
    <row r="47" spans="2:3" x14ac:dyDescent="0.2">
      <c r="B47" s="16">
        <v>44711</v>
      </c>
      <c r="C47" t="s">
        <v>79</v>
      </c>
    </row>
    <row r="48" spans="2:3" x14ac:dyDescent="0.2">
      <c r="B48" s="16">
        <v>44746</v>
      </c>
      <c r="C48" t="s">
        <v>80</v>
      </c>
    </row>
    <row r="49" spans="2:3" x14ac:dyDescent="0.2">
      <c r="B49" s="16">
        <v>44809</v>
      </c>
      <c r="C49" t="s">
        <v>81</v>
      </c>
    </row>
    <row r="50" spans="2:3" x14ac:dyDescent="0.2">
      <c r="B50" s="16">
        <v>44844</v>
      </c>
      <c r="C50" t="s">
        <v>82</v>
      </c>
    </row>
    <row r="51" spans="2:3" x14ac:dyDescent="0.2">
      <c r="B51" s="16">
        <v>44876</v>
      </c>
      <c r="C51" t="s">
        <v>83</v>
      </c>
    </row>
    <row r="52" spans="2:3" x14ac:dyDescent="0.2">
      <c r="B52" s="16">
        <v>44889</v>
      </c>
      <c r="C52" t="s">
        <v>84</v>
      </c>
    </row>
    <row r="53" spans="2:3" x14ac:dyDescent="0.2">
      <c r="B53" s="16">
        <v>44920</v>
      </c>
      <c r="C53" t="s">
        <v>85</v>
      </c>
    </row>
    <row r="54" spans="2:3" x14ac:dyDescent="0.2">
      <c r="B54" s="16">
        <v>44921</v>
      </c>
      <c r="C54" t="s">
        <v>91</v>
      </c>
    </row>
    <row r="55" spans="2:3" x14ac:dyDescent="0.2">
      <c r="B55" s="1"/>
    </row>
    <row r="56" spans="2:3" x14ac:dyDescent="0.2">
      <c r="B56" s="1"/>
    </row>
    <row r="57" spans="2:3" x14ac:dyDescent="0.2">
      <c r="B57" s="1"/>
    </row>
    <row r="58" spans="2:3" x14ac:dyDescent="0.2">
      <c r="B58" s="1"/>
    </row>
    <row r="59" spans="2:3" x14ac:dyDescent="0.2">
      <c r="B59" s="1"/>
    </row>
    <row r="60" spans="2:3" x14ac:dyDescent="0.2">
      <c r="B60" s="1"/>
    </row>
    <row r="61" spans="2:3" x14ac:dyDescent="0.2">
      <c r="B61" s="1"/>
    </row>
    <row r="62" spans="2:3" x14ac:dyDescent="0.2">
      <c r="B62" s="1"/>
    </row>
    <row r="63" spans="2:3" x14ac:dyDescent="0.2">
      <c r="B63" s="1"/>
    </row>
    <row r="64" spans="2:3"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223E-7367-4D17-A29F-074A57784485}">
  <dimension ref="B2:I17"/>
  <sheetViews>
    <sheetView showGridLines="0" workbookViewId="0">
      <selection activeCell="B16" sqref="B16:I16"/>
    </sheetView>
  </sheetViews>
  <sheetFormatPr baseColWidth="10" defaultColWidth="8.83203125" defaultRowHeight="15" x14ac:dyDescent="0.2"/>
  <cols>
    <col min="1" max="1" width="2.5" customWidth="1"/>
  </cols>
  <sheetData>
    <row r="2" spans="2:9" x14ac:dyDescent="0.2">
      <c r="B2" s="25" t="s">
        <v>94</v>
      </c>
      <c r="C2" s="25"/>
      <c r="D2" s="25"/>
      <c r="E2" s="25"/>
      <c r="F2" s="25"/>
      <c r="G2" s="25"/>
      <c r="H2" s="25"/>
      <c r="I2" s="25"/>
    </row>
    <row r="3" spans="2:9" x14ac:dyDescent="0.2">
      <c r="B3" s="24"/>
      <c r="C3" s="24"/>
      <c r="D3" s="24"/>
      <c r="E3" s="24"/>
      <c r="F3" s="24"/>
      <c r="G3" s="24"/>
      <c r="H3" s="24"/>
      <c r="I3" s="24"/>
    </row>
    <row r="4" spans="2:9" x14ac:dyDescent="0.2">
      <c r="B4" s="24" t="s">
        <v>100</v>
      </c>
      <c r="C4" s="24"/>
      <c r="D4" s="24"/>
      <c r="E4" s="24"/>
      <c r="F4" s="24"/>
      <c r="G4" s="24"/>
      <c r="H4" s="24"/>
      <c r="I4" s="24"/>
    </row>
    <row r="5" spans="2:9" x14ac:dyDescent="0.2">
      <c r="B5" s="24"/>
      <c r="C5" s="24"/>
      <c r="D5" s="24"/>
      <c r="E5" s="24"/>
      <c r="F5" s="24"/>
      <c r="G5" s="24"/>
      <c r="H5" s="24"/>
      <c r="I5" s="24"/>
    </row>
    <row r="6" spans="2:9" ht="72" customHeight="1" x14ac:dyDescent="0.2">
      <c r="B6" s="24" t="s">
        <v>95</v>
      </c>
      <c r="C6" s="24"/>
      <c r="D6" s="24"/>
      <c r="E6" s="24"/>
      <c r="F6" s="24"/>
      <c r="G6" s="24"/>
      <c r="H6" s="24"/>
      <c r="I6" s="24"/>
    </row>
    <row r="7" spans="2:9" x14ac:dyDescent="0.2">
      <c r="B7" s="24"/>
      <c r="C7" s="24"/>
      <c r="D7" s="24"/>
      <c r="E7" s="24"/>
      <c r="F7" s="24"/>
      <c r="G7" s="24"/>
      <c r="H7" s="24"/>
      <c r="I7" s="24"/>
    </row>
    <row r="8" spans="2:9" ht="29.75" customHeight="1" x14ac:dyDescent="0.2">
      <c r="B8" s="24" t="s">
        <v>92</v>
      </c>
      <c r="C8" s="24"/>
      <c r="D8" s="24"/>
      <c r="E8" s="24"/>
      <c r="F8" s="24"/>
      <c r="G8" s="24"/>
      <c r="H8" s="24"/>
      <c r="I8" s="24"/>
    </row>
    <row r="9" spans="2:9" x14ac:dyDescent="0.2">
      <c r="B9" s="24"/>
      <c r="C9" s="24"/>
      <c r="D9" s="24"/>
      <c r="E9" s="24"/>
      <c r="F9" s="24"/>
      <c r="G9" s="24"/>
      <c r="H9" s="24"/>
      <c r="I9" s="24"/>
    </row>
    <row r="10" spans="2:9" ht="102.5" customHeight="1" x14ac:dyDescent="0.2">
      <c r="B10" s="24" t="s">
        <v>93</v>
      </c>
      <c r="C10" s="24"/>
      <c r="D10" s="24"/>
      <c r="E10" s="24"/>
      <c r="F10" s="24"/>
      <c r="G10" s="24"/>
      <c r="H10" s="24"/>
      <c r="I10" s="24"/>
    </row>
    <row r="11" spans="2:9" x14ac:dyDescent="0.2">
      <c r="B11" s="18"/>
      <c r="C11" s="18"/>
      <c r="D11" s="18"/>
      <c r="E11" s="18"/>
      <c r="F11" s="18"/>
      <c r="G11" s="18"/>
      <c r="H11" s="18"/>
      <c r="I11" s="18"/>
    </row>
    <row r="12" spans="2:9" x14ac:dyDescent="0.2">
      <c r="B12" s="25" t="s">
        <v>106</v>
      </c>
      <c r="C12" s="25"/>
      <c r="D12" s="25"/>
      <c r="E12" s="25"/>
      <c r="F12" s="25"/>
      <c r="G12" s="25"/>
      <c r="H12" s="25"/>
      <c r="I12" s="25"/>
    </row>
    <row r="13" spans="2:9" x14ac:dyDescent="0.2">
      <c r="B13" s="24"/>
      <c r="C13" s="24"/>
      <c r="D13" s="24"/>
      <c r="E13" s="24"/>
      <c r="F13" s="24"/>
      <c r="G13" s="24"/>
      <c r="H13" s="24"/>
      <c r="I13" s="24"/>
    </row>
    <row r="14" spans="2:9" ht="59" customHeight="1" x14ac:dyDescent="0.2">
      <c r="B14" s="24" t="s">
        <v>96</v>
      </c>
      <c r="C14" s="24"/>
      <c r="D14" s="24"/>
      <c r="E14" s="24"/>
      <c r="F14" s="24"/>
      <c r="G14" s="24"/>
      <c r="H14" s="24"/>
      <c r="I14" s="24"/>
    </row>
    <row r="15" spans="2:9" x14ac:dyDescent="0.2">
      <c r="B15" s="24"/>
      <c r="C15" s="24"/>
      <c r="D15" s="24"/>
      <c r="E15" s="24"/>
      <c r="F15" s="24"/>
      <c r="G15" s="24"/>
      <c r="H15" s="24"/>
      <c r="I15" s="24"/>
    </row>
    <row r="16" spans="2:9" ht="42" customHeight="1" x14ac:dyDescent="0.2">
      <c r="B16" s="24" t="s">
        <v>97</v>
      </c>
      <c r="C16" s="24"/>
      <c r="D16" s="24"/>
      <c r="E16" s="24"/>
      <c r="F16" s="24"/>
      <c r="G16" s="24"/>
      <c r="H16" s="24"/>
      <c r="I16" s="24"/>
    </row>
    <row r="17" spans="2:9" x14ac:dyDescent="0.2">
      <c r="B17" s="24"/>
      <c r="C17" s="24"/>
      <c r="D17" s="24"/>
      <c r="E17" s="24"/>
      <c r="F17" s="24"/>
      <c r="G17" s="24"/>
      <c r="H17" s="24"/>
      <c r="I17" s="24"/>
    </row>
  </sheetData>
  <mergeCells count="15">
    <mergeCell ref="B7:I7"/>
    <mergeCell ref="B2:I2"/>
    <mergeCell ref="B3:I3"/>
    <mergeCell ref="B4:I4"/>
    <mergeCell ref="B5:I5"/>
    <mergeCell ref="B6:I6"/>
    <mergeCell ref="B16:I16"/>
    <mergeCell ref="B17:I17"/>
    <mergeCell ref="B12:I12"/>
    <mergeCell ref="B8:I8"/>
    <mergeCell ref="B9:I9"/>
    <mergeCell ref="B10:I10"/>
    <mergeCell ref="B13:I13"/>
    <mergeCell ref="B14:I14"/>
    <mergeCell ref="B15:I15"/>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353E51AE1BDF4B8C2D5ED15D3B78DE" ma:contentTypeVersion="11" ma:contentTypeDescription="Create a new document." ma:contentTypeScope="" ma:versionID="ab18876cc5323de32689c3cc177690e8">
  <xsd:schema xmlns:xsd="http://www.w3.org/2001/XMLSchema" xmlns:xs="http://www.w3.org/2001/XMLSchema" xmlns:p="http://schemas.microsoft.com/office/2006/metadata/properties" xmlns:ns3="3f7bb292-2cee-41c2-9551-db1c93dc2f74" xmlns:ns4="9d734666-7b13-488d-b52f-3cdded700caa" targetNamespace="http://schemas.microsoft.com/office/2006/metadata/properties" ma:root="true" ma:fieldsID="dbcd79285fce78226f044578310ca938" ns3:_="" ns4:_="">
    <xsd:import namespace="3f7bb292-2cee-41c2-9551-db1c93dc2f74"/>
    <xsd:import namespace="9d734666-7b13-488d-b52f-3cdded700ca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7bb292-2cee-41c2-9551-db1c93dc2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734666-7b13-488d-b52f-3cdded700c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E67C9C-4411-40BE-BA30-EC7521823950}">
  <ds:schemaRefs>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3f7bb292-2cee-41c2-9551-db1c93dc2f74"/>
    <ds:schemaRef ds:uri="http://schemas.openxmlformats.org/package/2006/metadata/core-properties"/>
    <ds:schemaRef ds:uri="9d734666-7b13-488d-b52f-3cdded700caa"/>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1D3D6C4-D450-4092-A2ED-F80C749C2174}">
  <ds:schemaRefs>
    <ds:schemaRef ds:uri="http://schemas.microsoft.com/sharepoint/v3/contenttype/forms"/>
  </ds:schemaRefs>
</ds:datastoreItem>
</file>

<file path=customXml/itemProps3.xml><?xml version="1.0" encoding="utf-8"?>
<ds:datastoreItem xmlns:ds="http://schemas.openxmlformats.org/officeDocument/2006/customXml" ds:itemID="{837137A7-87D5-4EDC-9D70-7035D81AF8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7bb292-2cee-41c2-9551-db1c93dc2f74"/>
    <ds:schemaRef ds:uri="9d734666-7b13-488d-b52f-3cdded700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Dates</vt:lpstr>
      <vt:lpstr>Holidays</vt:lpstr>
      <vt:lpstr>Notices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Russell</dc:creator>
  <cp:keywords/>
  <dc:description/>
  <cp:lastModifiedBy>Microsoft Office User</cp:lastModifiedBy>
  <cp:revision/>
  <dcterms:created xsi:type="dcterms:W3CDTF">2018-03-06T15:36:31Z</dcterms:created>
  <dcterms:modified xsi:type="dcterms:W3CDTF">2020-11-24T05:16:53Z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0x0101008F353E51AE1BDF4B8C2D5ED15D3B78DE</vt:lpwstr>
  </property>
</Properties>
</file>