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sengly/Documents/Coursera/Interest Rate Models/Data/"/>
    </mc:Choice>
  </mc:AlternateContent>
  <xr:revisionPtr revIDLastSave="0" documentId="13_ncr:40009_{18102EA4-697A-814C-8539-CAFB62A70D8D}" xr6:coauthVersionLast="47" xr6:coauthVersionMax="47" xr10:uidLastSave="{00000000-0000-0000-0000-000000000000}"/>
  <bookViews>
    <workbookView xWindow="4800" yWindow="500" windowWidth="28800" windowHeight="16420"/>
  </bookViews>
  <sheets>
    <sheet name="Book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J11" i="1"/>
  <c r="L29" i="1"/>
  <c r="R6" i="1"/>
  <c r="J8" i="1"/>
  <c r="J10" i="1"/>
  <c r="J9" i="1"/>
  <c r="I9" i="1"/>
  <c r="I11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8" i="1"/>
  <c r="L27" i="1"/>
  <c r="L26" i="1"/>
  <c r="L25" i="1"/>
  <c r="L23" i="1"/>
  <c r="L22" i="1"/>
  <c r="L24" i="1"/>
  <c r="L21" i="1"/>
  <c r="I12" i="1"/>
  <c r="J12" i="1"/>
  <c r="I14" i="1"/>
  <c r="J14" i="1"/>
  <c r="J13" i="1"/>
  <c r="I13" i="1"/>
  <c r="N44" i="1"/>
  <c r="I16" i="1"/>
  <c r="J16" i="1"/>
  <c r="I17" i="1"/>
  <c r="J17" i="1"/>
  <c r="I18" i="1"/>
  <c r="J18" i="1"/>
  <c r="I19" i="1"/>
  <c r="J19" i="1"/>
  <c r="I15" i="1"/>
  <c r="J15" i="1"/>
  <c r="L20" i="1"/>
  <c r="M36" i="1"/>
  <c r="M37" i="1"/>
  <c r="M38" i="1"/>
  <c r="M39" i="1"/>
  <c r="M40" i="1"/>
  <c r="M41" i="1"/>
  <c r="M42" i="1"/>
  <c r="M43" i="1"/>
  <c r="M35" i="1"/>
  <c r="M31" i="1"/>
  <c r="M32" i="1"/>
  <c r="M33" i="1"/>
  <c r="M30" i="1"/>
  <c r="M26" i="1"/>
  <c r="M27" i="1"/>
  <c r="M28" i="1"/>
  <c r="M25" i="1"/>
  <c r="M23" i="1"/>
  <c r="M22" i="1"/>
  <c r="M20" i="1"/>
  <c r="N16" i="1"/>
  <c r="N17" i="1"/>
  <c r="M13" i="1"/>
  <c r="I10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L19" i="1"/>
  <c r="M9" i="1"/>
  <c r="L44" i="1"/>
  <c r="L34" i="1"/>
  <c r="L17" i="1"/>
  <c r="L18" i="1"/>
  <c r="L16" i="1"/>
  <c r="K13" i="1"/>
  <c r="J7" i="1"/>
  <c r="J6" i="1"/>
  <c r="K7" i="1"/>
  <c r="I7" i="1"/>
  <c r="K8" i="1"/>
  <c r="I8" i="1"/>
  <c r="K6" i="1"/>
  <c r="I6" i="1"/>
  <c r="K34" i="1"/>
  <c r="K35" i="1"/>
  <c r="K36" i="1"/>
  <c r="K37" i="1"/>
  <c r="K38" i="1"/>
  <c r="K39" i="1"/>
  <c r="K40" i="1"/>
  <c r="K41" i="1"/>
  <c r="K42" i="1"/>
  <c r="K43" i="1"/>
  <c r="K44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J44" i="1"/>
  <c r="J43" i="1"/>
  <c r="J42" i="1"/>
  <c r="J41" i="1"/>
  <c r="J40" i="1"/>
  <c r="J29" i="1"/>
  <c r="J28" i="1"/>
  <c r="J27" i="1"/>
  <c r="J26" i="1"/>
  <c r="J25" i="1"/>
  <c r="J24" i="1"/>
  <c r="J23" i="1"/>
  <c r="J21" i="1"/>
  <c r="J22" i="1"/>
  <c r="J30" i="1"/>
  <c r="J31" i="1"/>
  <c r="J32" i="1"/>
  <c r="J33" i="1"/>
  <c r="J34" i="1"/>
  <c r="J35" i="1"/>
  <c r="J36" i="1"/>
  <c r="J37" i="1"/>
  <c r="J38" i="1"/>
  <c r="J39" i="1"/>
  <c r="J20" i="1"/>
</calcChain>
</file>

<file path=xl/sharedStrings.xml><?xml version="1.0" encoding="utf-8"?>
<sst xmlns="http://schemas.openxmlformats.org/spreadsheetml/2006/main" count="35" uniqueCount="21">
  <si>
    <t>Source</t>
  </si>
  <si>
    <t>Futures</t>
  </si>
  <si>
    <t>Maturity Dates</t>
  </si>
  <si>
    <t>Tenor</t>
  </si>
  <si>
    <t>Swap</t>
  </si>
  <si>
    <t xml:space="preserve"> Cash 4</t>
  </si>
  <si>
    <t>Market Quotes</t>
  </si>
  <si>
    <t>o/n</t>
  </si>
  <si>
    <t>Discount bond price</t>
  </si>
  <si>
    <t>Spot date</t>
  </si>
  <si>
    <t>LIBOR</t>
  </si>
  <si>
    <t>Delta</t>
  </si>
  <si>
    <t>Simple Rate (L)</t>
  </si>
  <si>
    <t>Swap Rates (R)</t>
  </si>
  <si>
    <t>q</t>
  </si>
  <si>
    <t>Delta Swap</t>
  </si>
  <si>
    <t>FUTURES</t>
  </si>
  <si>
    <t>1 (SWAP)</t>
  </si>
  <si>
    <t>Question 1</t>
  </si>
  <si>
    <t>Simple Forward Rate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</si>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</sst>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0" formatCode="_ * #,##0.00_ ;_ * \-#,##0.00_ ;_ * &quot;-&quot;??_ ;_ @_ "/>
    <numFmt numFmtId="171" formatCode="0.0000000"/>
    <numFmt numFmtId="172" formatCode="0.000000000"/>
    <numFmt numFmtId="173" formatCode="0.0000%"/>
    <numFmt numFmtId="174" formatCode="0.0000"/>
    <numFmt numFmtId="175" formatCode="0.00000000"/>
    <numFmt numFmtId="176" formatCode="0.00000000000"/>
    <numFmt numFmtId="177" formatCode="0.000000000000"/>
    <numFmt numFmtId="194" formatCode="0.000000"/>
    <numFmt numFmtId="195" formatCode="0.00000"/>
    <numFmt numFmtId="196" formatCode="0.000"/>
    <numFmt numFmtId="201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170" fontId="2" fillId="0" borderId="0" applyFont="0" applyFill="0" applyBorder="0" applyAlignment="0" applyProtection="0"/>
    <xf numFmtId="0" fontId="3" fillId="3" borderId="9" applyNumberFormat="0" applyAlignment="0" applyProtection="0"/>
    <xf numFmtId="0" fontId="4" fillId="4" borderId="0" applyNumberFormat="0" applyBorder="0" applyAlignment="0" applyProtection="0"/>
    <xf numFmtId="0" fontId="2" fillId="0" borderId="0"/>
    <xf numFmtId="0" fontId="5" fillId="2" borderId="10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11" applyNumberFormat="0" applyFill="0" applyAlignment="0" applyProtection="0"/>
  </cellStyleXfs>
  <cellXfs count="63">
    <xf numFmtId="0" fontId="0" fillId="0" borderId="0" xfId="0" applyFont="1"/>
    <xf numFmtId="0" fontId="7" fillId="0" borderId="0" xfId="0" applyFont="1"/>
    <xf numFmtId="14" fontId="7" fillId="0" borderId="0" xfId="0" applyNumberFormat="1" applyFont="1"/>
    <xf numFmtId="49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right"/>
    </xf>
    <xf numFmtId="174" fontId="7" fillId="0" borderId="0" xfId="0" applyNumberFormat="1" applyFont="1"/>
    <xf numFmtId="0" fontId="7" fillId="0" borderId="0" xfId="0" applyFont="1" applyFill="1"/>
    <xf numFmtId="0" fontId="7" fillId="0" borderId="0" xfId="0" applyFont="1" applyBorder="1"/>
    <xf numFmtId="14" fontId="7" fillId="0" borderId="1" xfId="0" applyNumberFormat="1" applyFont="1" applyBorder="1"/>
    <xf numFmtId="177" fontId="7" fillId="0" borderId="0" xfId="0" applyNumberFormat="1" applyFont="1"/>
    <xf numFmtId="172" fontId="7" fillId="0" borderId="0" xfId="0" applyNumberFormat="1" applyFont="1"/>
    <xf numFmtId="10" fontId="7" fillId="0" borderId="0" xfId="6" applyNumberFormat="1" applyFont="1" applyBorder="1"/>
    <xf numFmtId="173" fontId="7" fillId="0" borderId="0" xfId="6" applyNumberFormat="1" applyFont="1" applyBorder="1"/>
    <xf numFmtId="0" fontId="2" fillId="0" borderId="0" xfId="4"/>
    <xf numFmtId="0" fontId="7" fillId="0" borderId="0" xfId="0" applyFont="1" applyFill="1" applyBorder="1"/>
    <xf numFmtId="2" fontId="7" fillId="0" borderId="0" xfId="0" applyNumberFormat="1" applyFont="1" applyFill="1" applyBorder="1"/>
    <xf numFmtId="14" fontId="7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175" fontId="7" fillId="0" borderId="0" xfId="0" applyNumberFormat="1" applyFont="1" applyFill="1" applyBorder="1"/>
    <xf numFmtId="172" fontId="7" fillId="0" borderId="0" xfId="0" applyNumberFormat="1" applyFont="1" applyFill="1" applyBorder="1"/>
    <xf numFmtId="176" fontId="7" fillId="0" borderId="0" xfId="0" applyNumberFormat="1" applyFont="1" applyFill="1" applyBorder="1"/>
    <xf numFmtId="172" fontId="7" fillId="0" borderId="0" xfId="6" applyNumberFormat="1" applyFont="1" applyFill="1" applyBorder="1"/>
    <xf numFmtId="174" fontId="2" fillId="0" borderId="0" xfId="4" applyNumberFormat="1"/>
    <xf numFmtId="196" fontId="2" fillId="0" borderId="0" xfId="4" applyNumberFormat="1" applyBorder="1"/>
    <xf numFmtId="10" fontId="7" fillId="0" borderId="0" xfId="6" applyNumberFormat="1" applyFont="1" applyFill="1" applyBorder="1"/>
    <xf numFmtId="172" fontId="7" fillId="0" borderId="4" xfId="0" applyNumberFormat="1" applyFont="1" applyBorder="1"/>
    <xf numFmtId="172" fontId="7" fillId="0" borderId="5" xfId="0" applyNumberFormat="1" applyFont="1" applyBorder="1"/>
    <xf numFmtId="172" fontId="7" fillId="0" borderId="6" xfId="0" applyNumberFormat="1" applyFont="1" applyBorder="1"/>
    <xf numFmtId="0" fontId="7" fillId="0" borderId="5" xfId="0" applyFont="1" applyBorder="1" applyAlignment="1">
      <alignment horizontal="center"/>
    </xf>
    <xf numFmtId="196" fontId="2" fillId="0" borderId="8" xfId="4" applyNumberFormat="1" applyBorder="1"/>
    <xf numFmtId="0" fontId="7" fillId="0" borderId="6" xfId="0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01" fontId="2" fillId="0" borderId="0" xfId="4" applyNumberFormat="1" applyBorder="1" applyAlignment="1">
      <alignment horizontal="right"/>
    </xf>
    <xf numFmtId="14" fontId="2" fillId="0" borderId="1" xfId="4" applyNumberFormat="1" applyBorder="1" applyAlignment="1">
      <alignment horizontal="left"/>
    </xf>
    <xf numFmtId="14" fontId="2" fillId="0" borderId="2" xfId="4" applyNumberFormat="1" applyBorder="1" applyAlignment="1">
      <alignment horizontal="left"/>
    </xf>
    <xf numFmtId="14" fontId="2" fillId="5" borderId="3" xfId="4" applyNumberFormat="1" applyFill="1" applyBorder="1" applyAlignment="1">
      <alignment horizontal="right"/>
    </xf>
    <xf numFmtId="14" fontId="7" fillId="5" borderId="1" xfId="0" applyNumberFormat="1" applyFont="1" applyFill="1" applyBorder="1"/>
    <xf numFmtId="14" fontId="2" fillId="5" borderId="3" xfId="4" applyNumberFormat="1" applyFill="1" applyBorder="1" applyAlignment="1">
      <alignment horizontal="left"/>
    </xf>
    <xf numFmtId="196" fontId="2" fillId="5" borderId="7" xfId="4" applyNumberFormat="1" applyFill="1" applyBorder="1"/>
    <xf numFmtId="0" fontId="7" fillId="5" borderId="4" xfId="0" applyFont="1" applyFill="1" applyBorder="1" applyAlignment="1">
      <alignment horizontal="center"/>
    </xf>
    <xf numFmtId="14" fontId="2" fillId="5" borderId="1" xfId="4" applyNumberFormat="1" applyFill="1" applyBorder="1" applyAlignment="1">
      <alignment horizontal="left"/>
    </xf>
    <xf numFmtId="196" fontId="2" fillId="5" borderId="0" xfId="4" applyNumberFormat="1" applyFill="1" applyBorder="1"/>
    <xf numFmtId="0" fontId="7" fillId="5" borderId="5" xfId="0" applyFont="1" applyFill="1" applyBorder="1" applyAlignment="1">
      <alignment horizontal="center"/>
    </xf>
    <xf numFmtId="14" fontId="7" fillId="6" borderId="1" xfId="0" applyNumberFormat="1" applyFont="1" applyFill="1" applyBorder="1"/>
    <xf numFmtId="14" fontId="7" fillId="7" borderId="1" xfId="0" applyNumberFormat="1" applyFont="1" applyFill="1" applyBorder="1"/>
    <xf numFmtId="14" fontId="7" fillId="7" borderId="2" xfId="0" applyNumberFormat="1" applyFont="1" applyFill="1" applyBorder="1"/>
    <xf numFmtId="2" fontId="7" fillId="0" borderId="0" xfId="0" applyNumberFormat="1" applyFont="1"/>
    <xf numFmtId="0" fontId="8" fillId="0" borderId="0" xfId="0" applyFont="1" applyBorder="1"/>
    <xf numFmtId="194" fontId="2" fillId="0" borderId="0" xfId="4" applyNumberFormat="1" applyBorder="1" applyAlignment="1">
      <alignment horizontal="right"/>
    </xf>
    <xf numFmtId="195" fontId="7" fillId="0" borderId="0" xfId="0" applyNumberFormat="1" applyFont="1" applyBorder="1"/>
    <xf numFmtId="174" fontId="7" fillId="0" borderId="0" xfId="0" applyNumberFormat="1" applyFont="1" applyFill="1" applyBorder="1"/>
    <xf numFmtId="195" fontId="7" fillId="0" borderId="0" xfId="0" applyNumberFormat="1" applyFont="1" applyFill="1" applyBorder="1"/>
    <xf numFmtId="10" fontId="8" fillId="0" borderId="0" xfId="6" applyNumberFormat="1" applyFont="1" applyFill="1" applyBorder="1"/>
    <xf numFmtId="195" fontId="7" fillId="0" borderId="0" xfId="6" applyNumberFormat="1" applyFont="1" applyBorder="1"/>
    <xf numFmtId="194" fontId="7" fillId="0" borderId="0" xfId="0" applyNumberFormat="1" applyFont="1"/>
    <xf numFmtId="194" fontId="7" fillId="0" borderId="0" xfId="0" applyNumberFormat="1" applyFont="1" applyFill="1" applyBorder="1"/>
    <xf numFmtId="173" fontId="8" fillId="0" borderId="0" xfId="6" applyNumberFormat="1" applyFont="1" applyBorder="1"/>
    <xf numFmtId="10" fontId="7" fillId="0" borderId="0" xfId="0" applyNumberFormat="1" applyFont="1"/>
    <xf numFmtId="171" fontId="7" fillId="0" borderId="0" xfId="6" applyNumberFormat="1" applyFont="1" applyBorder="1"/>
  </cellXfs>
  <cellStyles count="9">
    <cellStyle name="Comma 2" xfId="1"/>
    <cellStyle name="Input" xfId="2" builtinId="20" customBuiltin="1"/>
    <cellStyle name="Neutral" xfId="3" builtinId="28" customBuiltin="1"/>
    <cellStyle name="Normal" xfId="0" builtinId="0"/>
    <cellStyle name="Normal 2" xfId="4"/>
    <cellStyle name="Output" xfId="5" builtinId="21" customBuiltin="1"/>
    <cellStyle name="Percent 2" xfId="7"/>
    <cellStyle name="Procent" xfId="6" builtinId="5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22</xdr:row>
      <xdr:rowOff>127000</xdr:rowOff>
    </xdr:from>
    <xdr:to>
      <xdr:col>5</xdr:col>
      <xdr:colOff>469887</xdr:colOff>
      <xdr:row>29</xdr:row>
      <xdr:rowOff>12792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80CEE6-8CB2-06FA-E7ED-630D84CA43A7}"/>
            </a:ext>
          </a:extLst>
        </xdr:cNvPr>
        <xdr:cNvSpPr txBox="1"/>
      </xdr:nvSpPr>
      <xdr:spPr>
        <a:xfrm>
          <a:off x="596900" y="4203700"/>
          <a:ext cx="3873500" cy="1206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Remark: </a:t>
          </a:r>
          <a:r>
            <a:rPr lang="en-US" sz="1400"/>
            <a:t>The maturity dates of the futures instrument correspond to</a:t>
          </a:r>
          <a:r>
            <a:rPr lang="en-US" sz="1400" baseline="0"/>
            <a:t> the </a:t>
          </a:r>
          <a:r>
            <a:rPr lang="en-US" sz="1400" b="1" baseline="0"/>
            <a:t>end</a:t>
          </a:r>
          <a:r>
            <a:rPr lang="en-US" sz="1400" baseline="0"/>
            <a:t> dates of their reference period. This means that the corresponding reset date (i.e. the beginning of the reference period) is three months earlier.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0"/>
  <sheetViews>
    <sheetView showGridLines="0" tabSelected="1" topLeftCell="A5" zoomScale="109" zoomScaleNormal="75" workbookViewId="0">
      <selection activeCell="H16" sqref="H16"/>
    </sheetView>
  </sheetViews>
  <sheetFormatPr baseColWidth="10" defaultColWidth="9.1640625" defaultRowHeight="15" x14ac:dyDescent="0.2"/>
  <cols>
    <col min="1" max="1" width="1" style="1" customWidth="1"/>
    <col min="2" max="2" width="18.5" style="1" bestFit="1" customWidth="1"/>
    <col min="3" max="4" width="14.5" style="1" bestFit="1" customWidth="1"/>
    <col min="5" max="5" width="8.1640625" style="1" bestFit="1" customWidth="1"/>
    <col min="6" max="6" width="9.1640625" style="1"/>
    <col min="7" max="7" width="8.33203125" style="1" bestFit="1" customWidth="1"/>
    <col min="8" max="8" width="16.5" style="1" bestFit="1" customWidth="1"/>
    <col min="9" max="9" width="19.1640625" style="1" bestFit="1" customWidth="1"/>
    <col min="10" max="10" width="19.1640625" style="1" customWidth="1"/>
    <col min="11" max="11" width="23.33203125" style="1" bestFit="1" customWidth="1"/>
    <col min="12" max="12" width="13.83203125" style="1" bestFit="1" customWidth="1"/>
    <col min="13" max="13" width="16.6640625" style="1" bestFit="1" customWidth="1"/>
    <col min="14" max="14" width="13.83203125" style="1" bestFit="1" customWidth="1"/>
    <col min="15" max="15" width="19.83203125" style="1" bestFit="1" customWidth="1"/>
    <col min="16" max="16" width="18.1640625" style="1" customWidth="1"/>
    <col min="17" max="17" width="3.5" style="1" customWidth="1"/>
    <col min="18" max="18" width="8.6640625" style="1" customWidth="1"/>
    <col min="19" max="19" width="24.6640625" style="1" bestFit="1" customWidth="1"/>
    <col min="20" max="21" width="16.33203125" style="1" bestFit="1" customWidth="1"/>
    <col min="22" max="23" width="12" style="1" bestFit="1" customWidth="1"/>
    <col min="24" max="25" width="12.33203125" style="1" bestFit="1" customWidth="1"/>
    <col min="26" max="27" width="10.83203125" style="1" bestFit="1" customWidth="1"/>
    <col min="28" max="28" width="9.1640625" style="1"/>
    <col min="29" max="29" width="16.33203125" style="1" bestFit="1" customWidth="1"/>
    <col min="30" max="38" width="9.1640625" style="1"/>
    <col min="39" max="39" width="16.33203125" style="1" bestFit="1" customWidth="1"/>
    <col min="40" max="47" width="9.1640625" style="1"/>
    <col min="48" max="49" width="12" style="1" bestFit="1" customWidth="1"/>
    <col min="50" max="51" width="15.6640625" style="1" bestFit="1" customWidth="1"/>
    <col min="52" max="52" width="13.83203125" style="1" bestFit="1" customWidth="1"/>
    <col min="53" max="53" width="22.5" style="1" bestFit="1" customWidth="1"/>
    <col min="54" max="54" width="12.5" style="1" bestFit="1" customWidth="1"/>
    <col min="55" max="16384" width="9.1640625" style="1"/>
  </cols>
  <sheetData>
    <row r="1" spans="2:19" ht="3" customHeight="1" x14ac:dyDescent="0.2">
      <c r="K1" s="8"/>
    </row>
    <row r="2" spans="2:19" x14ac:dyDescent="0.2">
      <c r="K2" s="8"/>
    </row>
    <row r="3" spans="2:19" x14ac:dyDescent="0.2">
      <c r="C3" s="35" t="s">
        <v>9</v>
      </c>
      <c r="D3" s="2">
        <v>41185</v>
      </c>
      <c r="G3" s="7"/>
      <c r="K3" s="8"/>
      <c r="N3" s="12"/>
      <c r="O3" s="13"/>
      <c r="P3" s="13"/>
      <c r="Q3" s="13"/>
      <c r="R3" s="6"/>
      <c r="S3" s="6"/>
    </row>
    <row r="4" spans="2:19" x14ac:dyDescent="0.2">
      <c r="H4" s="10"/>
      <c r="I4" s="3"/>
      <c r="J4" s="3"/>
      <c r="K4" s="8"/>
      <c r="N4" s="12"/>
      <c r="O4" s="13"/>
      <c r="P4" s="13"/>
      <c r="Q4" s="13"/>
      <c r="R4" s="6"/>
      <c r="S4" s="6"/>
    </row>
    <row r="5" spans="2:19" ht="16" thickBot="1" x14ac:dyDescent="0.25">
      <c r="C5" s="33" t="s">
        <v>2</v>
      </c>
      <c r="D5" s="34" t="s">
        <v>6</v>
      </c>
      <c r="E5" s="34" t="s">
        <v>0</v>
      </c>
      <c r="H5" s="4" t="s">
        <v>3</v>
      </c>
      <c r="I5" s="4" t="s">
        <v>8</v>
      </c>
      <c r="J5" s="4" t="s">
        <v>12</v>
      </c>
      <c r="K5" s="51" t="s">
        <v>11</v>
      </c>
      <c r="L5" s="4" t="s">
        <v>13</v>
      </c>
      <c r="M5" s="1" t="s">
        <v>14</v>
      </c>
      <c r="N5" s="56" t="s">
        <v>15</v>
      </c>
      <c r="O5" s="60"/>
      <c r="P5" s="60" t="s">
        <v>18</v>
      </c>
      <c r="Q5" s="13"/>
      <c r="R5" s="6"/>
      <c r="S5" s="6"/>
    </row>
    <row r="6" spans="2:19" x14ac:dyDescent="0.2">
      <c r="B6" s="36"/>
      <c r="C6" s="41">
        <v>41186</v>
      </c>
      <c r="D6" s="42">
        <v>9.5000000000000001E-2</v>
      </c>
      <c r="E6" s="43" t="s">
        <v>10</v>
      </c>
      <c r="G6" s="5" t="s">
        <v>7</v>
      </c>
      <c r="H6" s="39">
        <v>41186</v>
      </c>
      <c r="I6" s="27">
        <f>1/(1+K6*D6/100)</f>
        <v>0.9999973611180748</v>
      </c>
      <c r="J6" s="53">
        <f>(1/I6-1)*(1/K6)</f>
        <v>9.5000000002620766E-4</v>
      </c>
      <c r="K6" s="52">
        <f>_xlfn.DAYS(H6,$D$3)/360</f>
        <v>2.7777777777777779E-3</v>
      </c>
      <c r="N6" s="26"/>
      <c r="O6" s="13"/>
      <c r="P6" s="13" t="s">
        <v>19</v>
      </c>
      <c r="Q6" s="13" t="s">
        <v>20</v>
      </c>
      <c r="R6" s="61">
        <f>(I43/I44 - 1)*(1/N44)</f>
        <v>2.5619795670328377E-2</v>
      </c>
      <c r="S6" s="6"/>
    </row>
    <row r="7" spans="2:19" x14ac:dyDescent="0.2">
      <c r="C7" s="44">
        <v>41218</v>
      </c>
      <c r="D7" s="45">
        <v>0.11600000000000001</v>
      </c>
      <c r="E7" s="46" t="s">
        <v>10</v>
      </c>
      <c r="H7" s="40">
        <v>41218</v>
      </c>
      <c r="I7" s="28">
        <f t="shared" ref="I7:I10" si="0">1/(1+K7*D7/100)</f>
        <v>0.99989367797224227</v>
      </c>
      <c r="J7" s="53">
        <f t="shared" ref="J7:J10" si="1">(1/I7-1)*(1/K7)</f>
        <v>1.1599999999998482E-3</v>
      </c>
      <c r="K7" s="52">
        <f t="shared" ref="K7:K44" si="2">_xlfn.DAYS(H7,$D$3)/360</f>
        <v>9.166666666666666E-2</v>
      </c>
      <c r="N7" s="26"/>
      <c r="O7" s="13"/>
      <c r="P7" s="13"/>
      <c r="Q7" s="13"/>
      <c r="R7" s="6"/>
      <c r="S7" s="6"/>
    </row>
    <row r="8" spans="2:19" x14ac:dyDescent="0.2">
      <c r="C8" s="44">
        <v>41277</v>
      </c>
      <c r="D8" s="45">
        <v>0.223</v>
      </c>
      <c r="E8" s="46" t="s">
        <v>10</v>
      </c>
      <c r="H8" s="40">
        <v>41277</v>
      </c>
      <c r="I8" s="28">
        <f t="shared" si="0"/>
        <v>0.99943043569947743</v>
      </c>
      <c r="J8" s="53">
        <f>(1/I8-1)*(1/K8)</f>
        <v>2.2300000000003602E-3</v>
      </c>
      <c r="K8" s="52">
        <f t="shared" si="2"/>
        <v>0.25555555555555554</v>
      </c>
      <c r="N8" s="26"/>
      <c r="O8" s="13"/>
      <c r="P8" s="13"/>
      <c r="Q8" s="13"/>
      <c r="R8" s="6"/>
      <c r="S8" s="6"/>
    </row>
    <row r="9" spans="2:19" x14ac:dyDescent="0.2">
      <c r="C9" s="44">
        <v>41367</v>
      </c>
      <c r="D9" s="45">
        <v>0.438</v>
      </c>
      <c r="E9" s="46" t="s">
        <v>10</v>
      </c>
      <c r="F9" s="14"/>
      <c r="G9" s="11" t="s">
        <v>16</v>
      </c>
      <c r="H9" s="9">
        <v>41353</v>
      </c>
      <c r="I9" s="28">
        <f>1/(1+K9*J9)</f>
        <v>0.99811563162198891</v>
      </c>
      <c r="J9" s="53">
        <f>(M9*J8 + (1-M9)*J10)</f>
        <v>4.0455555555555861E-3</v>
      </c>
      <c r="K9" s="52">
        <f t="shared" si="2"/>
        <v>0.46666666666666667</v>
      </c>
      <c r="M9" s="1">
        <f>_xlfn.DAYS(H9,H10)/_xlfn.DAYS(H8,H10)</f>
        <v>0.15555555555555556</v>
      </c>
      <c r="N9" s="26"/>
      <c r="O9" s="13"/>
      <c r="P9" s="13"/>
      <c r="Q9" s="13"/>
      <c r="R9" s="6"/>
      <c r="S9" s="6"/>
    </row>
    <row r="10" spans="2:19" x14ac:dyDescent="0.2">
      <c r="C10" s="37">
        <v>41444</v>
      </c>
      <c r="D10" s="8">
        <v>99.786000000000001</v>
      </c>
      <c r="E10" s="30" t="s">
        <v>1</v>
      </c>
      <c r="F10" s="24"/>
      <c r="H10" s="40">
        <v>41367</v>
      </c>
      <c r="I10" s="28">
        <f>1/(1+K10*D9/100)</f>
        <v>0.99779055910528791</v>
      </c>
      <c r="J10" s="53">
        <f>(1/I10-1)*(1/K10)</f>
        <v>4.3799999999999699E-3</v>
      </c>
      <c r="K10" s="52">
        <f t="shared" si="2"/>
        <v>0.50555555555555554</v>
      </c>
      <c r="L10" s="50"/>
      <c r="N10" s="26"/>
      <c r="O10" s="13"/>
      <c r="P10" s="13"/>
      <c r="Q10" s="13"/>
      <c r="R10" s="6"/>
      <c r="S10" s="6"/>
    </row>
    <row r="11" spans="2:19" x14ac:dyDescent="0.2">
      <c r="C11" s="37">
        <v>41535</v>
      </c>
      <c r="D11" s="8">
        <v>99.751999999999995</v>
      </c>
      <c r="E11" s="30" t="s">
        <v>1</v>
      </c>
      <c r="F11" s="24"/>
      <c r="H11" s="47">
        <v>41444</v>
      </c>
      <c r="I11" s="28">
        <f>I9/(1 + (_xlfn.DAYS(H11,H9)/360)*((100-D10)/100))</f>
        <v>0.99757599842772837</v>
      </c>
      <c r="J11" s="53">
        <f>(1/I11-1)*(1/K11)</f>
        <v>3.3774555522322882E-3</v>
      </c>
      <c r="K11" s="52">
        <f t="shared" si="2"/>
        <v>0.71944444444444444</v>
      </c>
      <c r="N11" s="26"/>
      <c r="O11" s="13"/>
      <c r="P11" s="13"/>
      <c r="Q11" s="13"/>
      <c r="R11" s="6"/>
      <c r="S11" s="6"/>
    </row>
    <row r="12" spans="2:19" x14ac:dyDescent="0.2">
      <c r="C12" s="37">
        <v>41626</v>
      </c>
      <c r="D12" s="8">
        <v>99.722999999999999</v>
      </c>
      <c r="E12" s="30" t="s">
        <v>1</v>
      </c>
      <c r="F12" s="24"/>
      <c r="H12" s="47">
        <v>41535</v>
      </c>
      <c r="I12" s="28">
        <f>I11/(1 + (_xlfn.DAYS(H12,H11)/360)*(100 - D11)/100)</f>
        <v>0.99695102090995347</v>
      </c>
      <c r="J12" s="53">
        <f t="shared" ref="J12:J15" si="3">(1/I12-1)*(1/K12)</f>
        <v>3.1456839027770305E-3</v>
      </c>
      <c r="K12" s="52">
        <f t="shared" si="2"/>
        <v>0.97222222222222221</v>
      </c>
      <c r="N12" s="26"/>
      <c r="O12" s="13"/>
      <c r="P12" s="13"/>
      <c r="Q12" s="13"/>
      <c r="R12" s="6"/>
      <c r="S12" s="6"/>
    </row>
    <row r="13" spans="2:19" x14ac:dyDescent="0.2">
      <c r="C13" s="37">
        <v>41717</v>
      </c>
      <c r="D13" s="8">
        <v>99.668999999999997</v>
      </c>
      <c r="E13" s="30" t="s">
        <v>1</v>
      </c>
      <c r="F13" s="24"/>
      <c r="G13" s="1" t="s">
        <v>17</v>
      </c>
      <c r="H13" s="9">
        <v>41550</v>
      </c>
      <c r="I13" s="28">
        <f>1/(1 + K13*J13)</f>
        <v>0.99683334926787737</v>
      </c>
      <c r="J13" s="53">
        <f>J12*M13 + (1-M13)*J14</f>
        <v>3.133193685046891E-3</v>
      </c>
      <c r="K13" s="52">
        <f>_xlfn.DAYS(H13,$D$3)/360</f>
        <v>1.0138888888888888</v>
      </c>
      <c r="M13" s="1">
        <f>_xlfn.DAYS(H13,H14)/_xlfn.DAYS(H12,H14)</f>
        <v>0.8351648351648352</v>
      </c>
      <c r="N13" s="26"/>
      <c r="O13" s="13"/>
      <c r="P13" s="13"/>
      <c r="Q13" s="13"/>
      <c r="R13" s="6"/>
      <c r="S13" s="6"/>
    </row>
    <row r="14" spans="2:19" x14ac:dyDescent="0.2">
      <c r="C14" s="37">
        <v>41915</v>
      </c>
      <c r="D14" s="25">
        <v>0.47499999999999998</v>
      </c>
      <c r="E14" s="30" t="s">
        <v>4</v>
      </c>
      <c r="H14" s="47">
        <v>41626</v>
      </c>
      <c r="I14" s="28">
        <f>I12/(1 + (_xlfn.DAYS(H14,H12)/360)*(100 - D12)/100)</f>
        <v>0.99625344977915942</v>
      </c>
      <c r="J14" s="53">
        <f t="shared" si="3"/>
        <v>3.069909915214184E-3</v>
      </c>
      <c r="K14" s="52">
        <f t="shared" si="2"/>
        <v>1.2250000000000001</v>
      </c>
      <c r="N14" s="12"/>
      <c r="O14" s="13"/>
      <c r="P14" s="13"/>
      <c r="Q14" s="13"/>
      <c r="R14" s="6"/>
      <c r="S14" s="6"/>
    </row>
    <row r="15" spans="2:19" x14ac:dyDescent="0.2">
      <c r="C15" s="37">
        <v>42282</v>
      </c>
      <c r="D15" s="25">
        <v>0.58599999999999997</v>
      </c>
      <c r="E15" s="30" t="s">
        <v>4</v>
      </c>
      <c r="H15" s="47">
        <v>41717</v>
      </c>
      <c r="I15" s="28">
        <f>I14/(1 + (_xlfn.DAYS(H15,H14)/360)*(100 - D13)/100)</f>
        <v>0.99542058690421098</v>
      </c>
      <c r="J15" s="53">
        <f>(1/I15-1)*(1/K15)</f>
        <v>3.1131071708219594E-3</v>
      </c>
      <c r="K15" s="52">
        <f t="shared" si="2"/>
        <v>1.4777777777777779</v>
      </c>
      <c r="N15" s="12"/>
      <c r="O15" s="13"/>
      <c r="P15" s="13"/>
      <c r="Q15" s="13"/>
      <c r="R15" s="6"/>
      <c r="S15" s="6"/>
    </row>
    <row r="16" spans="2:19" x14ac:dyDescent="0.2">
      <c r="C16" s="37">
        <v>42646</v>
      </c>
      <c r="D16" s="25">
        <v>0.752</v>
      </c>
      <c r="E16" s="30" t="s">
        <v>4</v>
      </c>
      <c r="G16" s="1">
        <v>2</v>
      </c>
      <c r="H16" s="48">
        <v>41915</v>
      </c>
      <c r="I16" s="28">
        <f>(1 - L16*K13*I13)/(1 + L16*N16)</f>
        <v>0.99042939781180717</v>
      </c>
      <c r="J16" s="53">
        <f t="shared" ref="J16:J44" si="4">(1/I16-1)*(1/K16)</f>
        <v>4.7653563542659674E-3</v>
      </c>
      <c r="K16" s="52">
        <f t="shared" si="2"/>
        <v>2.0277777777777777</v>
      </c>
      <c r="L16" s="58">
        <f>D14/100</f>
        <v>4.7499999999999999E-3</v>
      </c>
      <c r="N16" s="57">
        <f>_xlfn.DAYS(H16,H13)/360</f>
        <v>1.0138888888888888</v>
      </c>
      <c r="O16" s="13"/>
      <c r="P16" s="13"/>
      <c r="Q16" s="13"/>
      <c r="R16" s="6"/>
      <c r="S16" s="6"/>
    </row>
    <row r="17" spans="3:19" x14ac:dyDescent="0.2">
      <c r="C17" s="37">
        <v>43011</v>
      </c>
      <c r="D17" s="25">
        <v>0.94199999999999995</v>
      </c>
      <c r="E17" s="30" t="s">
        <v>4</v>
      </c>
      <c r="G17" s="1">
        <v>3</v>
      </c>
      <c r="H17" s="48">
        <v>42282</v>
      </c>
      <c r="I17" s="28">
        <f>(1-L17*(K13*I13 + N16*I16))/(1+L17*N17)</f>
        <v>0.98232454692545124</v>
      </c>
      <c r="J17" s="53">
        <f t="shared" si="4"/>
        <v>5.9048848299805079E-3</v>
      </c>
      <c r="K17" s="52">
        <f t="shared" si="2"/>
        <v>3.0472222222222221</v>
      </c>
      <c r="L17" s="58">
        <f t="shared" ref="L17:L29" si="5">D15/100</f>
        <v>5.8599999999999998E-3</v>
      </c>
      <c r="N17" s="57">
        <f>_xlfn.DAYS(H17,H16)/360</f>
        <v>1.0194444444444444</v>
      </c>
      <c r="O17" s="13"/>
      <c r="P17" s="13"/>
      <c r="Q17" s="13"/>
      <c r="R17" s="6"/>
      <c r="S17" s="6"/>
    </row>
    <row r="18" spans="3:19" x14ac:dyDescent="0.2">
      <c r="C18" s="37">
        <v>43741</v>
      </c>
      <c r="D18" s="25">
        <v>1.3244</v>
      </c>
      <c r="E18" s="30" t="s">
        <v>4</v>
      </c>
      <c r="G18" s="1">
        <v>4</v>
      </c>
      <c r="H18" s="48">
        <v>42646</v>
      </c>
      <c r="I18" s="28">
        <f>(1-L18*($K$13*$I$13 + SUMPRODUCT($I$16:I17,$N$16:N17)))/(1+L18*N18)</f>
        <v>0.96994249566581336</v>
      </c>
      <c r="J18" s="53">
        <f t="shared" si="4"/>
        <v>7.635882131309322E-3</v>
      </c>
      <c r="K18" s="52">
        <f t="shared" si="2"/>
        <v>4.0583333333333336</v>
      </c>
      <c r="L18" s="58">
        <f t="shared" si="5"/>
        <v>7.5199999999999998E-3</v>
      </c>
      <c r="N18" s="57">
        <f t="shared" ref="N18:N44" si="6">_xlfn.DAYS(H18,H17)/360</f>
        <v>1.0111111111111111</v>
      </c>
      <c r="O18" s="13"/>
      <c r="P18" s="13"/>
      <c r="Q18" s="13"/>
      <c r="R18" s="6"/>
      <c r="S18" s="6"/>
    </row>
    <row r="19" spans="3:19" x14ac:dyDescent="0.2">
      <c r="C19" s="37">
        <v>44837</v>
      </c>
      <c r="D19" s="25">
        <v>1.7390000000000001</v>
      </c>
      <c r="E19" s="30" t="s">
        <v>4</v>
      </c>
      <c r="G19" s="1">
        <v>5</v>
      </c>
      <c r="H19" s="48">
        <v>43011</v>
      </c>
      <c r="I19" s="28">
        <f>(1-L19*($K$13*$I$13 + SUMPRODUCT($I$16:I18,$N$16:N18)))/(1+L19*N19)</f>
        <v>0.95324390574141327</v>
      </c>
      <c r="J19" s="53">
        <f t="shared" si="4"/>
        <v>9.6702102275429674E-3</v>
      </c>
      <c r="K19" s="52">
        <f t="shared" si="2"/>
        <v>5.072222222222222</v>
      </c>
      <c r="L19" s="58">
        <f>D17/100</f>
        <v>9.4199999999999996E-3</v>
      </c>
      <c r="N19" s="57">
        <f t="shared" si="6"/>
        <v>1.0138888888888888</v>
      </c>
      <c r="O19" s="13"/>
      <c r="P19" s="13"/>
      <c r="Q19" s="13"/>
      <c r="R19" s="6"/>
      <c r="S19" s="6"/>
    </row>
    <row r="20" spans="3:19" x14ac:dyDescent="0.2">
      <c r="C20" s="37">
        <v>46664</v>
      </c>
      <c r="D20" s="25">
        <v>2.165</v>
      </c>
      <c r="E20" s="30" t="s">
        <v>4</v>
      </c>
      <c r="G20" s="1">
        <v>6</v>
      </c>
      <c r="H20" s="9">
        <v>43376</v>
      </c>
      <c r="I20" s="28">
        <f>(1-L20*($K$13*$I$13 + SUMPRODUCT($I$16:I19,$N$16:N19)))/(1+L20*N20)</f>
        <v>0.93303372183818323</v>
      </c>
      <c r="J20" s="53">
        <f>(1/I20-1)*(1/K20)</f>
        <v>1.179285463749242E-2</v>
      </c>
      <c r="K20" s="52">
        <f t="shared" si="2"/>
        <v>6.0861111111111112</v>
      </c>
      <c r="L20" s="58">
        <f>L21*M20 + (1-M20)*L19</f>
        <v>1.1332E-2</v>
      </c>
      <c r="M20" s="1">
        <f>_xlfn.DAYS(H20,H21)/_xlfn.DAYS(H19,H21)</f>
        <v>0.5</v>
      </c>
      <c r="N20" s="57">
        <f t="shared" si="6"/>
        <v>1.0138888888888888</v>
      </c>
      <c r="O20" s="13"/>
      <c r="P20" s="13"/>
      <c r="Q20" s="13"/>
      <c r="R20" s="6"/>
      <c r="S20" s="6"/>
    </row>
    <row r="21" spans="3:19" x14ac:dyDescent="0.2">
      <c r="C21" s="37">
        <v>48491</v>
      </c>
      <c r="D21" s="25">
        <v>2.2799999999999998</v>
      </c>
      <c r="E21" s="30" t="s">
        <v>4</v>
      </c>
      <c r="G21" s="1">
        <v>7</v>
      </c>
      <c r="H21" s="48">
        <v>43741</v>
      </c>
      <c r="I21" s="28">
        <f>(1-L21*($K$13*$I$13 + SUMPRODUCT($I$16:I20,$N$16:N20)))/(1+L21*N21)</f>
        <v>0.90952177957940505</v>
      </c>
      <c r="J21" s="53">
        <f t="shared" si="4"/>
        <v>1.4011111787490534E-2</v>
      </c>
      <c r="K21" s="52">
        <f t="shared" si="2"/>
        <v>7.1</v>
      </c>
      <c r="L21" s="58">
        <f>D18/100</f>
        <v>1.3244000000000001E-2</v>
      </c>
      <c r="N21" s="57">
        <f t="shared" si="6"/>
        <v>1.0138888888888888</v>
      </c>
      <c r="O21" s="13"/>
      <c r="P21" s="13"/>
      <c r="Q21" s="13"/>
      <c r="R21" s="6"/>
      <c r="S21" s="6"/>
    </row>
    <row r="22" spans="3:19" ht="16" thickBot="1" x14ac:dyDescent="0.25">
      <c r="C22" s="38">
        <v>52142</v>
      </c>
      <c r="D22" s="31">
        <v>2.3319999999999999</v>
      </c>
      <c r="E22" s="32" t="s">
        <v>4</v>
      </c>
      <c r="G22" s="1">
        <v>8</v>
      </c>
      <c r="H22" s="9">
        <v>44107</v>
      </c>
      <c r="I22" s="28">
        <f>(1-L22*($K$13*$I$13 + SUMPRODUCT($I$16:I21,$N$16:N21)))/(1+L22*N22)</f>
        <v>0.88687335276578683</v>
      </c>
      <c r="J22" s="53">
        <f>(1/I22-1)*(1/K22)</f>
        <v>1.5715405772927793E-2</v>
      </c>
      <c r="K22" s="52">
        <f t="shared" si="2"/>
        <v>8.1166666666666671</v>
      </c>
      <c r="L22" s="58">
        <f>$L$21*M22 + (1-M22)*$L$24</f>
        <v>1.462852189781022E-2</v>
      </c>
      <c r="M22" s="1">
        <f>_xlfn.DAYS(H22,$H$24)/_xlfn.DAYS($H$21,$H$24)</f>
        <v>0.66605839416058399</v>
      </c>
      <c r="N22" s="57">
        <f t="shared" si="6"/>
        <v>1.0166666666666666</v>
      </c>
      <c r="O22" s="13"/>
      <c r="P22" s="13"/>
      <c r="Q22" s="13"/>
      <c r="R22" s="6"/>
      <c r="S22" s="6"/>
    </row>
    <row r="23" spans="3:19" x14ac:dyDescent="0.2">
      <c r="G23" s="1">
        <v>9</v>
      </c>
      <c r="H23" s="9">
        <v>44472</v>
      </c>
      <c r="I23" s="28">
        <f>(1-L23*($K$13*$I$13 + SUMPRODUCT($I$16:I22,$N$16:N22)))/(1+L23*N23)</f>
        <v>0.86220078458485816</v>
      </c>
      <c r="J23" s="53">
        <f t="shared" si="4"/>
        <v>1.7504154091014534E-2</v>
      </c>
      <c r="K23" s="52">
        <f t="shared" si="2"/>
        <v>9.1305555555555564</v>
      </c>
      <c r="L23" s="58">
        <f>$L$21*M23 + (1-M23)*$L$24</f>
        <v>1.6009260948905112E-2</v>
      </c>
      <c r="M23" s="1">
        <f>_xlfn.DAYS(H23,$H$24)/_xlfn.DAYS($H$21,$H$24)</f>
        <v>0.33302919708029199</v>
      </c>
      <c r="N23" s="57">
        <f t="shared" si="6"/>
        <v>1.0138888888888888</v>
      </c>
      <c r="O23" s="13"/>
      <c r="P23" s="13"/>
      <c r="Q23" s="13"/>
      <c r="R23" s="6"/>
      <c r="S23" s="6"/>
    </row>
    <row r="24" spans="3:19" x14ac:dyDescent="0.2">
      <c r="G24" s="1">
        <v>10</v>
      </c>
      <c r="H24" s="48">
        <v>44837</v>
      </c>
      <c r="I24" s="28">
        <f>(1-L24*($K$13*$I$13 + SUMPRODUCT($I$16:I23,$N$16:N23)))/(1+L24*N24)</f>
        <v>0.83558350243680413</v>
      </c>
      <c r="J24" s="53">
        <f t="shared" si="4"/>
        <v>1.9396674043836257E-2</v>
      </c>
      <c r="K24" s="52">
        <f t="shared" si="2"/>
        <v>10.144444444444444</v>
      </c>
      <c r="L24" s="58">
        <f>D19/100</f>
        <v>1.7390000000000003E-2</v>
      </c>
      <c r="N24" s="57">
        <f t="shared" si="6"/>
        <v>1.0138888888888888</v>
      </c>
      <c r="O24" s="13"/>
      <c r="P24" s="13"/>
      <c r="Q24" s="13"/>
      <c r="R24" s="6"/>
      <c r="S24" s="6"/>
    </row>
    <row r="25" spans="3:19" x14ac:dyDescent="0.2">
      <c r="G25" s="1">
        <v>11</v>
      </c>
      <c r="H25" s="9">
        <v>45202</v>
      </c>
      <c r="I25" s="28">
        <f>(1-L25*($K$13*$I$13 + SUMPRODUCT($I$16:I24,$N$16:N24)))/(1+L25*N25)</f>
        <v>0.81251005369055429</v>
      </c>
      <c r="J25" s="53">
        <f t="shared" si="4"/>
        <v>2.0679970279188113E-2</v>
      </c>
      <c r="K25" s="52">
        <f t="shared" si="2"/>
        <v>11.158333333333333</v>
      </c>
      <c r="L25" s="58">
        <f>$L$24*M25 + (1-M25)*$L$29</f>
        <v>1.824106732348112E-2</v>
      </c>
      <c r="M25" s="1">
        <f>_xlfn.DAYS(H25,$H$29)/_xlfn.DAYS($H$24,$H$29)</f>
        <v>0.80021893814997258</v>
      </c>
      <c r="N25" s="57">
        <f t="shared" si="6"/>
        <v>1.0138888888888888</v>
      </c>
      <c r="O25" s="13"/>
      <c r="P25" s="13"/>
      <c r="Q25" s="13"/>
      <c r="R25" s="6"/>
      <c r="S25" s="6"/>
    </row>
    <row r="26" spans="3:19" x14ac:dyDescent="0.2">
      <c r="G26" s="1">
        <v>12</v>
      </c>
      <c r="H26" s="9">
        <v>45568</v>
      </c>
      <c r="I26" s="28">
        <f>(1-L26*($K$13*$I$13 + SUMPRODUCT($I$16:I25,$N$16:N25)))/(1+L26*N26)</f>
        <v>0.78843281673666232</v>
      </c>
      <c r="J26" s="53">
        <f t="shared" si="4"/>
        <v>2.2040154859091211E-2</v>
      </c>
      <c r="K26" s="52">
        <f t="shared" si="2"/>
        <v>12.175000000000001</v>
      </c>
      <c r="L26" s="58">
        <f>$L$24*M26 + (1-M26)*$L$29</f>
        <v>1.9094466338259446E-2</v>
      </c>
      <c r="M26" s="1">
        <f t="shared" ref="M26:M30" si="7">_xlfn.DAYS(H26,$H$29)/_xlfn.DAYS($H$24,$H$29)</f>
        <v>0.59989053092501365</v>
      </c>
      <c r="N26" s="57">
        <f t="shared" si="6"/>
        <v>1.0166666666666666</v>
      </c>
      <c r="O26" s="13"/>
      <c r="P26" s="13"/>
      <c r="Q26" s="13"/>
      <c r="R26" s="6"/>
      <c r="S26" s="6"/>
    </row>
    <row r="27" spans="3:19" x14ac:dyDescent="0.2">
      <c r="G27" s="1">
        <v>13</v>
      </c>
      <c r="H27" s="9">
        <v>45933</v>
      </c>
      <c r="I27" s="28">
        <f>(1-L27*($K$13*$I$13 + SUMPRODUCT($I$16:I26,$N$16:N26)))/(1+L27*N27)</f>
        <v>0.76356179824228332</v>
      </c>
      <c r="J27" s="53">
        <f t="shared" si="4"/>
        <v>2.3478224229497999E-2</v>
      </c>
      <c r="K27" s="52">
        <f t="shared" si="2"/>
        <v>13.188888888888888</v>
      </c>
      <c r="L27" s="58">
        <f>$L$24*M27 + (1-M27)*$L$29</f>
        <v>1.994553366174056E-2</v>
      </c>
      <c r="M27" s="1">
        <f t="shared" si="7"/>
        <v>0.40010946907498629</v>
      </c>
      <c r="N27" s="57">
        <f t="shared" si="6"/>
        <v>1.0138888888888888</v>
      </c>
      <c r="O27" s="13"/>
      <c r="P27" s="13"/>
      <c r="Q27" s="13"/>
      <c r="R27" s="6"/>
      <c r="S27" s="6"/>
    </row>
    <row r="28" spans="3:19" x14ac:dyDescent="0.2">
      <c r="G28" s="1">
        <v>14</v>
      </c>
      <c r="H28" s="9">
        <v>46298</v>
      </c>
      <c r="I28" s="28">
        <f>(1-L28*($K$13*$I$13 + SUMPRODUCT($I$16:I27,$N$16:N27)))/(1+L28*N28)</f>
        <v>0.73791384208462785</v>
      </c>
      <c r="J28" s="53">
        <f t="shared" si="4"/>
        <v>2.5007203901465935E-2</v>
      </c>
      <c r="K28" s="52">
        <f t="shared" si="2"/>
        <v>14.202777777777778</v>
      </c>
      <c r="L28" s="58">
        <f>$L$24*M28 + (1-M28)*$L$29</f>
        <v>2.0796600985221677E-2</v>
      </c>
      <c r="M28" s="1">
        <f t="shared" si="7"/>
        <v>0.20032840722495895</v>
      </c>
      <c r="N28" s="57">
        <f t="shared" si="6"/>
        <v>1.0138888888888888</v>
      </c>
      <c r="O28" s="13"/>
      <c r="P28" s="13"/>
      <c r="Q28" s="13"/>
      <c r="R28" s="6"/>
      <c r="S28" s="6"/>
    </row>
    <row r="29" spans="3:19" x14ac:dyDescent="0.2">
      <c r="G29" s="1">
        <v>15</v>
      </c>
      <c r="H29" s="48">
        <v>46664</v>
      </c>
      <c r="I29" s="28">
        <f>(1-L29*($K$13*$I$13 + SUMPRODUCT($I$16:I28,$N$16:N28)))/(1+L29*N29)</f>
        <v>0.71149833312626054</v>
      </c>
      <c r="J29" s="53">
        <f t="shared" si="4"/>
        <v>2.6642540834204274E-2</v>
      </c>
      <c r="K29" s="52">
        <f t="shared" si="2"/>
        <v>15.219444444444445</v>
      </c>
      <c r="L29" s="58">
        <f>D20/100</f>
        <v>2.1649999999999999E-2</v>
      </c>
      <c r="N29" s="57">
        <f t="shared" si="6"/>
        <v>1.0166666666666666</v>
      </c>
      <c r="O29" s="13"/>
      <c r="P29" s="13"/>
      <c r="Q29" s="13"/>
      <c r="R29" s="6"/>
      <c r="S29" s="6"/>
    </row>
    <row r="30" spans="3:19" x14ac:dyDescent="0.2">
      <c r="G30" s="1">
        <v>16</v>
      </c>
      <c r="H30" s="9">
        <v>47030</v>
      </c>
      <c r="I30" s="28">
        <f>(1-L30*($K$13*$I$13 + SUMPRODUCT($I$16:I29,$N$16:N29)))/(1+L30*N30)</f>
        <v>0.69301229309827994</v>
      </c>
      <c r="J30" s="53">
        <f>(1/I30-1)*(1/K30)</f>
        <v>2.7283371189148961E-2</v>
      </c>
      <c r="K30" s="52">
        <f t="shared" si="2"/>
        <v>16.236111111111111</v>
      </c>
      <c r="L30" s="58">
        <f>$L$29*M30 + (1-M30)*$L$34</f>
        <v>2.1880377668308703E-2</v>
      </c>
      <c r="M30" s="1">
        <f>_xlfn.DAYS(H30,$H$34)/_xlfn.DAYS($H$29,$H$34)</f>
        <v>0.79967159277504107</v>
      </c>
      <c r="N30" s="57">
        <f t="shared" si="6"/>
        <v>1.0166666666666666</v>
      </c>
      <c r="O30" s="13"/>
      <c r="P30" s="13"/>
      <c r="Q30" s="13"/>
      <c r="R30" s="6"/>
      <c r="S30" s="6"/>
    </row>
    <row r="31" spans="3:19" x14ac:dyDescent="0.2">
      <c r="G31" s="1">
        <v>17</v>
      </c>
      <c r="H31" s="9">
        <v>47395</v>
      </c>
      <c r="I31" s="28">
        <f>(1-L31*($K$13*$I$13 + SUMPRODUCT($I$16:I30,$N$16:N30)))/(1+L31*N31)</f>
        <v>0.67466476020407917</v>
      </c>
      <c r="J31" s="53">
        <f>(1/I31-1)*(1/K31)</f>
        <v>2.7954645052911672E-2</v>
      </c>
      <c r="K31" s="52">
        <f t="shared" si="2"/>
        <v>17.25</v>
      </c>
      <c r="L31" s="58">
        <f>$L$29*M31 + (1-M31)*$L$34</f>
        <v>2.2110125889436234E-2</v>
      </c>
      <c r="M31" s="1">
        <f t="shared" ref="M31:M35" si="8">_xlfn.DAYS(H31,$H$34)/_xlfn.DAYS($H$29,$H$34)</f>
        <v>0.59989053092501365</v>
      </c>
      <c r="N31" s="57">
        <f t="shared" si="6"/>
        <v>1.0138888888888888</v>
      </c>
      <c r="O31" s="13"/>
      <c r="P31" s="13"/>
      <c r="Q31" s="13"/>
      <c r="R31" s="6"/>
      <c r="S31" s="6"/>
    </row>
    <row r="32" spans="3:19" x14ac:dyDescent="0.2">
      <c r="G32" s="1">
        <v>18</v>
      </c>
      <c r="H32" s="9">
        <v>47760</v>
      </c>
      <c r="I32" s="28">
        <f>(1-L32*($K$13*$I$13 + SUMPRODUCT($I$16:I31,$N$16:N31)))/(1+L32*N32)</f>
        <v>0.65641624717314895</v>
      </c>
      <c r="J32" s="53">
        <f>(1/I32-1)*(1/K32)</f>
        <v>2.8658934555415308E-2</v>
      </c>
      <c r="K32" s="52">
        <f t="shared" si="2"/>
        <v>18.263888888888889</v>
      </c>
      <c r="L32" s="58">
        <f>$L$29*M32 + (1-M32)*$L$34</f>
        <v>2.2339874110563762E-2</v>
      </c>
      <c r="M32" s="1">
        <f t="shared" si="8"/>
        <v>0.40010946907498629</v>
      </c>
      <c r="N32" s="57">
        <f t="shared" si="6"/>
        <v>1.0138888888888888</v>
      </c>
      <c r="O32" s="13"/>
      <c r="P32" s="13"/>
      <c r="Q32" s="13"/>
      <c r="R32" s="6"/>
      <c r="S32" s="6"/>
    </row>
    <row r="33" spans="2:55" x14ac:dyDescent="0.2">
      <c r="G33" s="1">
        <v>19</v>
      </c>
      <c r="H33" s="9">
        <v>48125</v>
      </c>
      <c r="I33" s="28">
        <f>(1-L33*($K$13*$I$13 + SUMPRODUCT($I$16:I32,$N$16:N32)))/(1+L33*N33)</f>
        <v>0.63827700591022596</v>
      </c>
      <c r="J33" s="53">
        <f>(1/I33-1)*(1/K33)</f>
        <v>2.9397469478455632E-2</v>
      </c>
      <c r="K33" s="52">
        <f t="shared" si="2"/>
        <v>19.277777777777779</v>
      </c>
      <c r="L33" s="58">
        <f>$L$29*M33 + (1-M33)*$L$34</f>
        <v>2.2569622331691297E-2</v>
      </c>
      <c r="M33" s="1">
        <f t="shared" si="8"/>
        <v>0.20032840722495895</v>
      </c>
      <c r="N33" s="57">
        <f t="shared" si="6"/>
        <v>1.0138888888888888</v>
      </c>
      <c r="O33" s="13"/>
      <c r="P33" s="13"/>
      <c r="Q33" s="13"/>
      <c r="R33" s="6"/>
      <c r="S33" s="6"/>
    </row>
    <row r="34" spans="2:55" x14ac:dyDescent="0.2">
      <c r="G34" s="1">
        <v>20</v>
      </c>
      <c r="H34" s="48">
        <v>48491</v>
      </c>
      <c r="I34" s="28">
        <f>(1-L34*($K$13*$I$13 + SUMPRODUCT($I$16:I33,$N$16:N33)))/(1+L34*N34)</f>
        <v>0.62020831771691676</v>
      </c>
      <c r="J34" s="53">
        <f>(1/I34-1)*(1/K34)</f>
        <v>3.0173847821428158E-2</v>
      </c>
      <c r="K34" s="52">
        <f>_xlfn.DAYS(H34,$D$3)/360</f>
        <v>20.294444444444444</v>
      </c>
      <c r="L34" s="58">
        <f>D21/100</f>
        <v>2.2799999999999997E-2</v>
      </c>
      <c r="N34" s="57">
        <f t="shared" si="6"/>
        <v>1.0166666666666666</v>
      </c>
      <c r="O34" s="13"/>
      <c r="P34" s="13"/>
      <c r="Q34" s="13"/>
      <c r="R34" s="6"/>
      <c r="S34" s="6"/>
    </row>
    <row r="35" spans="2:55" x14ac:dyDescent="0.2">
      <c r="G35" s="1">
        <v>21</v>
      </c>
      <c r="H35" s="9">
        <v>48856</v>
      </c>
      <c r="I35" s="28">
        <f>(1-L35*($K$13*$I$13 + SUMPRODUCT($I$16:I34,$N$16:N34)))/(1+L35*N35)</f>
        <v>0.60531753478497241</v>
      </c>
      <c r="J35" s="53">
        <f>(1/I35-1)*(1/K35)</f>
        <v>3.0599553927648536E-2</v>
      </c>
      <c r="K35" s="52">
        <f t="shared" si="2"/>
        <v>21.308333333333334</v>
      </c>
      <c r="L35" s="58">
        <f>$L$34*M35 + (1-M35)*$L$44</f>
        <v>2.2851985757326755E-2</v>
      </c>
      <c r="M35" s="1">
        <f>_xlfn.DAYS(H35,$H$44)/_xlfn.DAYS($H$34,$H$44)</f>
        <v>0.9000273897562312</v>
      </c>
      <c r="N35" s="57">
        <f t="shared" si="6"/>
        <v>1.0138888888888888</v>
      </c>
      <c r="O35" s="13"/>
      <c r="P35" s="13"/>
      <c r="Q35" s="13"/>
      <c r="R35" s="6"/>
      <c r="S35" s="6"/>
    </row>
    <row r="36" spans="2:55" x14ac:dyDescent="0.2">
      <c r="G36" s="1">
        <v>22</v>
      </c>
      <c r="H36" s="9">
        <v>49221</v>
      </c>
      <c r="I36" s="28">
        <f>(1-L36*($K$13*$I$13 + SUMPRODUCT($I$16:I35,$N$16:N35)))/(1+L36*N36)</f>
        <v>0.59070233728223975</v>
      </c>
      <c r="J36" s="53">
        <f>(1/I36-1)*(1/K36)</f>
        <v>3.1040817328738098E-2</v>
      </c>
      <c r="K36" s="52">
        <f t="shared" si="2"/>
        <v>22.322222222222223</v>
      </c>
      <c r="L36" s="58">
        <f>$L$34*M36 + (1-M36)*$L$44</f>
        <v>2.2903971514653516E-2</v>
      </c>
      <c r="M36" s="1">
        <f t="shared" ref="M36:M43" si="9">_xlfn.DAYS(H36,$H$44)/_xlfn.DAYS($H$34,$H$44)</f>
        <v>0.80005477951246229</v>
      </c>
      <c r="N36" s="57">
        <f t="shared" si="6"/>
        <v>1.0138888888888888</v>
      </c>
      <c r="O36" s="13"/>
      <c r="P36" s="13"/>
      <c r="Q36" s="13"/>
      <c r="R36" s="6"/>
      <c r="S36" s="6"/>
    </row>
    <row r="37" spans="2:55" x14ac:dyDescent="0.2">
      <c r="G37" s="1">
        <v>23</v>
      </c>
      <c r="H37" s="9">
        <v>49586</v>
      </c>
      <c r="I37" s="28">
        <f>(1-L37*($K$13*$I$13 + SUMPRODUCT($I$16:I36,$N$16:N36)))/(1+L37*N37)</f>
        <v>0.57635871534830241</v>
      </c>
      <c r="J37" s="53">
        <f>(1/I37-1)*(1/K37)</f>
        <v>3.1497561145905378E-2</v>
      </c>
      <c r="K37" s="52">
        <f t="shared" si="2"/>
        <v>23.336111111111112</v>
      </c>
      <c r="L37" s="58">
        <f>$L$34*M37 + (1-M37)*$L$44</f>
        <v>2.2955957271980278E-2</v>
      </c>
      <c r="M37" s="1">
        <f t="shared" si="9"/>
        <v>0.70008216926869349</v>
      </c>
      <c r="N37" s="57">
        <f t="shared" si="6"/>
        <v>1.0138888888888888</v>
      </c>
      <c r="O37" s="13"/>
      <c r="P37" s="13"/>
      <c r="Q37" s="13"/>
      <c r="R37" s="6"/>
      <c r="S37" s="6"/>
    </row>
    <row r="38" spans="2:55" x14ac:dyDescent="0.2">
      <c r="G38" s="1">
        <v>24</v>
      </c>
      <c r="H38" s="9">
        <v>49952</v>
      </c>
      <c r="I38" s="28">
        <f>(1-L38*($K$13*$I$13 + SUMPRODUCT($I$16:I37,$N$16:N37)))/(1+L38*N38)</f>
        <v>0.56224493204413628</v>
      </c>
      <c r="J38" s="53">
        <f>(1/I38-1)*(1/K38)</f>
        <v>3.1971066762738455E-2</v>
      </c>
      <c r="K38" s="52">
        <f t="shared" si="2"/>
        <v>24.352777777777778</v>
      </c>
      <c r="L38" s="58">
        <f>$L$34*M38 + (1-M38)*$L$44</f>
        <v>2.300808545603944E-2</v>
      </c>
      <c r="M38" s="1">
        <f t="shared" si="9"/>
        <v>0.59983566146261302</v>
      </c>
      <c r="N38" s="57">
        <f t="shared" si="6"/>
        <v>1.0166666666666666</v>
      </c>
      <c r="O38" s="13"/>
      <c r="P38" s="13"/>
      <c r="Q38" s="13"/>
      <c r="R38" s="6"/>
      <c r="S38" s="6"/>
    </row>
    <row r="39" spans="2:55" x14ac:dyDescent="0.2">
      <c r="G39" s="1">
        <v>25</v>
      </c>
      <c r="H39" s="9">
        <v>50317</v>
      </c>
      <c r="I39" s="28">
        <f>(1-L39*($K$13*$I$13 + SUMPRODUCT($I$16:I38,$N$16:N38)))/(1+L39*N39)</f>
        <v>0.54843328165217275</v>
      </c>
      <c r="J39" s="53">
        <f>(1/I39-1)*(1/K39)</f>
        <v>3.2458969040451702E-2</v>
      </c>
      <c r="K39" s="52">
        <f t="shared" si="2"/>
        <v>25.366666666666667</v>
      </c>
      <c r="L39" s="58">
        <f>$L$34*M39 + (1-M39)*$L$44</f>
        <v>2.3060071213366194E-2</v>
      </c>
      <c r="M39" s="1">
        <f t="shared" si="9"/>
        <v>0.49986305121884417</v>
      </c>
      <c r="N39" s="57">
        <f t="shared" si="6"/>
        <v>1.0138888888888888</v>
      </c>
      <c r="O39" s="13"/>
      <c r="P39" s="13"/>
      <c r="Q39" s="13"/>
      <c r="R39" s="6"/>
      <c r="S39" s="6"/>
    </row>
    <row r="40" spans="2:55" x14ac:dyDescent="0.2">
      <c r="G40" s="1">
        <v>26</v>
      </c>
      <c r="H40" s="9">
        <v>50682</v>
      </c>
      <c r="I40" s="28">
        <f>(1-L40*($K$13*$I$13 + SUMPRODUCT($I$16:I39,$N$16:N39)))/(1+L40*N40)</f>
        <v>0.53488138034296207</v>
      </c>
      <c r="J40" s="53">
        <f t="shared" si="4"/>
        <v>3.2962664360495164E-2</v>
      </c>
      <c r="K40" s="52">
        <f t="shared" si="2"/>
        <v>26.380555555555556</v>
      </c>
      <c r="L40" s="58">
        <f>$L$34*M40 + (1-M40)*$L$44</f>
        <v>2.3112056970692955E-2</v>
      </c>
      <c r="M40" s="1">
        <f t="shared" si="9"/>
        <v>0.39989044097507531</v>
      </c>
      <c r="N40" s="57">
        <f t="shared" si="6"/>
        <v>1.0138888888888888</v>
      </c>
      <c r="O40" s="13"/>
      <c r="P40" s="13"/>
      <c r="Q40" s="13"/>
      <c r="R40" s="6"/>
      <c r="S40" s="6"/>
    </row>
    <row r="41" spans="2:55" x14ac:dyDescent="0.2">
      <c r="G41" s="1">
        <v>27</v>
      </c>
      <c r="H41" s="9">
        <v>51047</v>
      </c>
      <c r="I41" s="28">
        <f>(1-L41*($K$13*$I$13 + SUMPRODUCT($I$16:I40,$N$16:N40)))/(1+L41*N41)</f>
        <v>0.5215853613953223</v>
      </c>
      <c r="J41" s="53">
        <f t="shared" si="4"/>
        <v>3.3482399057726174E-2</v>
      </c>
      <c r="K41" s="52">
        <f t="shared" si="2"/>
        <v>27.394444444444446</v>
      </c>
      <c r="L41" s="58">
        <f>$L$34*M41 + (1-M41)*$L$44</f>
        <v>2.3164042728019717E-2</v>
      </c>
      <c r="M41" s="1">
        <f t="shared" si="9"/>
        <v>0.29991783073130651</v>
      </c>
      <c r="N41" s="57">
        <f t="shared" si="6"/>
        <v>1.0138888888888888</v>
      </c>
      <c r="O41" s="13"/>
      <c r="P41" s="13"/>
      <c r="Q41" s="13"/>
      <c r="R41" s="6"/>
      <c r="S41" s="6"/>
    </row>
    <row r="42" spans="2:55" x14ac:dyDescent="0.2">
      <c r="G42" s="1">
        <v>28</v>
      </c>
      <c r="H42" s="9">
        <v>51413</v>
      </c>
      <c r="I42" s="28">
        <f>(1-L42*($K$13*$I$13 + SUMPRODUCT($I$16:I41,$N$16:N41)))/(1+L42*N42)</f>
        <v>0.50850640952074355</v>
      </c>
      <c r="J42" s="53">
        <f t="shared" si="4"/>
        <v>3.4019913781590042E-2</v>
      </c>
      <c r="K42" s="52">
        <f t="shared" si="2"/>
        <v>28.411111111111111</v>
      </c>
      <c r="L42" s="58">
        <f>$L$34*M42 + (1-M42)*$L$44</f>
        <v>2.3216170912078879E-2</v>
      </c>
      <c r="M42" s="1">
        <f t="shared" si="9"/>
        <v>0.19967132292522596</v>
      </c>
      <c r="N42" s="57">
        <f t="shared" si="6"/>
        <v>1.0166666666666666</v>
      </c>
      <c r="O42" s="8"/>
      <c r="P42" s="8"/>
      <c r="Q42" s="8"/>
    </row>
    <row r="43" spans="2:55" x14ac:dyDescent="0.2">
      <c r="G43" s="1">
        <v>29</v>
      </c>
      <c r="H43" s="9">
        <v>51778</v>
      </c>
      <c r="I43" s="28">
        <f>(1-L43*($K$13*$I$13 + SUMPRODUCT($I$16:I42,$N$16:N42)))/(1+L43*N43)</f>
        <v>0.49571136658958698</v>
      </c>
      <c r="J43" s="53">
        <f t="shared" si="4"/>
        <v>3.4572742417095917E-2</v>
      </c>
      <c r="K43" s="52">
        <f t="shared" si="2"/>
        <v>29.425000000000001</v>
      </c>
      <c r="L43" s="58">
        <f>$L$34*M43 + (1-M43)*$L$44</f>
        <v>2.3268156669405637E-2</v>
      </c>
      <c r="M43" s="1">
        <f t="shared" si="9"/>
        <v>9.9698712681457136E-2</v>
      </c>
      <c r="N43" s="57">
        <f t="shared" si="6"/>
        <v>1.0138888888888888</v>
      </c>
      <c r="O43" s="8"/>
      <c r="P43" s="8"/>
      <c r="Q43" s="8"/>
    </row>
    <row r="44" spans="2:55" ht="18" customHeight="1" thickBot="1" x14ac:dyDescent="0.4">
      <c r="B44" s="18"/>
      <c r="C44" s="15"/>
      <c r="D44" s="15"/>
      <c r="E44" s="15"/>
      <c r="F44" s="15"/>
      <c r="G44" s="1">
        <v>30</v>
      </c>
      <c r="H44" s="49">
        <v>52142</v>
      </c>
      <c r="I44" s="29">
        <f>(1-L44*($K$13*$I$13 + SUMPRODUCT($I$16:I43,$N$16:N43)))/(1+L44*N44)</f>
        <v>0.48319447461742648</v>
      </c>
      <c r="J44" s="53">
        <f t="shared" si="4"/>
        <v>3.5141154706517311E-2</v>
      </c>
      <c r="K44" s="52">
        <f t="shared" si="2"/>
        <v>30.43611111111111</v>
      </c>
      <c r="L44" s="59">
        <f>D22/100</f>
        <v>2.3319999999999997E-2</v>
      </c>
      <c r="M44" s="15"/>
      <c r="N44" s="62">
        <f>_xlfn.DAYS(H44,H43)/360</f>
        <v>1.0111111111111111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2:55" x14ac:dyDescent="0.2">
      <c r="B45" s="15"/>
      <c r="C45" s="19"/>
      <c r="D45" s="15"/>
      <c r="E45" s="19"/>
      <c r="F45" s="15"/>
      <c r="G45" s="17"/>
      <c r="K45" s="8"/>
      <c r="L45" s="16"/>
      <c r="M45" s="17"/>
      <c r="N45" s="5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5"/>
      <c r="AV45" s="15"/>
      <c r="AW45" s="15"/>
      <c r="AX45" s="19"/>
      <c r="AY45" s="15"/>
      <c r="AZ45" s="15"/>
      <c r="BA45" s="15"/>
      <c r="BB45" s="15"/>
      <c r="BC45" s="15"/>
    </row>
    <row r="46" spans="2:55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7"/>
      <c r="AX46" s="20"/>
      <c r="AY46" s="15"/>
      <c r="AZ46" s="15"/>
      <c r="BA46" s="15"/>
      <c r="BB46" s="15"/>
      <c r="BC46" s="15"/>
    </row>
    <row r="47" spans="2:55" x14ac:dyDescent="0.2">
      <c r="B47" s="15"/>
      <c r="C47" s="15"/>
      <c r="D47" s="15"/>
      <c r="E47" s="15"/>
      <c r="F47" s="15"/>
      <c r="G47" s="15"/>
      <c r="H47" s="54">
        <f>_xlfn.DAYS(H44,H42)/365</f>
        <v>1.9972602739726026</v>
      </c>
      <c r="I47" s="15"/>
      <c r="J47" s="15"/>
      <c r="K47" s="15"/>
      <c r="L47" s="1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7"/>
      <c r="AX47" s="20"/>
      <c r="AY47" s="15"/>
      <c r="AZ47" s="15"/>
      <c r="BA47" s="15"/>
      <c r="BB47" s="15"/>
      <c r="BC47" s="15"/>
    </row>
    <row r="48" spans="2:55" s="7" customFormat="1" x14ac:dyDescent="0.2">
      <c r="B48" s="15"/>
      <c r="C48" s="21"/>
      <c r="D48" s="15"/>
      <c r="E48" s="15"/>
      <c r="F48" s="15"/>
      <c r="G48" s="15"/>
      <c r="H48" s="15"/>
      <c r="I48" s="15"/>
      <c r="J48" s="15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  <c r="W48" s="15"/>
      <c r="X48" s="16"/>
      <c r="Y48" s="15"/>
      <c r="Z48" s="16"/>
      <c r="AA48" s="15"/>
      <c r="AB48" s="16"/>
      <c r="AC48" s="15"/>
      <c r="AD48" s="16"/>
      <c r="AE48" s="15"/>
      <c r="AF48" s="16"/>
      <c r="AG48" s="15"/>
      <c r="AH48" s="16"/>
      <c r="AI48" s="15"/>
      <c r="AJ48" s="16"/>
      <c r="AK48" s="15"/>
      <c r="AL48" s="16"/>
      <c r="AM48" s="15"/>
      <c r="AN48" s="16"/>
      <c r="AO48" s="15"/>
      <c r="AP48" s="16"/>
      <c r="AQ48" s="15"/>
      <c r="AR48" s="16"/>
      <c r="AS48" s="15"/>
      <c r="AT48" s="16"/>
      <c r="AU48" s="15"/>
      <c r="AV48" s="15"/>
      <c r="AW48" s="17"/>
      <c r="AX48" s="20"/>
      <c r="AY48" s="15"/>
      <c r="AZ48" s="15"/>
      <c r="BA48" s="15"/>
      <c r="BB48" s="15"/>
      <c r="BC48" s="15"/>
    </row>
    <row r="49" spans="2:55" s="7" customFormat="1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7"/>
      <c r="AX49" s="20"/>
      <c r="AY49" s="15"/>
      <c r="AZ49" s="15"/>
      <c r="BA49" s="15"/>
      <c r="BB49" s="15"/>
      <c r="BC49" s="15"/>
    </row>
    <row r="50" spans="2:55" s="7" customFormat="1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7"/>
      <c r="AX50" s="20"/>
      <c r="AY50" s="15"/>
      <c r="AZ50" s="15"/>
      <c r="BA50" s="15"/>
      <c r="BB50" s="15"/>
      <c r="BC50" s="15"/>
    </row>
    <row r="51" spans="2:55" s="7" customFormat="1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7"/>
      <c r="AX51" s="20"/>
      <c r="AY51" s="15"/>
      <c r="AZ51" s="15"/>
      <c r="BA51" s="15"/>
      <c r="BB51" s="15"/>
      <c r="BC51" s="15"/>
    </row>
    <row r="52" spans="2:55" s="7" customFormat="1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7"/>
      <c r="AX52" s="20"/>
      <c r="AY52" s="15"/>
      <c r="AZ52" s="15"/>
      <c r="BA52" s="15"/>
      <c r="BB52" s="15"/>
      <c r="BC52" s="15"/>
    </row>
    <row r="53" spans="2:55" s="7" customFormat="1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7"/>
      <c r="AX53" s="20"/>
      <c r="AY53" s="15"/>
      <c r="AZ53" s="15"/>
      <c r="BA53" s="15"/>
      <c r="BB53" s="15"/>
      <c r="BC53" s="15"/>
    </row>
    <row r="54" spans="2:55" s="7" customFormat="1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7"/>
      <c r="AX54" s="20"/>
      <c r="AY54" s="15"/>
      <c r="AZ54" s="15"/>
      <c r="BA54" s="15"/>
      <c r="BB54" s="15"/>
      <c r="BC54" s="15"/>
    </row>
    <row r="55" spans="2:55" s="7" customFormat="1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7"/>
      <c r="AX55" s="20"/>
      <c r="AY55" s="15"/>
      <c r="AZ55" s="15"/>
      <c r="BA55" s="15"/>
      <c r="BB55" s="15"/>
      <c r="BC55" s="15"/>
    </row>
    <row r="56" spans="2:55" s="7" customFormat="1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7"/>
      <c r="AX56" s="20"/>
      <c r="AY56" s="15"/>
      <c r="AZ56" s="15"/>
      <c r="BA56" s="15"/>
      <c r="BB56" s="15"/>
      <c r="BC56" s="15"/>
    </row>
    <row r="57" spans="2:55" s="7" customFormat="1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7"/>
      <c r="AX57" s="20"/>
      <c r="AY57" s="15"/>
      <c r="AZ57" s="15"/>
      <c r="BA57" s="15"/>
      <c r="BB57" s="15"/>
      <c r="BC57" s="15"/>
    </row>
    <row r="58" spans="2:55" s="7" customFormat="1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7"/>
      <c r="AX58" s="20"/>
      <c r="AY58" s="15"/>
      <c r="AZ58" s="15"/>
      <c r="BA58" s="15"/>
      <c r="BB58" s="15"/>
      <c r="BC58" s="15"/>
    </row>
    <row r="59" spans="2:55" s="7" customFormat="1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7"/>
      <c r="AX59" s="20"/>
      <c r="AY59" s="15"/>
      <c r="AZ59" s="15"/>
      <c r="BA59" s="15"/>
      <c r="BB59" s="15"/>
      <c r="BC59" s="15"/>
    </row>
    <row r="60" spans="2:55" s="7" customFormat="1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7"/>
      <c r="AX60" s="20"/>
      <c r="AY60" s="15"/>
      <c r="AZ60" s="15"/>
      <c r="BA60" s="15"/>
      <c r="BB60" s="15"/>
      <c r="BC60" s="15"/>
    </row>
    <row r="61" spans="2:55" s="7" customFormat="1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7"/>
      <c r="AX61" s="20"/>
      <c r="AY61" s="15"/>
      <c r="AZ61" s="15"/>
      <c r="BA61" s="15"/>
      <c r="BB61" s="15"/>
      <c r="BC61" s="15"/>
    </row>
    <row r="62" spans="2:55" s="7" customFormat="1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7"/>
      <c r="AX62" s="20"/>
      <c r="AY62" s="15"/>
      <c r="AZ62" s="15"/>
      <c r="BA62" s="15"/>
      <c r="BB62" s="15"/>
      <c r="BC62" s="15"/>
    </row>
    <row r="63" spans="2:55" s="7" customFormat="1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7"/>
      <c r="AX63" s="20"/>
      <c r="AY63" s="15"/>
      <c r="AZ63" s="15"/>
      <c r="BA63" s="15"/>
      <c r="BB63" s="15"/>
      <c r="BC63" s="15"/>
    </row>
    <row r="64" spans="2:55" s="7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7"/>
      <c r="AX64" s="20"/>
      <c r="AY64" s="15"/>
      <c r="AZ64" s="15"/>
      <c r="BA64" s="15"/>
      <c r="BB64" s="15"/>
      <c r="BC64" s="15"/>
    </row>
    <row r="65" spans="2:55" s="7" customFormat="1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7"/>
      <c r="AX65" s="20"/>
      <c r="AY65" s="15"/>
      <c r="AZ65" s="15"/>
      <c r="BA65" s="15"/>
      <c r="BB65" s="15"/>
      <c r="BC65" s="15"/>
    </row>
    <row r="66" spans="2:55" s="7" customFormat="1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7"/>
      <c r="AX66" s="20"/>
      <c r="AY66" s="15"/>
      <c r="AZ66" s="15"/>
      <c r="BA66" s="15"/>
      <c r="BB66" s="15"/>
      <c r="BC66" s="15"/>
    </row>
    <row r="67" spans="2:55" s="7" customFormat="1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7"/>
      <c r="AX67" s="20"/>
      <c r="AY67" s="15"/>
      <c r="AZ67" s="15"/>
      <c r="BA67" s="15"/>
      <c r="BB67" s="15"/>
      <c r="BC67" s="15"/>
    </row>
    <row r="68" spans="2:55" s="7" customFormat="1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7"/>
      <c r="AX68" s="20"/>
      <c r="AY68" s="15"/>
      <c r="AZ68" s="15"/>
      <c r="BA68" s="15"/>
      <c r="BB68" s="15"/>
      <c r="BC68" s="15"/>
    </row>
    <row r="69" spans="2:55" s="7" customFormat="1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7"/>
      <c r="AX69" s="20"/>
      <c r="AY69" s="15"/>
      <c r="AZ69" s="15"/>
      <c r="BA69" s="15"/>
      <c r="BB69" s="15"/>
      <c r="BC69" s="15"/>
    </row>
    <row r="70" spans="2:55" s="7" customFormat="1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7"/>
      <c r="AX70" s="20"/>
      <c r="AY70" s="15"/>
      <c r="AZ70" s="15"/>
      <c r="BA70" s="15"/>
      <c r="BB70" s="15"/>
      <c r="BC70" s="15"/>
    </row>
    <row r="71" spans="2:55" s="7" customFormat="1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7"/>
      <c r="AX71" s="20"/>
      <c r="AY71" s="15"/>
      <c r="AZ71" s="15"/>
      <c r="BA71" s="15"/>
      <c r="BB71" s="15"/>
      <c r="BC71" s="15"/>
    </row>
    <row r="72" spans="2:55" s="7" customFormat="1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7"/>
      <c r="AX72" s="20"/>
      <c r="AY72" s="15"/>
      <c r="AZ72" s="15"/>
      <c r="BA72" s="15"/>
      <c r="BB72" s="15"/>
      <c r="BC72" s="15"/>
    </row>
    <row r="73" spans="2:55" s="7" customFormat="1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7"/>
      <c r="AX73" s="20"/>
      <c r="AY73" s="15"/>
      <c r="AZ73" s="15"/>
      <c r="BA73" s="15"/>
      <c r="BB73" s="15"/>
      <c r="BC73" s="15"/>
    </row>
    <row r="74" spans="2:55" s="7" customFormat="1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7"/>
      <c r="AX74" s="20"/>
      <c r="AY74" s="15"/>
      <c r="AZ74" s="15"/>
      <c r="BA74" s="15"/>
      <c r="BB74" s="15"/>
      <c r="BC74" s="15"/>
    </row>
    <row r="75" spans="2:55" s="7" customFormat="1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7"/>
      <c r="AX75" s="20"/>
      <c r="AY75" s="15"/>
      <c r="AZ75" s="15"/>
      <c r="BA75" s="15"/>
      <c r="BB75" s="15"/>
      <c r="BC75" s="15"/>
    </row>
    <row r="76" spans="2:55" s="7" customFormat="1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7"/>
      <c r="AX76" s="20"/>
      <c r="AY76" s="15"/>
      <c r="AZ76" s="15"/>
      <c r="BA76" s="15"/>
      <c r="BB76" s="15"/>
      <c r="BC76" s="15"/>
    </row>
    <row r="77" spans="2:55" s="7" customFormat="1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7"/>
      <c r="AX77" s="20"/>
      <c r="AY77" s="15"/>
      <c r="AZ77" s="15"/>
      <c r="BA77" s="15"/>
      <c r="BB77" s="15"/>
      <c r="BC77" s="15"/>
    </row>
    <row r="78" spans="2:55" s="7" customFormat="1" x14ac:dyDescent="0.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7"/>
      <c r="AX78" s="20"/>
      <c r="AY78" s="15"/>
      <c r="AZ78" s="15"/>
      <c r="BA78" s="15"/>
      <c r="BB78" s="15"/>
      <c r="BC78" s="15"/>
    </row>
    <row r="79" spans="2:55" s="7" customFormat="1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7"/>
      <c r="AX79" s="20"/>
      <c r="AY79" s="15"/>
      <c r="AZ79" s="15"/>
      <c r="BA79" s="15"/>
      <c r="BB79" s="15"/>
      <c r="BC79" s="15"/>
    </row>
    <row r="80" spans="2:55" s="7" customFormat="1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7"/>
      <c r="AX80" s="20"/>
      <c r="AY80" s="15"/>
      <c r="AZ80" s="15"/>
      <c r="BA80" s="15"/>
      <c r="BB80" s="15"/>
      <c r="BC80" s="15"/>
    </row>
    <row r="81" spans="1:55" s="7" customFormat="1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7"/>
      <c r="AX81" s="20"/>
      <c r="AY81" s="15"/>
      <c r="AZ81" s="15"/>
      <c r="BA81" s="15"/>
      <c r="BB81" s="15"/>
      <c r="BC81" s="15"/>
    </row>
    <row r="82" spans="1:55" s="7" customFormat="1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7"/>
      <c r="AX82" s="20"/>
      <c r="AY82" s="15"/>
      <c r="AZ82" s="15"/>
      <c r="BA82" s="15"/>
      <c r="BB82" s="15"/>
      <c r="BC82" s="15"/>
    </row>
    <row r="83" spans="1:55" s="7" customFormat="1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7"/>
      <c r="AX83" s="20"/>
      <c r="AY83" s="15"/>
      <c r="AZ83" s="15"/>
      <c r="BA83" s="15"/>
      <c r="BB83" s="15"/>
      <c r="BC83" s="15"/>
    </row>
    <row r="84" spans="1:55" s="7" customFormat="1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7"/>
      <c r="AX84" s="20"/>
      <c r="AY84" s="15"/>
      <c r="AZ84" s="15"/>
      <c r="BA84" s="15"/>
      <c r="BB84" s="15"/>
      <c r="BC84" s="15"/>
    </row>
    <row r="85" spans="1:55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 spans="1:55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 spans="1:55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 spans="1:55" ht="31" x14ac:dyDescent="0.35">
      <c r="B88" s="18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 spans="1:55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 spans="1:55" x14ac:dyDescent="0.2">
      <c r="B90" s="15"/>
      <c r="C90" s="19"/>
      <c r="D90" s="15"/>
      <c r="E90" s="19"/>
      <c r="F90" s="15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5"/>
      <c r="AV90" s="15"/>
      <c r="AW90" s="15"/>
      <c r="AX90" s="19"/>
      <c r="AY90" s="19"/>
      <c r="AZ90" s="15"/>
      <c r="BA90" s="15"/>
      <c r="BB90" s="15"/>
      <c r="BC90" s="15"/>
    </row>
    <row r="91" spans="1:55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22"/>
      <c r="AX91" s="15"/>
      <c r="AY91" s="21"/>
      <c r="AZ91" s="15"/>
      <c r="BA91" s="15"/>
      <c r="BB91" s="15"/>
      <c r="BC91" s="15"/>
    </row>
    <row r="92" spans="1:55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22"/>
      <c r="AX92" s="15"/>
      <c r="AY92" s="23"/>
      <c r="AZ92" s="15"/>
      <c r="BA92" s="15"/>
      <c r="BB92" s="15"/>
      <c r="BC92" s="15"/>
    </row>
    <row r="93" spans="1:55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22"/>
      <c r="AX93" s="15"/>
      <c r="AY93" s="23"/>
      <c r="AZ93" s="15"/>
      <c r="BA93" s="15"/>
      <c r="BB93" s="15"/>
      <c r="BC93" s="15"/>
    </row>
    <row r="94" spans="1:55" x14ac:dyDescent="0.2">
      <c r="A94" s="1" t="s">
        <v>5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22"/>
      <c r="AX94" s="15"/>
      <c r="AY94" s="23"/>
      <c r="AZ94" s="15"/>
      <c r="BA94" s="15"/>
      <c r="BB94" s="15"/>
      <c r="BC94" s="15"/>
    </row>
    <row r="95" spans="1:55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22"/>
      <c r="AX95" s="15"/>
      <c r="AY95" s="23"/>
      <c r="AZ95" s="15"/>
      <c r="BA95" s="15"/>
      <c r="BB95" s="15"/>
      <c r="BC95" s="15"/>
    </row>
    <row r="96" spans="1:55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22"/>
      <c r="AX96" s="15"/>
      <c r="AY96" s="23"/>
      <c r="AZ96" s="15"/>
      <c r="BA96" s="15"/>
      <c r="BB96" s="15"/>
      <c r="BC96" s="15"/>
    </row>
    <row r="97" spans="2:55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22"/>
      <c r="AX97" s="15"/>
      <c r="AY97" s="23"/>
      <c r="AZ97" s="15"/>
      <c r="BA97" s="15"/>
      <c r="BB97" s="15"/>
      <c r="BC97" s="15"/>
    </row>
    <row r="98" spans="2:55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22"/>
      <c r="AX98" s="15"/>
      <c r="AY98" s="23"/>
      <c r="AZ98" s="15"/>
      <c r="BA98" s="15"/>
      <c r="BB98" s="15"/>
      <c r="BC98" s="15"/>
    </row>
    <row r="99" spans="2:55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22"/>
      <c r="AX99" s="15"/>
      <c r="AY99" s="23"/>
      <c r="AZ99" s="15"/>
      <c r="BA99" s="15"/>
      <c r="BB99" s="15"/>
      <c r="BC99" s="15"/>
    </row>
    <row r="100" spans="2:55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22"/>
      <c r="AX100" s="15"/>
      <c r="AY100" s="23"/>
      <c r="AZ100" s="15"/>
      <c r="BA100" s="15"/>
      <c r="BB100" s="15"/>
      <c r="BC100" s="15"/>
    </row>
    <row r="101" spans="2:55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22"/>
      <c r="AX101" s="15"/>
      <c r="AY101" s="23"/>
      <c r="AZ101" s="15"/>
      <c r="BA101" s="15"/>
      <c r="BB101" s="15"/>
      <c r="BC101" s="15"/>
    </row>
    <row r="102" spans="2:55" x14ac:dyDescent="0.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22"/>
      <c r="AX102" s="15"/>
      <c r="AY102" s="23"/>
      <c r="AZ102" s="15"/>
      <c r="BA102" s="15"/>
      <c r="BB102" s="15"/>
      <c r="BC102" s="15"/>
    </row>
    <row r="103" spans="2:55" x14ac:dyDescent="0.2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22"/>
      <c r="AX103" s="15"/>
      <c r="AY103" s="23"/>
      <c r="AZ103" s="15"/>
      <c r="BA103" s="15"/>
      <c r="BB103" s="15"/>
      <c r="BC103" s="15"/>
    </row>
    <row r="104" spans="2:55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23"/>
      <c r="AZ104" s="15"/>
      <c r="BA104" s="15"/>
      <c r="BB104" s="15"/>
      <c r="BC104" s="15"/>
    </row>
    <row r="105" spans="2:55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23"/>
      <c r="AZ105" s="15"/>
      <c r="BA105" s="15"/>
      <c r="BB105" s="15"/>
      <c r="BC105" s="15"/>
    </row>
    <row r="106" spans="2:55" x14ac:dyDescent="0.2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23"/>
      <c r="AZ106" s="15"/>
      <c r="BA106" s="15"/>
      <c r="BB106" s="15"/>
      <c r="BC106" s="15"/>
    </row>
    <row r="107" spans="2:55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23"/>
      <c r="AZ107" s="15"/>
      <c r="BA107" s="15"/>
      <c r="BB107" s="15"/>
      <c r="BC107" s="15"/>
    </row>
    <row r="108" spans="2:55" x14ac:dyDescent="0.2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 spans="2:55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 spans="2:55" x14ac:dyDescent="0.2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 spans="2:55" x14ac:dyDescent="0.2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 spans="2:55" x14ac:dyDescent="0.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 spans="2:55" x14ac:dyDescent="0.2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 spans="2:55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 spans="2:55" x14ac:dyDescent="0.2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 spans="2:55" x14ac:dyDescent="0.2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 spans="2:55" x14ac:dyDescent="0.2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 spans="2:55" x14ac:dyDescent="0.2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 spans="2:55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 spans="2:55" x14ac:dyDescent="0.2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 spans="2:55" x14ac:dyDescent="0.2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 spans="2:55" x14ac:dyDescent="0.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 spans="2:55" x14ac:dyDescent="0.2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 spans="2:55" x14ac:dyDescent="0.2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 spans="2:55" x14ac:dyDescent="0.2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 spans="2:55" x14ac:dyDescent="0.2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 spans="2:55" x14ac:dyDescent="0.2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 spans="2:55" x14ac:dyDescent="0.2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 spans="2:55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 spans="2:55" x14ac:dyDescent="0.2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</sheetData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</dc:creator>
  <cp:lastModifiedBy>Andreas Heidelbach Engly</cp:lastModifiedBy>
  <dcterms:created xsi:type="dcterms:W3CDTF">2012-10-02T03:09:54Z</dcterms:created>
  <dcterms:modified xsi:type="dcterms:W3CDTF">2024-05-21T21:39:06Z</dcterms:modified>
</cp:coreProperties>
</file>