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8BA67072-71C5-4C6A-8C7D-F772EA31C9CD}" xr6:coauthVersionLast="47" xr6:coauthVersionMax="47" xr10:uidLastSave="{00000000-0000-0000-0000-000000000000}"/>
  <bookViews>
    <workbookView xWindow="-120" yWindow="-16320" windowWidth="29040" windowHeight="15840" tabRatio="876" firstSheet="4" activeTab="4" xr2:uid="{00000000-000D-0000-FFFF-FFFF00000000}"/>
  </bookViews>
  <sheets>
    <sheet name="explanation" sheetId="32" r:id="rId1"/>
    <sheet name="Import Priorities" sheetId="34" r:id="rId2"/>
    <sheet name="CapacityMarkets" sheetId="27" r:id="rId3"/>
    <sheet name="CO2Auction" sheetId="15" r:id="rId4"/>
    <sheet name="NewTechnologies" sheetId="35" r:id="rId5"/>
    <sheet name="not chosen technologies" sheetId="36" r:id="rId6"/>
    <sheet name="EnergyConsumers" sheetId="16" r:id="rId7"/>
    <sheet name="TechnologiesEmlab" sheetId="33" r:id="rId8"/>
    <sheet name="Fuels" sheetId="29" r:id="rId9"/>
    <sheet name="FuelPriceTrends" sheetId="30" r:id="rId10"/>
    <sheet name="ElectricitySpotMarkets" sheetId="14" r:id="rId11"/>
    <sheet name="EnergyProducers" sheetId="17" r:id="rId12"/>
    <sheet name="GeometricTrends" sheetId="21" r:id="rId13"/>
    <sheet name="Governments" sheetId="19" r:id="rId14"/>
    <sheet name="StepTrends" sheetId="18" r:id="rId15"/>
    <sheet name="IntermittentResourceProfiles" sheetId="10" r:id="rId16"/>
    <sheet name="MarketStabilityReserve" sheetId="28" r:id="rId17"/>
    <sheet name="NationalGovernments" sheetId="20" r:id="rId18"/>
    <sheet name="TargetInvestors" sheetId="25" r:id="rId19"/>
    <sheet name="TargetInvestorTargets" sheetId="26" r:id="rId20"/>
  </sheets>
  <definedNames>
    <definedName name="_xlnm._FilterDatabase" localSheetId="11" hidden="1">EnergyProducers!$H$9:$H$151</definedName>
    <definedName name="_xlnm._FilterDatabase" localSheetId="4" hidden="1">NewTechnologies!$A$1:$I$11</definedName>
    <definedName name="_xlnm._FilterDatabase" localSheetId="5" hidden="1">'not chosen technologies'!$A$1:$H$1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5" l="1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J3" i="33" l="1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K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<sst xmlns="http://schemas.openxmlformats.org/spreadsheetml/2006/main" count="752" uniqueCount="330">
  <si>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</si>
  <si>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</si>
  <si>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</si>
  <si>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</si>
  <si>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</si>
  <si>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</si>
  <si>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</si>
  <si>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</si>
  <si>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</si>
  <si>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</si>
  <si>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</si>
  <si>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</si>
  <si>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</si>
  <si>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</si>
  <si>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</si>
  <si>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</si>
  <si>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</si>
  <si>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</si>
  <si>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</si>
  <si>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</si>
  <si>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</si>
  <si>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</si>
  <si>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</si>
  <si>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</si>
  <si>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</si>
  <si>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</si>
  <si>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</si>
  <si>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</si>
  <si>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</si>
  <si>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</si>
  <si>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</si>
  <si>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</si>
  <si>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</si>
  <si>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</si>
  <si>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</si>
  <si>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</si>
  <si>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</si>
  <si>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</si>
  <si>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</si>
  <si>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</si>
  <si>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</si>
  <si>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</si>
  <si>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</si>
  <si>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</si>
  <si>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</si>
  <si>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</si>
  <si>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</si>
  <si>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</si>
  <si>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</si>
  <si>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</si>
  <si>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</si>
  <si>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</si>
  <si>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</si>
  <si>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</si>
  <si>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</si>
  <si>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</si>
  <si>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</t>
  </si>
  <si>
    <t>pvTarget</t>
  </si>
  <si>
    <t>windTargetTrend</t>
  </si>
  <si>
    <t>pvTargetTrend</t>
  </si>
  <si>
    <t>TargetInvestorNL</t>
  </si>
  <si>
    <t>TargetInvestmentRole</t>
  </si>
  <si>
    <t>NameInvestor</t>
  </si>
  <si>
    <t>NameTarget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</si>
  <si>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</si>
  <si>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</si>
  <si>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</si>
  <si>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</si>
  <si>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</si>
  <si>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</si>
  <si>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</si>
  <si>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</si>
  <si>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</si>
  <si>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</si>
  <si>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</si>
  <si>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</si>
  <si>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</si>
  <si>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</si>
  <si>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</si>
  <si>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</si>
  <si>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</si>
  <si>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</si>
  <si>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</si>
  <si>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</si>
  <si>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</si>
  <si>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</si>
  <si>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</si>
  <si>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</si>
  <si>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</si>
  <si>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</si>
  <si>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</si>
  <si>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</si>
  <si>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</si>
  <si>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</si>
  <si>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</si>
  <si>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</si>
  <si>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</si>
  <si>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</si>
  <si>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</si>
  <si>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</si>
  <si>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</si>
  <si>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</si>
  <si>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</si>
  <si>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</si>
  <si>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</si>
  <si>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</si>
  <si>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</si>
  <si>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</si>
  <si>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</si>
  <si>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</si>
  <si>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</si>
  <si>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</si>
  <si>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</si>
  <si>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</si>
  <si>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</si>
  <si>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</si>
  <si>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</si>
  <si>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</si>
  <si>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</si>
  <si>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</si>
  <si>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</si>
  <si>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</si>
  <si>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</si>
  <si>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</si>
  <si>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</si>
  <si>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</si>
  <si>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</si>
  <si>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</si>
  <si>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</si>
  <si>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</si>
  <si>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</si>
  <si>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</si>
  <si>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</si>
  <si>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</si>
  <si>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</si>
  <si>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</si>
  <si>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</si>
  <si>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</si>
  <si>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</si>
  <si>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</si>
  <si>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</si>
  <si>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</si>
  <si>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</si>
  <si>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</si>
  <si>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</si>
  <si>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</si>
  <si>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</si>
  <si>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</si>
  <si>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</si>
  <si>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</si>
  <si>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</si>
  <si>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</si>
  <si>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</si>
  <si>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</si>
  <si>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</si>
  <si>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</si>
  <si>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</si>
  <si>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</si>
  <si>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</si>
  <si>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>Fuels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</si>
  <si>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</si>
  <si>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</si>
  <si>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</si>
  <si>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</si>
  <si>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</si>
  <si>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</si>
  <si>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</si>
  <si>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</si>
  <si>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</si>
  <si>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</si>
  <si>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</si>
  <si>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</si>
  <si>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</si>
  <si>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</si>
  <si>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</si>
  <si>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</si>
  <si>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</si>
  <si>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</si>
  <si>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</si>
  <si>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</si>
  <si>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</si>
  <si>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</si>
  <si>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</si>
  <si>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</si>
  <si>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</si>
  <si>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</si>
  <si>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</si>
  <si>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</si>
  <si>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</si>
  <si>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</si>
  <si>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</si>
  <si>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</si>
  <si>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</si>
  <si>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</si>
  <si>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</si>
  <si>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</si>
  <si>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</si>
  <si>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</si>
  <si>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</si>
  <si>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</si>
  <si>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</si>
  <si>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</si>
  <si>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</si>
  <si>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</si>
  <si>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</si>
  <si>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</si>
  <si>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</si>
  <si>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</si>
  <si>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</si>
  <si>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</si>
  <si>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</si>
  <si>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</si>
  <si>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</si>
  <si>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</si>
  <si>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</si>
  <si>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</si>
  <si>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</si>
  <si>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</si>
  <si>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</si>
  <si>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</si>
  <si>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</si>
  <si>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</si>
  <si>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</si>
  <si>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</si>
  <si>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</si>
  <si>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</si>
  <si>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</si>
  <si>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</si>
  <si>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</si>
  <si>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</si>
  <si>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</si>
  <si>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</si>
  <si>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</si>
  <si>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</si>
  <si>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</si>
  <si>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</si>
  <si>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priority</t>
  </si>
  <si>
    <t>ConventionalPlantOperator</t>
  </si>
  <si>
    <t>VariableRenewableOperator</t>
  </si>
  <si>
    <t>node</t>
  </si>
  <si>
    <t>unit</t>
  </si>
  <si>
    <t>TechnologiesEmlab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</si>
  <si>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</si>
  <si>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</si>
  <si>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</si>
  <si>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</si>
  <si>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</si>
  <si>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</si>
  <si>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</si>
  <si>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</si>
  <si>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</si>
  <si>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trends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</si>
  <si>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</si>
  <si>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</si>
  <si>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</si>
  <si>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</si>
  <si>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</si>
  <si>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</si>
  <si>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</si>
  <si>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 xml:space="preserve">input from Remix or optimization model? </t>
  </si>
  <si>
    <t>efficiency for renewables</t>
  </si>
  <si>
    <t xml:space="preserve">Asssign fuel to technology </t>
  </si>
  <si>
    <t>input from EWI merit order curve, Kraftwerksliste Bundesnetzagentur</t>
  </si>
  <si>
    <t>new technologies</t>
  </si>
  <si>
    <t>Potential for some technologies missing, i.e. hydropower…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</si>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</sst>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C31"/>
  <sheetViews>
    <sheetView workbookViewId="0">
      <selection activeCell="E25" sqref="E25"/>
    </sheetView>
  </sheetViews>
  <sheetFormatPr defaultRowHeight="14.5"/>
  <cols>
    <col min="1" max="1" width="35.90625" customWidth="1"/>
    <col min="2" max="2" width="46.7265625" customWidth="1"/>
    <col min="3" max="3" width="52" customWidth="1"/>
  </cols>
  <sheetData>
    <row r="1" spans="1:3">
      <c r="A1" t="s">
        <v>149</v>
      </c>
      <c r="B1" t="s">
        <v>246</v>
      </c>
    </row>
    <row r="2" spans="1:3">
      <c r="A2" t="s">
        <v>152</v>
      </c>
      <c r="B2" t="s">
        <v>153</v>
      </c>
    </row>
    <row r="3" spans="1:3">
      <c r="A3" t="s">
        <v>247</v>
      </c>
      <c r="B3" t="s">
        <v>248</v>
      </c>
    </row>
    <row r="6" spans="1:3">
      <c r="B6" t="s">
        <v>162</v>
      </c>
      <c r="C6" t="s">
        <v>154</v>
      </c>
    </row>
    <row r="7" spans="1:3">
      <c r="A7" t="s">
        <v>257</v>
      </c>
      <c r="B7" t="s">
        <v>258</v>
      </c>
      <c r="C7" t="s">
        <v>262</v>
      </c>
    </row>
    <row r="8" spans="1:3">
      <c r="B8" t="s">
        <v>258</v>
      </c>
      <c r="C8" t="s">
        <v>259</v>
      </c>
    </row>
    <row r="9" spans="1:3">
      <c r="A9" t="s">
        <v>155</v>
      </c>
      <c r="B9" t="s">
        <v>156</v>
      </c>
    </row>
    <row r="10" spans="1:3">
      <c r="B10" t="s">
        <v>260</v>
      </c>
    </row>
    <row r="11" spans="1:3">
      <c r="B11" t="s">
        <v>261</v>
      </c>
    </row>
    <row r="12" spans="1:3">
      <c r="B12" t="s">
        <v>264</v>
      </c>
    </row>
    <row r="13" spans="1:3">
      <c r="B13" t="s">
        <v>263</v>
      </c>
      <c r="C13" t="s">
        <v>265</v>
      </c>
    </row>
    <row r="14" spans="1:3">
      <c r="B14" t="s">
        <v>160</v>
      </c>
      <c r="C14" t="s">
        <v>164</v>
      </c>
    </row>
    <row r="15" spans="1:3">
      <c r="B15" t="s">
        <v>147</v>
      </c>
      <c r="C15" t="s">
        <v>164</v>
      </c>
    </row>
    <row r="16" spans="1:3">
      <c r="B16" t="s">
        <v>148</v>
      </c>
      <c r="C16" t="s">
        <v>164</v>
      </c>
    </row>
    <row r="17" spans="1:3">
      <c r="A17" t="s">
        <v>157</v>
      </c>
      <c r="B17" t="s">
        <v>31</v>
      </c>
      <c r="C17" t="s">
        <v>164</v>
      </c>
    </row>
    <row r="18" spans="1:3">
      <c r="B18" t="s">
        <v>32</v>
      </c>
      <c r="C18" t="s">
        <v>164</v>
      </c>
    </row>
    <row r="19" spans="1:3">
      <c r="B19" t="s">
        <v>33</v>
      </c>
      <c r="C19" t="s">
        <v>164</v>
      </c>
    </row>
    <row r="20" spans="1:3">
      <c r="B20" t="s">
        <v>34</v>
      </c>
      <c r="C20" t="s">
        <v>164</v>
      </c>
    </row>
    <row r="21" spans="1:3">
      <c r="B21" t="s">
        <v>36</v>
      </c>
      <c r="C21" t="s">
        <v>254</v>
      </c>
    </row>
    <row r="22" spans="1:3">
      <c r="A22" t="s">
        <v>161</v>
      </c>
      <c r="B22" t="s">
        <v>55</v>
      </c>
      <c r="C22" t="s">
        <v>164</v>
      </c>
    </row>
    <row r="23" spans="1:3">
      <c r="B23" t="s">
        <v>44</v>
      </c>
      <c r="C23" t="s">
        <v>164</v>
      </c>
    </row>
    <row r="24" spans="1:3">
      <c r="B24" t="s">
        <v>45</v>
      </c>
      <c r="C24" t="s">
        <v>164</v>
      </c>
    </row>
    <row r="25" spans="1:3">
      <c r="B25" t="s">
        <v>46</v>
      </c>
      <c r="C25" t="s">
        <v>164</v>
      </c>
    </row>
    <row r="26" spans="1:3">
      <c r="B26" t="s">
        <v>163</v>
      </c>
      <c r="C26" t="s">
        <v>164</v>
      </c>
    </row>
    <row r="27" spans="1:3">
      <c r="A27" t="s">
        <v>255</v>
      </c>
      <c r="B27" t="s">
        <v>47</v>
      </c>
      <c r="C27" t="s">
        <v>164</v>
      </c>
    </row>
    <row r="28" spans="1:3">
      <c r="B28" t="s">
        <v>48</v>
      </c>
      <c r="C28" t="s">
        <v>256</v>
      </c>
    </row>
    <row r="29" spans="1:3">
      <c r="B29" t="s">
        <v>49</v>
      </c>
      <c r="C29" t="s">
        <v>164</v>
      </c>
    </row>
    <row r="30" spans="1:3">
      <c r="B30" t="s">
        <v>50</v>
      </c>
      <c r="C30" t="s">
        <v>164</v>
      </c>
    </row>
    <row r="31" spans="1:3">
      <c r="A31" t="s">
        <v>150</v>
      </c>
      <c r="B31" t="s">
        <v>151</v>
      </c>
      <c r="C31" t="s">
        <v>164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F11"/>
  <sheetViews>
    <sheetView workbookViewId="0">
      <selection activeCell="K16" sqref="K16"/>
    </sheetView>
  </sheetViews>
  <sheetFormatPr defaultRowHeight="14.5"/>
  <cols>
    <col min="1" max="1" width="17.54296875" customWidth="1"/>
  </cols>
  <sheetData>
    <row r="1" spans="1:6">
      <c r="A1" t="s">
        <v>0</v>
      </c>
      <c r="B1" s="4" t="s">
        <v>135</v>
      </c>
      <c r="C1" s="4" t="s">
        <v>136</v>
      </c>
      <c r="D1" s="4" t="s">
        <v>137</v>
      </c>
      <c r="E1" t="s">
        <v>138</v>
      </c>
      <c r="F1" t="s">
        <v>139</v>
      </c>
    </row>
    <row r="2" spans="1:6">
      <c r="A2" t="s">
        <v>120</v>
      </c>
      <c r="B2">
        <v>1.01</v>
      </c>
      <c r="C2">
        <v>1.05</v>
      </c>
      <c r="D2">
        <v>0.97</v>
      </c>
      <c r="E2">
        <f>8*3.6</f>
        <v>28.8</v>
      </c>
      <c r="F2" t="s">
        <v>119</v>
      </c>
    </row>
    <row r="3" spans="1:6">
      <c r="A3" t="s">
        <v>129</v>
      </c>
      <c r="B3">
        <v>1.01</v>
      </c>
      <c r="C3">
        <v>1.02</v>
      </c>
      <c r="D3">
        <v>1</v>
      </c>
      <c r="E3">
        <f>0.78*3.6</f>
        <v>2.8080000000000003</v>
      </c>
      <c r="F3" t="s">
        <v>128</v>
      </c>
    </row>
    <row r="4" spans="1:6">
      <c r="A4" t="s">
        <v>131</v>
      </c>
      <c r="B4">
        <v>1.01</v>
      </c>
      <c r="C4">
        <v>1.04</v>
      </c>
      <c r="D4">
        <v>0.96</v>
      </c>
      <c r="E4">
        <f>13.8*3.6</f>
        <v>49.680000000000007</v>
      </c>
      <c r="F4" t="s">
        <v>130</v>
      </c>
    </row>
    <row r="5" spans="1:6">
      <c r="A5" t="s">
        <v>122</v>
      </c>
      <c r="B5">
        <v>1</v>
      </c>
      <c r="C5">
        <v>1.04</v>
      </c>
      <c r="D5">
        <v>0.79</v>
      </c>
      <c r="E5">
        <f>2.04*3.6</f>
        <v>7.3440000000000003</v>
      </c>
      <c r="F5" t="s">
        <v>121</v>
      </c>
    </row>
    <row r="6" spans="1:6">
      <c r="A6" t="s">
        <v>127</v>
      </c>
      <c r="B6">
        <v>1</v>
      </c>
      <c r="C6">
        <v>1.02</v>
      </c>
      <c r="D6">
        <v>0.98</v>
      </c>
      <c r="E6">
        <f>2.04*3.6</f>
        <v>7.3440000000000003</v>
      </c>
      <c r="F6" t="s">
        <v>126</v>
      </c>
    </row>
    <row r="7" spans="1:6">
      <c r="A7" t="s">
        <v>124</v>
      </c>
      <c r="B7">
        <v>1.01</v>
      </c>
      <c r="C7">
        <v>1.06</v>
      </c>
      <c r="D7">
        <v>0.95</v>
      </c>
      <c r="E7">
        <f>3.55*3.6</f>
        <v>12.78</v>
      </c>
      <c r="F7" t="s">
        <v>125</v>
      </c>
    </row>
    <row r="8" spans="1:6">
      <c r="A8" t="s">
        <v>140</v>
      </c>
      <c r="B8">
        <v>0</v>
      </c>
      <c r="C8">
        <v>0</v>
      </c>
      <c r="D8">
        <v>0</v>
      </c>
      <c r="E8">
        <v>25</v>
      </c>
      <c r="F8" t="s">
        <v>141</v>
      </c>
    </row>
    <row r="9" spans="1:6">
      <c r="A9" t="s">
        <v>142</v>
      </c>
      <c r="B9">
        <v>1.01</v>
      </c>
      <c r="C9">
        <v>1.06</v>
      </c>
      <c r="D9">
        <v>0.95</v>
      </c>
      <c r="E9">
        <f>3.55*3.6</f>
        <v>12.78</v>
      </c>
      <c r="F9" t="s">
        <v>123</v>
      </c>
    </row>
    <row r="10" spans="1:6">
      <c r="A10" t="s">
        <v>133</v>
      </c>
      <c r="B10">
        <v>0</v>
      </c>
      <c r="C10">
        <v>0</v>
      </c>
      <c r="D10">
        <v>0</v>
      </c>
      <c r="E10">
        <v>0</v>
      </c>
      <c r="F10" t="s">
        <v>134</v>
      </c>
    </row>
    <row r="11" spans="1:6">
      <c r="A11" t="s">
        <v>243</v>
      </c>
      <c r="B11">
        <v>1.02</v>
      </c>
      <c r="C11">
        <v>1.03</v>
      </c>
      <c r="D11">
        <v>0.98</v>
      </c>
      <c r="E11">
        <v>1</v>
      </c>
      <c r="F11" t="s">
        <v>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/>
  <cols>
    <col min="2" max="2" width="12.54296875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69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E1" workbookViewId="0">
      <selection activeCell="J10" sqref="J10"/>
    </sheetView>
  </sheetViews>
  <sheetFormatPr defaultRowHeight="14.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>
      <c r="A2" t="s">
        <v>184</v>
      </c>
      <c r="B2" t="s">
        <v>69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7</v>
      </c>
      <c r="N2">
        <v>3</v>
      </c>
      <c r="O2">
        <v>0.1</v>
      </c>
      <c r="P2" s="1">
        <v>3000000000</v>
      </c>
      <c r="Q2" t="s">
        <v>43</v>
      </c>
    </row>
    <row r="3" spans="1:17">
      <c r="A3" t="s">
        <v>76</v>
      </c>
      <c r="B3" t="s">
        <v>69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7</v>
      </c>
      <c r="N3">
        <v>3</v>
      </c>
      <c r="O3">
        <v>0.1</v>
      </c>
      <c r="P3" s="1">
        <v>3000000000</v>
      </c>
      <c r="Q3" t="s">
        <v>43</v>
      </c>
    </row>
    <row r="4" spans="1:17">
      <c r="A4" t="s">
        <v>77</v>
      </c>
      <c r="B4" t="s">
        <v>69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7</v>
      </c>
      <c r="N4">
        <v>3</v>
      </c>
      <c r="O4">
        <v>0.1</v>
      </c>
      <c r="P4" s="1">
        <v>3000000000</v>
      </c>
      <c r="Q4" t="s">
        <v>43</v>
      </c>
    </row>
    <row r="5" spans="1:17">
      <c r="A5" t="s">
        <v>78</v>
      </c>
      <c r="B5" t="s">
        <v>69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7</v>
      </c>
      <c r="N5">
        <v>3</v>
      </c>
      <c r="O5">
        <v>0.1</v>
      </c>
      <c r="P5" s="1">
        <v>3000000000</v>
      </c>
      <c r="Q5" t="s">
        <v>43</v>
      </c>
    </row>
    <row r="6" spans="1:17">
      <c r="A6" t="s">
        <v>79</v>
      </c>
      <c r="B6" t="s">
        <v>69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7</v>
      </c>
      <c r="N6">
        <v>3</v>
      </c>
      <c r="O6">
        <v>0.1</v>
      </c>
      <c r="P6" s="1">
        <v>3000000000</v>
      </c>
      <c r="Q6" t="s">
        <v>43</v>
      </c>
    </row>
    <row r="7" spans="1:17">
      <c r="A7" t="s">
        <v>80</v>
      </c>
      <c r="B7" t="s">
        <v>69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7</v>
      </c>
      <c r="N7">
        <v>3</v>
      </c>
      <c r="O7">
        <v>0.1</v>
      </c>
      <c r="P7" s="1">
        <v>3000000000</v>
      </c>
      <c r="Q7" t="s">
        <v>43</v>
      </c>
    </row>
    <row r="8" spans="1:17">
      <c r="A8" t="s">
        <v>81</v>
      </c>
      <c r="B8" t="s">
        <v>69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7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K24" sqref="K24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48</v>
      </c>
      <c r="C1" s="4" t="s">
        <v>70</v>
      </c>
    </row>
    <row r="2" spans="1:3">
      <c r="A2" t="s">
        <v>82</v>
      </c>
      <c r="B2">
        <v>3458</v>
      </c>
      <c r="C2">
        <v>0.05</v>
      </c>
    </row>
    <row r="3" spans="1:3">
      <c r="A3" t="s">
        <v>83</v>
      </c>
      <c r="B3">
        <v>8000</v>
      </c>
      <c r="C3">
        <v>0.05</v>
      </c>
    </row>
    <row r="4" spans="1:3">
      <c r="A4" t="s">
        <v>84</v>
      </c>
      <c r="B4">
        <v>4620</v>
      </c>
      <c r="C4">
        <v>0.05</v>
      </c>
    </row>
    <row r="5" spans="1:3">
      <c r="A5" t="s">
        <v>85</v>
      </c>
      <c r="B5">
        <v>14640.543099024659</v>
      </c>
      <c r="C5">
        <v>0.05</v>
      </c>
    </row>
    <row r="6" spans="1:3">
      <c r="A6" t="s">
        <v>86</v>
      </c>
      <c r="B6">
        <v>69542.57972036711</v>
      </c>
      <c r="C6">
        <v>0.05</v>
      </c>
    </row>
    <row r="7" spans="1:3">
      <c r="A7" t="s">
        <v>87</v>
      </c>
      <c r="B7">
        <v>88320</v>
      </c>
      <c r="C7">
        <v>0.05</v>
      </c>
    </row>
    <row r="8" spans="1:3">
      <c r="A8" t="s">
        <v>88</v>
      </c>
      <c r="B8">
        <v>16000</v>
      </c>
      <c r="C8">
        <v>0.05</v>
      </c>
    </row>
    <row r="9" spans="1:3">
      <c r="A9" t="s">
        <v>89</v>
      </c>
      <c r="B9">
        <v>12000</v>
      </c>
      <c r="C9">
        <v>0.05</v>
      </c>
    </row>
    <row r="10" spans="1:3">
      <c r="A10" t="s">
        <v>90</v>
      </c>
      <c r="B10">
        <v>24437.546793112055</v>
      </c>
      <c r="C10">
        <v>0.05</v>
      </c>
    </row>
    <row r="11" spans="1:3">
      <c r="A11" t="s">
        <v>91</v>
      </c>
      <c r="B11">
        <v>24437.546793112055</v>
      </c>
      <c r="C11">
        <v>0.05</v>
      </c>
    </row>
    <row r="12" spans="1:3">
      <c r="A12" t="s">
        <v>92</v>
      </c>
      <c r="B12">
        <v>51155.931286914572</v>
      </c>
      <c r="C12">
        <v>0.05</v>
      </c>
    </row>
    <row r="13" spans="1:3">
      <c r="A13" t="s">
        <v>93</v>
      </c>
      <c r="B13">
        <v>24437.546793112055</v>
      </c>
      <c r="C13">
        <v>0.05</v>
      </c>
    </row>
    <row r="14" spans="1:3">
      <c r="A14" t="s">
        <v>110</v>
      </c>
      <c r="B14">
        <v>10473.234339905166</v>
      </c>
      <c r="C14">
        <v>0.05</v>
      </c>
    </row>
    <row r="15" spans="1:3">
      <c r="A15" t="s">
        <v>111</v>
      </c>
      <c r="B15">
        <v>10473.234339905166</v>
      </c>
      <c r="C15">
        <v>0.05</v>
      </c>
    </row>
    <row r="16" spans="1:3">
      <c r="A16" t="s">
        <v>112</v>
      </c>
      <c r="B16">
        <v>10473.234339905166</v>
      </c>
      <c r="C16">
        <v>0.05</v>
      </c>
    </row>
    <row r="17" spans="1:3">
      <c r="A17" t="s">
        <v>94</v>
      </c>
      <c r="B17">
        <v>10473.234339905166</v>
      </c>
      <c r="C17">
        <v>0.05</v>
      </c>
    </row>
    <row r="18" spans="1:3">
      <c r="A18" t="s">
        <v>95</v>
      </c>
      <c r="B18">
        <v>10473.234339905166</v>
      </c>
      <c r="C18">
        <v>0.05</v>
      </c>
    </row>
    <row r="19" spans="1:3">
      <c r="A19" t="s">
        <v>96</v>
      </c>
      <c r="B19">
        <v>3850.4628350434846</v>
      </c>
      <c r="C19">
        <v>0.05</v>
      </c>
    </row>
    <row r="20" spans="1:3">
      <c r="A20" t="s">
        <v>113</v>
      </c>
      <c r="B20">
        <v>10473.234339905166</v>
      </c>
      <c r="C20">
        <v>0.05</v>
      </c>
    </row>
    <row r="21" spans="1:3">
      <c r="A21" t="s">
        <v>114</v>
      </c>
      <c r="B21">
        <v>32000</v>
      </c>
      <c r="C21">
        <v>0.05</v>
      </c>
    </row>
    <row r="22" spans="1:3">
      <c r="A22" t="s">
        <v>97</v>
      </c>
      <c r="B22">
        <v>117000</v>
      </c>
      <c r="C22">
        <v>0.05</v>
      </c>
    </row>
    <row r="23" spans="1:3">
      <c r="A23" t="s">
        <v>98</v>
      </c>
      <c r="B23">
        <v>10980.407324268492</v>
      </c>
      <c r="C23">
        <v>0.05</v>
      </c>
    </row>
    <row r="24" spans="1:3">
      <c r="A24" t="s">
        <v>99</v>
      </c>
      <c r="B24">
        <v>16000</v>
      </c>
      <c r="C24">
        <v>0.05</v>
      </c>
    </row>
    <row r="25" spans="1:3">
      <c r="A25" t="s">
        <v>100</v>
      </c>
      <c r="B25">
        <v>33514.349887696531</v>
      </c>
      <c r="C25">
        <v>0.05</v>
      </c>
    </row>
    <row r="26" spans="1:3">
      <c r="A26" t="s">
        <v>101</v>
      </c>
      <c r="B26">
        <v>33514.349887696531</v>
      </c>
      <c r="C26">
        <v>0.05</v>
      </c>
    </row>
    <row r="27" spans="1:3">
      <c r="A27" t="s">
        <v>102</v>
      </c>
      <c r="B27">
        <v>110000</v>
      </c>
      <c r="C27">
        <v>0.05</v>
      </c>
    </row>
    <row r="28" spans="1:3">
      <c r="A28" t="s">
        <v>103</v>
      </c>
      <c r="B28">
        <v>9222.2248259489752</v>
      </c>
      <c r="C28">
        <v>0.05</v>
      </c>
    </row>
    <row r="29" spans="1:3">
      <c r="A29" t="s">
        <v>104</v>
      </c>
      <c r="B29">
        <v>346980.87144688441</v>
      </c>
      <c r="C29">
        <v>0.05</v>
      </c>
    </row>
    <row r="30" spans="1:3">
      <c r="A30" t="s">
        <v>105</v>
      </c>
      <c r="B30">
        <v>6300</v>
      </c>
      <c r="C30">
        <v>0.05</v>
      </c>
    </row>
    <row r="31" spans="1:3">
      <c r="A31" t="s">
        <v>106</v>
      </c>
      <c r="B31">
        <v>36601.35774756164</v>
      </c>
      <c r="C31">
        <v>0.05</v>
      </c>
    </row>
    <row r="32" spans="1:3">
      <c r="A32" t="s">
        <v>107</v>
      </c>
      <c r="B32">
        <v>0</v>
      </c>
      <c r="C32">
        <v>0.05</v>
      </c>
    </row>
    <row r="33" spans="1:15">
      <c r="A33" t="s">
        <v>108</v>
      </c>
      <c r="B33">
        <v>33900</v>
      </c>
      <c r="C33">
        <v>0.05</v>
      </c>
      <c r="O33" t="s">
        <v>158</v>
      </c>
    </row>
    <row r="34" spans="1:15">
      <c r="A34" t="s">
        <v>109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>
      <c r="A2" t="s">
        <v>53</v>
      </c>
      <c r="B2">
        <v>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E9"/>
  <sheetViews>
    <sheetView workbookViewId="0">
      <selection activeCell="D34" sqref="D34"/>
    </sheetView>
  </sheetViews>
  <sheetFormatPr defaultRowHeight="14.5"/>
  <cols>
    <col min="1" max="1" width="42.1796875" customWidth="1"/>
    <col min="3" max="3" width="9" bestFit="1" customWidth="1"/>
  </cols>
  <sheetData>
    <row r="1" spans="1:5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5">
      <c r="A2" t="s">
        <v>44</v>
      </c>
      <c r="B2">
        <v>1</v>
      </c>
      <c r="C2" s="2">
        <v>0</v>
      </c>
      <c r="D2">
        <v>0</v>
      </c>
      <c r="E2">
        <v>0</v>
      </c>
    </row>
    <row r="3" spans="1:5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5">
      <c r="A4" t="s">
        <v>46</v>
      </c>
      <c r="B4">
        <v>1</v>
      </c>
      <c r="C4" s="2">
        <v>0</v>
      </c>
      <c r="D4">
        <v>0</v>
      </c>
      <c r="E4">
        <v>0</v>
      </c>
    </row>
    <row r="5" spans="1:5">
      <c r="A5" t="s">
        <v>58</v>
      </c>
      <c r="B5">
        <v>1</v>
      </c>
      <c r="C5" s="2">
        <v>0</v>
      </c>
      <c r="D5">
        <v>0</v>
      </c>
      <c r="E5">
        <v>500</v>
      </c>
    </row>
    <row r="6" spans="1:5">
      <c r="A6" t="s">
        <v>59</v>
      </c>
      <c r="B6">
        <v>1</v>
      </c>
      <c r="C6" s="2">
        <v>0</v>
      </c>
      <c r="D6">
        <v>0</v>
      </c>
      <c r="E6">
        <v>200</v>
      </c>
    </row>
    <row r="7" spans="1:5">
      <c r="A7" t="s">
        <v>75</v>
      </c>
      <c r="B7">
        <v>1</v>
      </c>
      <c r="C7" s="2">
        <v>1000000</v>
      </c>
      <c r="D7">
        <v>0</v>
      </c>
      <c r="E7">
        <v>0</v>
      </c>
    </row>
    <row r="8" spans="1:5">
      <c r="A8" t="s">
        <v>73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5">
      <c r="A9" t="s">
        <v>74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12</v>
      </c>
      <c r="C1" t="s">
        <v>13</v>
      </c>
    </row>
    <row r="2" spans="1:3">
      <c r="A2" t="s">
        <v>9</v>
      </c>
      <c r="B2" t="s">
        <v>14</v>
      </c>
      <c r="C2" t="s">
        <v>2</v>
      </c>
    </row>
    <row r="3" spans="1:3">
      <c r="A3" t="s">
        <v>10</v>
      </c>
      <c r="B3" t="s">
        <v>14</v>
      </c>
      <c r="C3" t="s">
        <v>3</v>
      </c>
    </row>
    <row r="4" spans="1:3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73</v>
      </c>
      <c r="C1" t="s">
        <v>74</v>
      </c>
      <c r="D1" t="s">
        <v>75</v>
      </c>
      <c r="E1" t="s">
        <v>8</v>
      </c>
    </row>
    <row r="2" spans="1:5">
      <c r="A2" t="s">
        <v>72</v>
      </c>
      <c r="B2" t="s">
        <v>73</v>
      </c>
      <c r="C2" t="s">
        <v>74</v>
      </c>
      <c r="D2" t="s">
        <v>75</v>
      </c>
      <c r="E2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51</v>
      </c>
      <c r="C1" t="s">
        <v>52</v>
      </c>
    </row>
    <row r="2" spans="1:3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42</v>
      </c>
      <c r="C1" t="s">
        <v>27</v>
      </c>
    </row>
    <row r="2" spans="1:3">
      <c r="A2" t="s">
        <v>60</v>
      </c>
      <c r="B2" t="s">
        <v>61</v>
      </c>
      <c r="C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6E74-CA3A-492B-9ADC-BD8736CC7D5A}">
  <dimension ref="A1:B10"/>
  <sheetViews>
    <sheetView workbookViewId="0">
      <selection activeCell="M14" sqref="M14"/>
    </sheetView>
  </sheetViews>
  <sheetFormatPr defaultRowHeight="14.5"/>
  <cols>
    <col min="1" max="1" width="30.26953125" customWidth="1"/>
    <col min="5" max="5" width="27.54296875" customWidth="1"/>
  </cols>
  <sheetData>
    <row r="1" spans="1:2">
      <c r="B1" t="s">
        <v>236</v>
      </c>
    </row>
    <row r="2" spans="1:2">
      <c r="A2" t="s">
        <v>251</v>
      </c>
      <c r="B2">
        <v>10</v>
      </c>
    </row>
    <row r="3" spans="1:2">
      <c r="A3" t="s">
        <v>239</v>
      </c>
      <c r="B3">
        <v>8</v>
      </c>
    </row>
    <row r="4" spans="1:2">
      <c r="A4" t="s">
        <v>159</v>
      </c>
      <c r="B4">
        <v>7</v>
      </c>
    </row>
    <row r="5" spans="1:2">
      <c r="A5" t="s">
        <v>157</v>
      </c>
      <c r="B5">
        <v>6</v>
      </c>
    </row>
    <row r="6" spans="1:2">
      <c r="A6" t="s">
        <v>241</v>
      </c>
      <c r="B6">
        <v>5</v>
      </c>
    </row>
    <row r="7" spans="1:2">
      <c r="A7" t="s">
        <v>237</v>
      </c>
      <c r="B7">
        <v>3</v>
      </c>
    </row>
    <row r="8" spans="1:2">
      <c r="A8" t="s">
        <v>238</v>
      </c>
      <c r="B8">
        <v>3</v>
      </c>
    </row>
    <row r="9" spans="1:2">
      <c r="A9" t="s">
        <v>6</v>
      </c>
      <c r="B9">
        <v>3</v>
      </c>
    </row>
    <row r="10" spans="1:2">
      <c r="A10" t="s">
        <v>240</v>
      </c>
      <c r="B10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/>
  <dimension ref="A1:B3"/>
  <sheetViews>
    <sheetView topLeftCell="A4" workbookViewId="0">
      <selection activeCell="F16" sqref="F16"/>
    </sheetView>
  </sheetViews>
  <sheetFormatPr defaultRowHeight="14.5"/>
  <sheetData>
    <row r="1" spans="1:2">
      <c r="A1" t="s">
        <v>62</v>
      </c>
      <c r="B1" t="s">
        <v>63</v>
      </c>
    </row>
    <row r="2" spans="1:2">
      <c r="A2" t="s">
        <v>60</v>
      </c>
      <c r="B2" t="s">
        <v>56</v>
      </c>
    </row>
    <row r="3" spans="1:2">
      <c r="A3" t="s">
        <v>60</v>
      </c>
      <c r="B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/>
  <cols>
    <col min="1" max="6" width="17.7265625" customWidth="1"/>
  </cols>
  <sheetData>
    <row r="1" spans="1:6">
      <c r="A1" t="s">
        <v>0</v>
      </c>
      <c r="B1" t="s">
        <v>64</v>
      </c>
      <c r="C1" t="s">
        <v>65</v>
      </c>
      <c r="D1" t="s">
        <v>66</v>
      </c>
      <c r="E1" t="s">
        <v>67</v>
      </c>
      <c r="F1" t="s">
        <v>21</v>
      </c>
    </row>
    <row r="2" spans="1:6">
      <c r="A2" t="s">
        <v>68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Q56" sqref="Q56"/>
    </sheetView>
  </sheetViews>
  <sheetFormatPr defaultRowHeight="14.5"/>
  <sheetData>
    <row r="1" spans="1:6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71</v>
      </c>
    </row>
    <row r="2" spans="1:6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tabSelected="1" zoomScale="85" zoomScaleNormal="85" workbookViewId="0">
      <pane ySplit="1" topLeftCell="A2" activePane="bottomLeft" state="frozen"/>
      <selection pane="bottomLeft" activeCell="K10" sqref="K10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14.72656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266</v>
      </c>
      <c r="B1" s="10" t="s">
        <v>267</v>
      </c>
      <c r="C1" s="10" t="s">
        <v>328</v>
      </c>
      <c r="D1" s="10" t="s">
        <v>268</v>
      </c>
      <c r="E1" s="10" t="s">
        <v>324</v>
      </c>
      <c r="F1" s="10" t="s">
        <v>270</v>
      </c>
      <c r="G1" s="10" t="s">
        <v>329</v>
      </c>
      <c r="H1" s="10" t="s">
        <v>271</v>
      </c>
      <c r="I1" s="10" t="s">
        <v>323</v>
      </c>
    </row>
    <row r="2" spans="1:9" ht="29">
      <c r="A2" t="s">
        <v>192</v>
      </c>
      <c r="B2" s="3" t="s">
        <v>272</v>
      </c>
      <c r="C2" t="s">
        <v>238</v>
      </c>
      <c r="D2" t="s">
        <v>6</v>
      </c>
      <c r="E2" t="s">
        <v>273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202</v>
      </c>
      <c r="B3" s="3" t="s">
        <v>272</v>
      </c>
      <c r="C3" t="s">
        <v>238</v>
      </c>
      <c r="D3" t="s">
        <v>6</v>
      </c>
      <c r="E3" t="s">
        <v>273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205</v>
      </c>
      <c r="B4" s="3" t="s">
        <v>272</v>
      </c>
      <c r="C4" t="s">
        <v>238</v>
      </c>
      <c r="D4" t="s">
        <v>6</v>
      </c>
      <c r="E4" t="s">
        <v>273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185</v>
      </c>
      <c r="B5" s="3" t="s">
        <v>285</v>
      </c>
      <c r="C5" t="s">
        <v>238</v>
      </c>
      <c r="D5" t="s">
        <v>6</v>
      </c>
      <c r="E5" t="s">
        <v>273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194</v>
      </c>
      <c r="B6" s="3" t="s">
        <v>272</v>
      </c>
      <c r="C6" t="s">
        <v>238</v>
      </c>
      <c r="D6" t="s">
        <v>6</v>
      </c>
      <c r="E6" t="s">
        <v>273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198</v>
      </c>
      <c r="B7" s="3" t="s">
        <v>272</v>
      </c>
      <c r="C7" t="s">
        <v>237</v>
      </c>
      <c r="D7" t="s">
        <v>6</v>
      </c>
      <c r="E7" t="s">
        <v>273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302</v>
      </c>
      <c r="B8" s="3" t="s">
        <v>285</v>
      </c>
      <c r="C8" t="s">
        <v>237</v>
      </c>
      <c r="D8" t="s">
        <v>6</v>
      </c>
      <c r="E8" t="s">
        <v>273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204</v>
      </c>
      <c r="B9" s="3" t="s">
        <v>272</v>
      </c>
      <c r="C9" t="s">
        <v>238</v>
      </c>
      <c r="D9" t="s">
        <v>6</v>
      </c>
      <c r="E9" t="s">
        <v>273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193</v>
      </c>
      <c r="B10" s="3" t="s">
        <v>272</v>
      </c>
      <c r="C10" t="s">
        <v>237</v>
      </c>
      <c r="D10" t="s">
        <v>6</v>
      </c>
      <c r="E10" t="s">
        <v>273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172</v>
      </c>
      <c r="B11" s="3" t="s">
        <v>272</v>
      </c>
      <c r="C11" t="s">
        <v>237</v>
      </c>
      <c r="D11" t="s">
        <v>6</v>
      </c>
      <c r="E11" t="s">
        <v>273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326</v>
      </c>
      <c r="B12" s="3" t="s">
        <v>306</v>
      </c>
      <c r="C12" t="s">
        <v>325</v>
      </c>
      <c r="D12" t="s">
        <v>6</v>
      </c>
      <c r="E12" t="s">
        <v>282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327</v>
      </c>
      <c r="B13" s="3" t="s">
        <v>306</v>
      </c>
      <c r="C13" t="s">
        <v>325</v>
      </c>
      <c r="D13" t="s">
        <v>6</v>
      </c>
      <c r="E13" t="s">
        <v>273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H19" sqref="H19"/>
    </sheetView>
  </sheetViews>
  <sheetFormatPr defaultRowHeight="14.5"/>
  <cols>
    <col min="1" max="8" width="19.08984375" customWidth="1"/>
  </cols>
  <sheetData>
    <row r="1" spans="1:8" ht="29">
      <c r="A1" s="10" t="s">
        <v>266</v>
      </c>
      <c r="B1" s="10" t="s">
        <v>267</v>
      </c>
      <c r="C1" s="10" t="s">
        <v>268</v>
      </c>
      <c r="D1" s="10" t="s">
        <v>269</v>
      </c>
      <c r="E1" s="10" t="s">
        <v>270</v>
      </c>
      <c r="F1" s="10" t="s">
        <v>271</v>
      </c>
      <c r="G1" s="10" t="s">
        <v>323</v>
      </c>
      <c r="H1" s="10" t="s">
        <v>322</v>
      </c>
    </row>
    <row r="2" spans="1:8" ht="15" customHeight="1">
      <c r="A2" s="3" t="s">
        <v>274</v>
      </c>
      <c r="B2" s="3" t="s">
        <v>272</v>
      </c>
      <c r="C2" t="s">
        <v>6</v>
      </c>
      <c r="D2" t="s">
        <v>273</v>
      </c>
      <c r="E2">
        <v>2030</v>
      </c>
      <c r="F2" t="s">
        <v>175</v>
      </c>
      <c r="G2">
        <f>6/1000</f>
        <v>6.0000000000000001E-3</v>
      </c>
      <c r="H2">
        <v>55</v>
      </c>
    </row>
    <row r="3" spans="1:8" ht="15" customHeight="1">
      <c r="A3" s="3" t="s">
        <v>275</v>
      </c>
      <c r="B3" s="3" t="s">
        <v>272</v>
      </c>
      <c r="C3" t="s">
        <v>6</v>
      </c>
      <c r="D3" t="s">
        <v>273</v>
      </c>
      <c r="E3">
        <v>2030</v>
      </c>
      <c r="F3" t="s">
        <v>175</v>
      </c>
      <c r="G3">
        <f>100/1000</f>
        <v>0.1</v>
      </c>
      <c r="H3">
        <v>150</v>
      </c>
    </row>
    <row r="4" spans="1:8" ht="15" customHeight="1">
      <c r="A4" s="3" t="s">
        <v>276</v>
      </c>
      <c r="B4" s="3" t="s">
        <v>272</v>
      </c>
      <c r="C4" t="s">
        <v>6</v>
      </c>
      <c r="D4" t="s">
        <v>273</v>
      </c>
      <c r="E4">
        <v>2030</v>
      </c>
      <c r="F4" t="s">
        <v>175</v>
      </c>
      <c r="G4">
        <v>150</v>
      </c>
    </row>
    <row r="5" spans="1:8" ht="15" customHeight="1">
      <c r="A5" s="3" t="s">
        <v>277</v>
      </c>
      <c r="B5" s="3" t="s">
        <v>272</v>
      </c>
      <c r="C5" t="s">
        <v>6</v>
      </c>
      <c r="D5" t="s">
        <v>273</v>
      </c>
      <c r="E5">
        <v>2030</v>
      </c>
      <c r="F5" t="s">
        <v>175</v>
      </c>
      <c r="G5">
        <v>100</v>
      </c>
    </row>
    <row r="6" spans="1:8" ht="15" customHeight="1">
      <c r="A6" s="3" t="s">
        <v>278</v>
      </c>
      <c r="B6" s="3" t="s">
        <v>272</v>
      </c>
      <c r="C6" t="s">
        <v>6</v>
      </c>
      <c r="D6" t="s">
        <v>273</v>
      </c>
      <c r="E6">
        <v>2030</v>
      </c>
      <c r="F6" t="s">
        <v>175</v>
      </c>
      <c r="G6">
        <v>10</v>
      </c>
    </row>
    <row r="7" spans="1:8" ht="15" customHeight="1">
      <c r="A7" s="3" t="s">
        <v>279</v>
      </c>
      <c r="B7" s="3" t="s">
        <v>272</v>
      </c>
      <c r="C7" t="s">
        <v>6</v>
      </c>
      <c r="D7" t="s">
        <v>273</v>
      </c>
      <c r="E7">
        <v>2030</v>
      </c>
      <c r="F7" t="s">
        <v>175</v>
      </c>
      <c r="G7">
        <f>AVERAGE(10,100)</f>
        <v>55</v>
      </c>
    </row>
    <row r="8" spans="1:8" ht="15" customHeight="1">
      <c r="A8" s="3" t="s">
        <v>284</v>
      </c>
      <c r="B8" s="3" t="s">
        <v>285</v>
      </c>
      <c r="C8" t="s">
        <v>286</v>
      </c>
      <c r="D8" t="s">
        <v>273</v>
      </c>
      <c r="E8">
        <v>2030</v>
      </c>
      <c r="F8" t="s">
        <v>175</v>
      </c>
      <c r="G8">
        <f>6/1000</f>
        <v>6.0000000000000001E-3</v>
      </c>
    </row>
    <row r="9" spans="1:8" ht="15" customHeight="1">
      <c r="A9" s="3" t="s">
        <v>287</v>
      </c>
      <c r="B9" s="3" t="s">
        <v>285</v>
      </c>
      <c r="C9" t="s">
        <v>286</v>
      </c>
      <c r="D9" t="s">
        <v>273</v>
      </c>
      <c r="E9">
        <v>2030</v>
      </c>
      <c r="F9" t="s">
        <v>175</v>
      </c>
      <c r="G9">
        <f>10/1000</f>
        <v>0.01</v>
      </c>
    </row>
    <row r="10" spans="1:8" ht="15" customHeight="1">
      <c r="A10" s="3" t="s">
        <v>288</v>
      </c>
      <c r="B10" s="3" t="s">
        <v>285</v>
      </c>
      <c r="C10" t="s">
        <v>286</v>
      </c>
      <c r="D10" t="s">
        <v>273</v>
      </c>
      <c r="E10">
        <v>2030</v>
      </c>
      <c r="F10" t="s">
        <v>175</v>
      </c>
      <c r="G10">
        <f>3/1000</f>
        <v>3.0000000000000001E-3</v>
      </c>
    </row>
    <row r="11" spans="1:8" ht="15" customHeight="1">
      <c r="A11" s="3" t="s">
        <v>289</v>
      </c>
      <c r="B11" s="3" t="s">
        <v>285</v>
      </c>
      <c r="C11" t="s">
        <v>286</v>
      </c>
      <c r="D11" t="s">
        <v>273</v>
      </c>
      <c r="E11">
        <v>2030</v>
      </c>
      <c r="F11" t="s">
        <v>175</v>
      </c>
      <c r="G11">
        <f>10/1000</f>
        <v>0.01</v>
      </c>
    </row>
    <row r="12" spans="1:8" ht="15" customHeight="1">
      <c r="A12" s="3" t="s">
        <v>290</v>
      </c>
      <c r="B12" s="3" t="s">
        <v>285</v>
      </c>
      <c r="C12" t="s">
        <v>291</v>
      </c>
      <c r="D12" t="s">
        <v>273</v>
      </c>
      <c r="E12">
        <v>2030</v>
      </c>
      <c r="F12" t="s">
        <v>175</v>
      </c>
      <c r="G12">
        <v>10</v>
      </c>
    </row>
    <row r="13" spans="1:8" ht="15" customHeight="1">
      <c r="A13" s="3" t="s">
        <v>292</v>
      </c>
      <c r="B13" s="3" t="s">
        <v>285</v>
      </c>
      <c r="C13" t="s">
        <v>291</v>
      </c>
      <c r="D13" t="s">
        <v>273</v>
      </c>
      <c r="E13">
        <v>2030</v>
      </c>
      <c r="F13" t="s">
        <v>175</v>
      </c>
      <c r="G13">
        <v>20</v>
      </c>
    </row>
    <row r="14" spans="1:8" ht="15" customHeight="1">
      <c r="A14" s="3" t="s">
        <v>293</v>
      </c>
      <c r="B14" s="3" t="s">
        <v>285</v>
      </c>
      <c r="C14" t="s">
        <v>291</v>
      </c>
      <c r="D14" t="s">
        <v>273</v>
      </c>
      <c r="E14">
        <v>2030</v>
      </c>
      <c r="F14" t="s">
        <v>175</v>
      </c>
      <c r="G14">
        <v>13.1</v>
      </c>
    </row>
    <row r="15" spans="1:8" ht="15" customHeight="1">
      <c r="A15" s="3" t="s">
        <v>294</v>
      </c>
      <c r="B15" t="s">
        <v>285</v>
      </c>
      <c r="C15" t="s">
        <v>291</v>
      </c>
      <c r="D15" t="s">
        <v>273</v>
      </c>
      <c r="E15">
        <v>2030</v>
      </c>
      <c r="F15" t="s">
        <v>175</v>
      </c>
      <c r="G15">
        <v>17.399999999999999</v>
      </c>
    </row>
    <row r="16" spans="1:8" ht="15" customHeight="1">
      <c r="A16" s="3" t="s">
        <v>295</v>
      </c>
      <c r="B16" s="3" t="s">
        <v>285</v>
      </c>
      <c r="C16" t="s">
        <v>296</v>
      </c>
      <c r="D16" t="s">
        <v>273</v>
      </c>
      <c r="E16">
        <v>2030</v>
      </c>
      <c r="F16" t="s">
        <v>175</v>
      </c>
      <c r="G16">
        <v>1.5</v>
      </c>
    </row>
    <row r="17" spans="1:8" ht="15" customHeight="1">
      <c r="A17" s="3" t="s">
        <v>297</v>
      </c>
      <c r="B17" s="3" t="s">
        <v>285</v>
      </c>
      <c r="C17" t="s">
        <v>291</v>
      </c>
      <c r="D17" t="s">
        <v>273</v>
      </c>
      <c r="E17">
        <v>2030</v>
      </c>
      <c r="F17" t="s">
        <v>175</v>
      </c>
      <c r="G17">
        <v>10</v>
      </c>
      <c r="H17">
        <v>150</v>
      </c>
    </row>
    <row r="18" spans="1:8" ht="15" customHeight="1">
      <c r="A18" s="3" t="s">
        <v>298</v>
      </c>
      <c r="B18" s="3" t="s">
        <v>285</v>
      </c>
      <c r="C18" t="s">
        <v>291</v>
      </c>
      <c r="D18" t="s">
        <v>273</v>
      </c>
      <c r="E18">
        <v>2030</v>
      </c>
      <c r="F18" t="s">
        <v>175</v>
      </c>
      <c r="G18">
        <f>AVERAGE(0.5,10)</f>
        <v>5.25</v>
      </c>
      <c r="H18">
        <v>200</v>
      </c>
    </row>
    <row r="19" spans="1:8" ht="15" customHeight="1">
      <c r="A19" s="3" t="s">
        <v>299</v>
      </c>
      <c r="B19" s="3" t="s">
        <v>285</v>
      </c>
      <c r="C19" t="s">
        <v>291</v>
      </c>
      <c r="D19" t="s">
        <v>273</v>
      </c>
      <c r="E19">
        <v>2030</v>
      </c>
      <c r="F19" t="s">
        <v>175</v>
      </c>
      <c r="G19">
        <v>6.1</v>
      </c>
      <c r="H19">
        <v>50</v>
      </c>
    </row>
    <row r="20" spans="1:8" ht="15" customHeight="1">
      <c r="A20" s="3" t="s">
        <v>301</v>
      </c>
      <c r="B20" s="3" t="s">
        <v>285</v>
      </c>
      <c r="C20" t="s">
        <v>291</v>
      </c>
      <c r="D20" t="s">
        <v>273</v>
      </c>
      <c r="E20">
        <v>2030</v>
      </c>
      <c r="F20" t="s">
        <v>175</v>
      </c>
    </row>
    <row r="21" spans="1:8" ht="15" customHeight="1">
      <c r="A21" s="3" t="s">
        <v>302</v>
      </c>
      <c r="B21" s="3" t="s">
        <v>285</v>
      </c>
      <c r="C21" t="s">
        <v>291</v>
      </c>
      <c r="D21" t="s">
        <v>273</v>
      </c>
      <c r="E21">
        <v>2030</v>
      </c>
      <c r="F21" t="s">
        <v>175</v>
      </c>
    </row>
    <row r="22" spans="1:8" ht="15" customHeight="1">
      <c r="A22" s="3" t="s">
        <v>303</v>
      </c>
      <c r="B22" s="3" t="s">
        <v>285</v>
      </c>
      <c r="C22" t="s">
        <v>291</v>
      </c>
      <c r="D22" t="s">
        <v>273</v>
      </c>
      <c r="E22">
        <v>2030</v>
      </c>
      <c r="F22" t="s">
        <v>175</v>
      </c>
      <c r="G22">
        <f>ROUND(0.676*24.7/0.309,2)</f>
        <v>54.04</v>
      </c>
    </row>
    <row r="23" spans="1:8" ht="15" customHeight="1">
      <c r="A23" s="3" t="s">
        <v>305</v>
      </c>
      <c r="B23" s="3" t="s">
        <v>306</v>
      </c>
      <c r="C23" t="s">
        <v>6</v>
      </c>
      <c r="D23" t="s">
        <v>282</v>
      </c>
      <c r="E23">
        <v>2030</v>
      </c>
      <c r="F23" t="s">
        <v>175</v>
      </c>
      <c r="G23">
        <v>3.5</v>
      </c>
    </row>
    <row r="24" spans="1:8" ht="15" customHeight="1">
      <c r="A24" s="3" t="s">
        <v>305</v>
      </c>
      <c r="B24" s="3" t="s">
        <v>306</v>
      </c>
      <c r="D24" t="s">
        <v>283</v>
      </c>
      <c r="E24">
        <v>2030</v>
      </c>
      <c r="F24" t="s">
        <v>175</v>
      </c>
      <c r="G24">
        <v>7</v>
      </c>
    </row>
    <row r="25" spans="1:8" ht="15" customHeight="1">
      <c r="A25" s="3" t="s">
        <v>310</v>
      </c>
      <c r="B25" s="3" t="s">
        <v>306</v>
      </c>
      <c r="C25" t="s">
        <v>311</v>
      </c>
      <c r="D25" t="s">
        <v>273</v>
      </c>
      <c r="E25">
        <v>2030</v>
      </c>
      <c r="F25" t="s">
        <v>175</v>
      </c>
      <c r="G25" t="s">
        <v>312</v>
      </c>
    </row>
    <row r="26" spans="1:8" ht="15" customHeight="1">
      <c r="A26" s="3" t="s">
        <v>310</v>
      </c>
      <c r="B26" s="3" t="s">
        <v>306</v>
      </c>
      <c r="C26" t="s">
        <v>311</v>
      </c>
      <c r="D26" t="s">
        <v>282</v>
      </c>
      <c r="E26">
        <v>2030</v>
      </c>
      <c r="F26" t="s">
        <v>175</v>
      </c>
      <c r="G26">
        <v>170</v>
      </c>
    </row>
    <row r="27" spans="1:8" ht="15" customHeight="1">
      <c r="A27" s="3" t="s">
        <v>310</v>
      </c>
      <c r="B27" s="3" t="s">
        <v>306</v>
      </c>
      <c r="D27" t="s">
        <v>283</v>
      </c>
      <c r="E27">
        <v>2030</v>
      </c>
      <c r="F27" t="s">
        <v>175</v>
      </c>
      <c r="G27">
        <v>150000</v>
      </c>
    </row>
    <row r="28" spans="1:8" ht="15" customHeight="1">
      <c r="A28" s="3" t="s">
        <v>318</v>
      </c>
      <c r="B28" s="3" t="s">
        <v>313</v>
      </c>
      <c r="C28" t="s">
        <v>314</v>
      </c>
      <c r="D28" t="s">
        <v>282</v>
      </c>
      <c r="E28">
        <v>2030</v>
      </c>
      <c r="F28" t="s">
        <v>175</v>
      </c>
      <c r="G28">
        <v>10</v>
      </c>
    </row>
    <row r="29" spans="1:8" ht="15" customHeight="1">
      <c r="A29" s="3" t="s">
        <v>318</v>
      </c>
      <c r="B29" s="3" t="s">
        <v>313</v>
      </c>
      <c r="C29" t="s">
        <v>311</v>
      </c>
      <c r="D29" t="s">
        <v>273</v>
      </c>
      <c r="E29">
        <v>2030</v>
      </c>
      <c r="F29" t="s">
        <v>175</v>
      </c>
      <c r="G29">
        <v>6.2</v>
      </c>
    </row>
    <row r="30" spans="1:8" ht="15" customHeight="1">
      <c r="A30" s="3" t="s">
        <v>318</v>
      </c>
      <c r="B30" s="3" t="s">
        <v>313</v>
      </c>
      <c r="C30" t="s">
        <v>308</v>
      </c>
      <c r="D30" t="s">
        <v>273</v>
      </c>
      <c r="E30">
        <v>2030</v>
      </c>
      <c r="F30" t="s">
        <v>175</v>
      </c>
      <c r="G30">
        <v>1.2</v>
      </c>
    </row>
    <row r="31" spans="1:8" ht="15" customHeight="1">
      <c r="A31" s="3" t="s">
        <v>319</v>
      </c>
      <c r="B31" s="3" t="s">
        <v>313</v>
      </c>
      <c r="C31" t="s">
        <v>119</v>
      </c>
      <c r="D31" t="s">
        <v>282</v>
      </c>
      <c r="E31">
        <v>2030</v>
      </c>
      <c r="F31" t="s">
        <v>175</v>
      </c>
      <c r="G31">
        <v>400</v>
      </c>
    </row>
    <row r="32" spans="1:8" ht="15" customHeight="1">
      <c r="A32" s="3" t="s">
        <v>319</v>
      </c>
      <c r="B32" s="3" t="s">
        <v>313</v>
      </c>
      <c r="C32" t="s">
        <v>320</v>
      </c>
      <c r="D32" t="s">
        <v>273</v>
      </c>
      <c r="E32">
        <v>2030</v>
      </c>
      <c r="F32" t="s">
        <v>175</v>
      </c>
      <c r="G32">
        <f>0.63*G31</f>
        <v>252</v>
      </c>
    </row>
    <row r="33" spans="1:8" ht="15" customHeight="1">
      <c r="A33" s="3" t="s">
        <v>319</v>
      </c>
      <c r="B33" s="3" t="s">
        <v>313</v>
      </c>
      <c r="C33" t="s">
        <v>321</v>
      </c>
      <c r="D33" t="s">
        <v>273</v>
      </c>
      <c r="E33">
        <v>2030</v>
      </c>
      <c r="F33" t="s">
        <v>175</v>
      </c>
      <c r="G33">
        <f>0.22*G31</f>
        <v>88</v>
      </c>
      <c r="H33">
        <v>1300</v>
      </c>
    </row>
    <row r="34" spans="1:8" ht="15" customHeight="1">
      <c r="A34" s="3" t="s">
        <v>128</v>
      </c>
      <c r="B34" s="3" t="s">
        <v>272</v>
      </c>
      <c r="C34" t="s">
        <v>6</v>
      </c>
      <c r="D34" t="s">
        <v>273</v>
      </c>
      <c r="F34" t="s">
        <v>175</v>
      </c>
      <c r="G34">
        <v>57</v>
      </c>
    </row>
    <row r="35" spans="1:8" ht="15" customHeight="1">
      <c r="A35" s="11" t="s">
        <v>280</v>
      </c>
      <c r="B35" s="12" t="s">
        <v>281</v>
      </c>
      <c r="C35" s="13" t="s">
        <v>6</v>
      </c>
      <c r="D35" s="13" t="s">
        <v>282</v>
      </c>
      <c r="E35" s="13"/>
      <c r="F35" t="s">
        <v>175</v>
      </c>
      <c r="G35" s="13"/>
    </row>
    <row r="36" spans="1:8" ht="15" customHeight="1">
      <c r="A36" s="11" t="s">
        <v>280</v>
      </c>
      <c r="B36" s="12" t="s">
        <v>281</v>
      </c>
      <c r="C36" s="13" t="s">
        <v>6</v>
      </c>
      <c r="D36" s="13" t="s">
        <v>273</v>
      </c>
      <c r="E36" s="13"/>
      <c r="F36" t="s">
        <v>175</v>
      </c>
      <c r="G36" s="13"/>
    </row>
    <row r="37" spans="1:8" ht="15" customHeight="1">
      <c r="A37" s="11" t="s">
        <v>280</v>
      </c>
      <c r="B37" s="12" t="s">
        <v>281</v>
      </c>
      <c r="C37" s="13"/>
      <c r="D37" s="13" t="s">
        <v>283</v>
      </c>
      <c r="E37" s="13"/>
      <c r="F37" t="s">
        <v>175</v>
      </c>
      <c r="G37" s="13"/>
    </row>
    <row r="38" spans="1:8" ht="15" customHeight="1">
      <c r="A38" s="3" t="s">
        <v>300</v>
      </c>
      <c r="B38" s="3" t="s">
        <v>285</v>
      </c>
      <c r="C38" t="s">
        <v>291</v>
      </c>
      <c r="D38" t="s">
        <v>273</v>
      </c>
      <c r="F38" t="s">
        <v>175</v>
      </c>
      <c r="G38">
        <v>200</v>
      </c>
    </row>
    <row r="39" spans="1:8" ht="15" customHeight="1">
      <c r="A39" s="3" t="s">
        <v>304</v>
      </c>
      <c r="B39" s="3" t="s">
        <v>285</v>
      </c>
      <c r="C39" t="s">
        <v>6</v>
      </c>
      <c r="D39" t="s">
        <v>273</v>
      </c>
      <c r="F39" t="s">
        <v>175</v>
      </c>
      <c r="G39">
        <v>45</v>
      </c>
    </row>
    <row r="40" spans="1:8" ht="15" customHeight="1">
      <c r="A40" s="3" t="s">
        <v>304</v>
      </c>
      <c r="B40" s="3" t="s">
        <v>285</v>
      </c>
      <c r="C40" t="s">
        <v>291</v>
      </c>
      <c r="D40" t="s">
        <v>273</v>
      </c>
      <c r="F40" t="s">
        <v>175</v>
      </c>
      <c r="G40">
        <v>50</v>
      </c>
      <c r="H40">
        <v>200</v>
      </c>
    </row>
    <row r="41" spans="1:8" ht="15" customHeight="1">
      <c r="A41" s="3" t="s">
        <v>307</v>
      </c>
      <c r="B41" s="3" t="s">
        <v>306</v>
      </c>
      <c r="C41" t="s">
        <v>308</v>
      </c>
      <c r="D41" t="s">
        <v>273</v>
      </c>
      <c r="F41" t="s">
        <v>175</v>
      </c>
      <c r="G41">
        <f>20/1000</f>
        <v>0.02</v>
      </c>
    </row>
    <row r="42" spans="1:8" ht="15" customHeight="1">
      <c r="A42" s="3" t="s">
        <v>307</v>
      </c>
      <c r="B42" s="3" t="s">
        <v>306</v>
      </c>
      <c r="C42" t="s">
        <v>308</v>
      </c>
      <c r="D42" t="s">
        <v>282</v>
      </c>
      <c r="F42" t="s">
        <v>175</v>
      </c>
      <c r="G42">
        <f>20/1000</f>
        <v>0.02</v>
      </c>
    </row>
    <row r="43" spans="1:8" ht="15" customHeight="1">
      <c r="A43" s="3" t="s">
        <v>307</v>
      </c>
      <c r="B43" s="3" t="s">
        <v>306</v>
      </c>
      <c r="D43" t="s">
        <v>283</v>
      </c>
      <c r="F43" t="s">
        <v>175</v>
      </c>
      <c r="G43">
        <f>3/1000</f>
        <v>3.0000000000000001E-3</v>
      </c>
    </row>
    <row r="44" spans="1:8" ht="15" customHeight="1">
      <c r="A44" s="3" t="s">
        <v>309</v>
      </c>
      <c r="B44" s="3" t="s">
        <v>306</v>
      </c>
      <c r="C44" t="s">
        <v>308</v>
      </c>
      <c r="D44" t="s">
        <v>273</v>
      </c>
      <c r="F44" t="s">
        <v>175</v>
      </c>
      <c r="G44">
        <v>2.9</v>
      </c>
    </row>
    <row r="45" spans="1:8" ht="15" customHeight="1">
      <c r="A45" s="3" t="s">
        <v>309</v>
      </c>
      <c r="B45" s="3" t="s">
        <v>306</v>
      </c>
      <c r="C45" t="s">
        <v>308</v>
      </c>
      <c r="D45" t="s">
        <v>282</v>
      </c>
      <c r="F45" t="s">
        <v>175</v>
      </c>
      <c r="G45">
        <v>2.9</v>
      </c>
    </row>
    <row r="46" spans="1:8" ht="15" customHeight="1">
      <c r="A46" s="3" t="s">
        <v>309</v>
      </c>
      <c r="B46" s="3" t="s">
        <v>306</v>
      </c>
      <c r="D46" t="s">
        <v>283</v>
      </c>
      <c r="F46" t="s">
        <v>175</v>
      </c>
      <c r="G46">
        <v>175</v>
      </c>
    </row>
    <row r="47" spans="1:8" ht="15" customHeight="1">
      <c r="A47" s="3" t="s">
        <v>170</v>
      </c>
      <c r="B47" s="3" t="s">
        <v>313</v>
      </c>
      <c r="C47" t="s">
        <v>314</v>
      </c>
      <c r="D47" t="s">
        <v>282</v>
      </c>
      <c r="F47" t="s">
        <v>175</v>
      </c>
      <c r="G47">
        <v>0.3</v>
      </c>
    </row>
    <row r="48" spans="1:8" ht="15" customHeight="1">
      <c r="A48" s="3" t="s">
        <v>170</v>
      </c>
      <c r="B48" s="3" t="s">
        <v>313</v>
      </c>
      <c r="C48" t="s">
        <v>315</v>
      </c>
      <c r="D48" t="s">
        <v>282</v>
      </c>
      <c r="F48" t="s">
        <v>175</v>
      </c>
      <c r="G48" s="14">
        <v>1</v>
      </c>
    </row>
    <row r="49" spans="1:7" ht="15" customHeight="1">
      <c r="A49" s="3" t="s">
        <v>170</v>
      </c>
      <c r="B49" s="3" t="s">
        <v>313</v>
      </c>
      <c r="C49" t="s">
        <v>316</v>
      </c>
      <c r="D49" t="s">
        <v>273</v>
      </c>
      <c r="F49" t="s">
        <v>175</v>
      </c>
      <c r="G49" s="14">
        <v>0.9</v>
      </c>
    </row>
    <row r="50" spans="1:7" ht="15" customHeight="1">
      <c r="A50" s="3" t="s">
        <v>170</v>
      </c>
      <c r="B50" s="3" t="s">
        <v>313</v>
      </c>
      <c r="C50" t="s">
        <v>315</v>
      </c>
      <c r="D50" t="s">
        <v>273</v>
      </c>
      <c r="F50" t="s">
        <v>175</v>
      </c>
      <c r="G50" s="14">
        <v>0.1</v>
      </c>
    </row>
    <row r="51" spans="1:7" ht="15" customHeight="1">
      <c r="A51" s="3" t="s">
        <v>170</v>
      </c>
      <c r="B51" s="3" t="s">
        <v>313</v>
      </c>
      <c r="C51" t="s">
        <v>317</v>
      </c>
      <c r="D51" t="s">
        <v>283</v>
      </c>
      <c r="F51" t="s">
        <v>175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23</v>
      </c>
      <c r="C1" t="s">
        <v>24</v>
      </c>
      <c r="D1" t="s">
        <v>25</v>
      </c>
    </row>
    <row r="2" spans="1:4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U28"/>
  <sheetViews>
    <sheetView workbookViewId="0">
      <pane ySplit="1" topLeftCell="A14" activePane="bottomLeft" state="frozen"/>
      <selection pane="bottomLeft" activeCell="E30" sqref="E30"/>
    </sheetView>
  </sheetViews>
  <sheetFormatPr defaultRowHeight="14.5"/>
  <cols>
    <col min="1" max="2" width="28.7265625" customWidth="1"/>
    <col min="3" max="4" width="7.7265625" customWidth="1"/>
    <col min="5" max="12" width="15.08984375" customWidth="1"/>
    <col min="13" max="15" width="10.1796875" customWidth="1"/>
    <col min="16" max="18" width="8.453125" customWidth="1"/>
    <col min="22" max="22" width="11.1796875" customWidth="1"/>
    <col min="23" max="23" width="19.26953125" customWidth="1"/>
  </cols>
  <sheetData>
    <row r="1" spans="1:21" ht="55.5" customHeight="1">
      <c r="A1" s="7" t="s">
        <v>245</v>
      </c>
      <c r="B1" s="7" t="s">
        <v>328</v>
      </c>
      <c r="C1" s="8" t="s">
        <v>147</v>
      </c>
      <c r="D1" s="8" t="s">
        <v>148</v>
      </c>
      <c r="E1" s="8" t="s">
        <v>223</v>
      </c>
      <c r="F1" s="8" t="s">
        <v>224</v>
      </c>
      <c r="G1" s="8" t="s">
        <v>225</v>
      </c>
      <c r="H1" s="8" t="s">
        <v>226</v>
      </c>
      <c r="I1" s="8" t="s">
        <v>227</v>
      </c>
      <c r="J1" s="8" t="s">
        <v>242</v>
      </c>
      <c r="K1" s="3" t="s">
        <v>252</v>
      </c>
      <c r="L1" s="3" t="s">
        <v>253</v>
      </c>
      <c r="M1" t="s">
        <v>228</v>
      </c>
      <c r="N1" s="3" t="s">
        <v>230</v>
      </c>
      <c r="O1" s="3" t="s">
        <v>230</v>
      </c>
      <c r="P1" t="s">
        <v>165</v>
      </c>
      <c r="Q1" t="s">
        <v>166</v>
      </c>
      <c r="R1" t="s">
        <v>143</v>
      </c>
      <c r="S1" t="s">
        <v>144</v>
      </c>
      <c r="T1" t="s">
        <v>145</v>
      </c>
      <c r="U1" t="s">
        <v>146</v>
      </c>
    </row>
    <row r="2" spans="1:21">
      <c r="A2" t="s">
        <v>185</v>
      </c>
      <c r="B2" t="s">
        <v>238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f>D2+C2</f>
        <v>4</v>
      </c>
      <c r="K2" t="s">
        <v>222</v>
      </c>
      <c r="M2" t="s">
        <v>229</v>
      </c>
      <c r="N2">
        <v>500</v>
      </c>
      <c r="O2">
        <v>500</v>
      </c>
      <c r="P2" t="s">
        <v>167</v>
      </c>
      <c r="Q2" t="s">
        <v>169</v>
      </c>
      <c r="R2">
        <v>0</v>
      </c>
      <c r="S2">
        <v>2.2999999999999998</v>
      </c>
      <c r="T2">
        <v>69.542579720367115</v>
      </c>
      <c r="U2">
        <v>0</v>
      </c>
    </row>
    <row r="3" spans="1:21">
      <c r="A3" t="s">
        <v>186</v>
      </c>
      <c r="B3" t="s">
        <v>238</v>
      </c>
      <c r="C3">
        <v>1</v>
      </c>
      <c r="D3">
        <v>3</v>
      </c>
      <c r="E3" t="b">
        <v>1</v>
      </c>
      <c r="J3">
        <f t="shared" ref="J3:J25" si="0">D3+C3</f>
        <v>4</v>
      </c>
      <c r="K3" t="s">
        <v>222</v>
      </c>
      <c r="P3" t="s">
        <v>167</v>
      </c>
      <c r="Q3" t="s">
        <v>168</v>
      </c>
      <c r="R3">
        <v>0</v>
      </c>
      <c r="S3">
        <v>3.5</v>
      </c>
      <c r="T3">
        <v>14.640543099024658</v>
      </c>
      <c r="U3">
        <v>0</v>
      </c>
    </row>
    <row r="4" spans="1:21">
      <c r="A4" t="s">
        <v>172</v>
      </c>
      <c r="B4" t="s">
        <v>237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f t="shared" si="0"/>
        <v>3</v>
      </c>
      <c r="K4" t="s">
        <v>218</v>
      </c>
      <c r="M4" t="s">
        <v>172</v>
      </c>
      <c r="N4">
        <v>775</v>
      </c>
      <c r="O4">
        <v>775</v>
      </c>
      <c r="P4" t="s">
        <v>171</v>
      </c>
      <c r="Q4" t="s">
        <v>172</v>
      </c>
      <c r="R4">
        <v>56.8</v>
      </c>
      <c r="S4">
        <v>1.5</v>
      </c>
      <c r="T4">
        <v>10.473234339905167</v>
      </c>
      <c r="U4">
        <v>0</v>
      </c>
    </row>
    <row r="5" spans="1:21">
      <c r="A5" t="s">
        <v>187</v>
      </c>
      <c r="B5" t="s">
        <v>237</v>
      </c>
      <c r="E5" t="b">
        <v>0</v>
      </c>
      <c r="J5">
        <f t="shared" si="0"/>
        <v>0</v>
      </c>
      <c r="K5" t="s">
        <v>218</v>
      </c>
    </row>
    <row r="6" spans="1:21">
      <c r="A6" t="s">
        <v>188</v>
      </c>
      <c r="B6" t="s">
        <v>237</v>
      </c>
      <c r="E6" t="b">
        <v>0</v>
      </c>
      <c r="J6">
        <f t="shared" si="0"/>
        <v>0</v>
      </c>
      <c r="K6" t="s">
        <v>218</v>
      </c>
    </row>
    <row r="7" spans="1:21">
      <c r="A7" t="s">
        <v>170</v>
      </c>
      <c r="B7" t="s">
        <v>237</v>
      </c>
      <c r="C7">
        <v>1</v>
      </c>
      <c r="D7">
        <v>2</v>
      </c>
      <c r="E7" t="b">
        <v>0</v>
      </c>
      <c r="J7">
        <f t="shared" si="0"/>
        <v>3</v>
      </c>
      <c r="L7" t="s">
        <v>250</v>
      </c>
      <c r="P7" t="s">
        <v>171</v>
      </c>
      <c r="Q7" t="s">
        <v>174</v>
      </c>
      <c r="R7">
        <v>8.52</v>
      </c>
      <c r="S7">
        <v>6.11</v>
      </c>
      <c r="T7">
        <v>32</v>
      </c>
      <c r="U7">
        <v>14</v>
      </c>
    </row>
    <row r="8" spans="1:21">
      <c r="A8" t="s">
        <v>189</v>
      </c>
      <c r="B8" t="s">
        <v>238</v>
      </c>
      <c r="E8" t="b">
        <v>1</v>
      </c>
      <c r="J8">
        <f t="shared" si="0"/>
        <v>0</v>
      </c>
      <c r="L8" t="s">
        <v>249</v>
      </c>
    </row>
    <row r="9" spans="1:21">
      <c r="A9" t="s">
        <v>190</v>
      </c>
      <c r="B9" t="s">
        <v>238</v>
      </c>
      <c r="E9" t="b">
        <v>1</v>
      </c>
      <c r="J9">
        <f t="shared" si="0"/>
        <v>0</v>
      </c>
      <c r="L9" t="s">
        <v>249</v>
      </c>
    </row>
    <row r="10" spans="1:21">
      <c r="A10" t="s">
        <v>191</v>
      </c>
      <c r="B10" t="s">
        <v>238</v>
      </c>
      <c r="E10" t="b">
        <v>1</v>
      </c>
      <c r="J10">
        <f t="shared" si="0"/>
        <v>0</v>
      </c>
      <c r="L10" t="s">
        <v>215</v>
      </c>
    </row>
    <row r="11" spans="1:21">
      <c r="A11" t="s">
        <v>192</v>
      </c>
      <c r="B11" t="s">
        <v>238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f t="shared" si="0"/>
        <v>7</v>
      </c>
      <c r="L11" t="s">
        <v>215</v>
      </c>
      <c r="M11" t="s">
        <v>233</v>
      </c>
      <c r="N11">
        <v>250</v>
      </c>
      <c r="P11" t="s">
        <v>176</v>
      </c>
      <c r="Q11" t="s">
        <v>177</v>
      </c>
      <c r="R11">
        <v>0</v>
      </c>
      <c r="S11">
        <v>1.2</v>
      </c>
      <c r="T11">
        <v>16</v>
      </c>
      <c r="U11">
        <v>0</v>
      </c>
    </row>
    <row r="12" spans="1:21">
      <c r="A12" t="s">
        <v>193</v>
      </c>
      <c r="B12" t="s">
        <v>238</v>
      </c>
      <c r="E12" t="b">
        <v>1</v>
      </c>
      <c r="J12">
        <f t="shared" si="0"/>
        <v>0</v>
      </c>
      <c r="L12" t="s">
        <v>215</v>
      </c>
    </row>
    <row r="13" spans="1:21">
      <c r="A13" t="s">
        <v>194</v>
      </c>
      <c r="B13" t="s">
        <v>238</v>
      </c>
      <c r="E13" t="b">
        <v>1</v>
      </c>
      <c r="J13">
        <f t="shared" si="0"/>
        <v>0</v>
      </c>
      <c r="L13" t="s">
        <v>215</v>
      </c>
    </row>
    <row r="14" spans="1:21">
      <c r="A14" t="s">
        <v>195</v>
      </c>
      <c r="B14" t="s">
        <v>238</v>
      </c>
      <c r="E14" t="b">
        <v>1</v>
      </c>
      <c r="J14">
        <f t="shared" si="0"/>
        <v>0</v>
      </c>
      <c r="L14" t="s">
        <v>215</v>
      </c>
    </row>
    <row r="15" spans="1:21">
      <c r="A15" t="s">
        <v>128</v>
      </c>
      <c r="B15" t="s">
        <v>237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f t="shared" si="0"/>
        <v>7</v>
      </c>
      <c r="K15" t="s">
        <v>219</v>
      </c>
      <c r="M15" t="s">
        <v>231</v>
      </c>
      <c r="N15">
        <v>1000</v>
      </c>
      <c r="P15" t="s">
        <v>178</v>
      </c>
      <c r="Q15" t="s">
        <v>175</v>
      </c>
      <c r="R15">
        <v>0</v>
      </c>
      <c r="S15">
        <v>1.74</v>
      </c>
      <c r="T15">
        <v>110</v>
      </c>
      <c r="U15">
        <v>0</v>
      </c>
    </row>
    <row r="16" spans="1:21">
      <c r="A16" t="s">
        <v>196</v>
      </c>
      <c r="B16" t="s">
        <v>237</v>
      </c>
      <c r="E16" t="b">
        <v>0</v>
      </c>
      <c r="J16">
        <f t="shared" si="0"/>
        <v>0</v>
      </c>
      <c r="K16" t="s">
        <v>219</v>
      </c>
    </row>
    <row r="17" spans="1:21">
      <c r="A17" t="s">
        <v>197</v>
      </c>
      <c r="B17" t="s">
        <v>237</v>
      </c>
      <c r="E17" t="b">
        <v>0</v>
      </c>
      <c r="J17">
        <f t="shared" si="0"/>
        <v>0</v>
      </c>
      <c r="K17" t="s">
        <v>219</v>
      </c>
    </row>
    <row r="18" spans="1:21">
      <c r="A18" t="s">
        <v>198</v>
      </c>
      <c r="B18" t="s">
        <v>237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f t="shared" si="0"/>
        <v>3</v>
      </c>
      <c r="K18" t="s">
        <v>216</v>
      </c>
      <c r="M18" t="s">
        <v>198</v>
      </c>
      <c r="N18">
        <v>150</v>
      </c>
      <c r="O18">
        <v>150</v>
      </c>
      <c r="P18" t="s">
        <v>171</v>
      </c>
      <c r="Q18" t="s">
        <v>173</v>
      </c>
      <c r="R18">
        <v>56.8</v>
      </c>
      <c r="S18">
        <v>1.5</v>
      </c>
      <c r="T18">
        <v>3.8504628350434844</v>
      </c>
      <c r="U18">
        <v>0</v>
      </c>
    </row>
    <row r="19" spans="1:21">
      <c r="A19" t="s">
        <v>199</v>
      </c>
      <c r="B19" t="s">
        <v>237</v>
      </c>
      <c r="E19" t="b">
        <v>0</v>
      </c>
      <c r="J19">
        <f t="shared" si="0"/>
        <v>0</v>
      </c>
      <c r="L19" t="s">
        <v>6</v>
      </c>
    </row>
    <row r="20" spans="1:21">
      <c r="A20" t="s">
        <v>200</v>
      </c>
      <c r="B20" t="s">
        <v>238</v>
      </c>
      <c r="E20" t="b">
        <v>1</v>
      </c>
      <c r="J20">
        <f t="shared" si="0"/>
        <v>0</v>
      </c>
      <c r="L20" t="s">
        <v>249</v>
      </c>
    </row>
    <row r="21" spans="1:21">
      <c r="A21" t="s">
        <v>201</v>
      </c>
      <c r="B21" t="s">
        <v>238</v>
      </c>
      <c r="E21" t="b">
        <v>1</v>
      </c>
      <c r="J21">
        <f t="shared" si="0"/>
        <v>0</v>
      </c>
      <c r="L21" t="s">
        <v>249</v>
      </c>
    </row>
    <row r="22" spans="1:21">
      <c r="A22" t="s">
        <v>202</v>
      </c>
      <c r="B22" t="s">
        <v>238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f t="shared" si="0"/>
        <v>1</v>
      </c>
      <c r="L22" t="s">
        <v>249</v>
      </c>
      <c r="M22" s="6" t="s">
        <v>232</v>
      </c>
      <c r="N22">
        <v>500</v>
      </c>
      <c r="P22" t="s">
        <v>179</v>
      </c>
      <c r="Q22" t="s">
        <v>180</v>
      </c>
      <c r="R22">
        <v>0</v>
      </c>
      <c r="S22">
        <v>0</v>
      </c>
      <c r="T22">
        <v>6.3</v>
      </c>
      <c r="U22">
        <v>0</v>
      </c>
    </row>
    <row r="23" spans="1:21">
      <c r="A23" t="s">
        <v>203</v>
      </c>
      <c r="B23" t="s">
        <v>238</v>
      </c>
      <c r="E23" t="b">
        <v>0</v>
      </c>
      <c r="J23">
        <f t="shared" si="0"/>
        <v>0</v>
      </c>
      <c r="L23" t="s">
        <v>6</v>
      </c>
    </row>
    <row r="24" spans="1:21">
      <c r="A24" t="s">
        <v>204</v>
      </c>
      <c r="B24" t="s">
        <v>238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f t="shared" si="0"/>
        <v>3</v>
      </c>
      <c r="L24" t="s">
        <v>249</v>
      </c>
      <c r="M24" s="6" t="s">
        <v>235</v>
      </c>
      <c r="N24">
        <v>600</v>
      </c>
      <c r="P24" t="s">
        <v>181</v>
      </c>
      <c r="Q24" t="s">
        <v>183</v>
      </c>
      <c r="R24">
        <v>0</v>
      </c>
      <c r="S24">
        <v>2</v>
      </c>
      <c r="T24">
        <v>47.8</v>
      </c>
      <c r="U24">
        <v>0</v>
      </c>
    </row>
    <row r="25" spans="1:21">
      <c r="A25" t="s">
        <v>205</v>
      </c>
      <c r="B25" t="s">
        <v>238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f t="shared" si="0"/>
        <v>2</v>
      </c>
      <c r="L25" t="s">
        <v>249</v>
      </c>
      <c r="M25" s="6" t="s">
        <v>234</v>
      </c>
      <c r="N25">
        <v>600</v>
      </c>
      <c r="P25" t="s">
        <v>181</v>
      </c>
      <c r="Q25" t="s">
        <v>182</v>
      </c>
      <c r="R25">
        <v>0</v>
      </c>
      <c r="S25">
        <v>1.5</v>
      </c>
      <c r="T25">
        <v>33.9</v>
      </c>
      <c r="U25">
        <v>0</v>
      </c>
    </row>
    <row r="26" spans="1:21">
      <c r="A26" t="s">
        <v>206</v>
      </c>
      <c r="B26" t="s">
        <v>238</v>
      </c>
      <c r="E26" t="b">
        <v>1</v>
      </c>
      <c r="L26" t="s">
        <v>249</v>
      </c>
    </row>
    <row r="27" spans="1:21">
      <c r="A27" s="3" t="s">
        <v>327</v>
      </c>
      <c r="B27" t="s">
        <v>325</v>
      </c>
      <c r="C27" s="15">
        <v>0.5</v>
      </c>
      <c r="D27" s="15">
        <v>0.5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</row>
    <row r="28" spans="1:21">
      <c r="A28" s="3" t="s">
        <v>326</v>
      </c>
      <c r="B28" t="s">
        <v>325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6"/>
  <sheetViews>
    <sheetView workbookViewId="0">
      <selection activeCell="F8" sqref="F8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207</v>
      </c>
      <c r="B1" t="s">
        <v>208</v>
      </c>
      <c r="C1" s="4" t="s">
        <v>115</v>
      </c>
      <c r="D1" s="4" t="s">
        <v>116</v>
      </c>
      <c r="E1" t="s">
        <v>117</v>
      </c>
      <c r="F1" t="s">
        <v>118</v>
      </c>
    </row>
    <row r="2" spans="1:6">
      <c r="A2" t="s">
        <v>209</v>
      </c>
      <c r="B2" t="s">
        <v>123</v>
      </c>
      <c r="C2">
        <v>0.20448</v>
      </c>
      <c r="D2">
        <v>36</v>
      </c>
      <c r="E2">
        <v>1</v>
      </c>
      <c r="F2" t="s">
        <v>124</v>
      </c>
    </row>
    <row r="3" spans="1:6">
      <c r="A3" t="s">
        <v>210</v>
      </c>
    </row>
    <row r="4" spans="1:6">
      <c r="A4" t="s">
        <v>211</v>
      </c>
    </row>
    <row r="5" spans="1:6">
      <c r="A5" t="s">
        <v>212</v>
      </c>
      <c r="B5" t="s">
        <v>132</v>
      </c>
      <c r="C5">
        <v>0.26388</v>
      </c>
      <c r="D5">
        <v>25000</v>
      </c>
      <c r="E5">
        <v>0.5</v>
      </c>
      <c r="F5" t="s">
        <v>120</v>
      </c>
    </row>
    <row r="6" spans="1:6">
      <c r="A6" t="s">
        <v>6</v>
      </c>
    </row>
    <row r="7" spans="1:6">
      <c r="A7" t="s">
        <v>213</v>
      </c>
      <c r="B7" t="s">
        <v>121</v>
      </c>
      <c r="C7">
        <v>0.34</v>
      </c>
      <c r="D7">
        <v>29000</v>
      </c>
      <c r="E7">
        <v>1</v>
      </c>
      <c r="F7" t="s">
        <v>122</v>
      </c>
    </row>
    <row r="8" spans="1:6">
      <c r="A8" t="s">
        <v>214</v>
      </c>
    </row>
    <row r="9" spans="1:6">
      <c r="A9" t="s">
        <v>215</v>
      </c>
    </row>
    <row r="10" spans="1:6">
      <c r="A10" t="s">
        <v>216</v>
      </c>
      <c r="B10" t="s">
        <v>130</v>
      </c>
      <c r="C10">
        <v>0.26750000000000002</v>
      </c>
      <c r="D10">
        <v>11600</v>
      </c>
      <c r="E10">
        <v>1</v>
      </c>
      <c r="F10" t="s">
        <v>131</v>
      </c>
    </row>
    <row r="11" spans="1:6">
      <c r="A11" t="s">
        <v>217</v>
      </c>
      <c r="B11" t="s">
        <v>126</v>
      </c>
      <c r="C11">
        <v>0.41</v>
      </c>
      <c r="D11">
        <v>3600</v>
      </c>
      <c r="E11">
        <v>1</v>
      </c>
      <c r="F11" t="s">
        <v>127</v>
      </c>
    </row>
    <row r="12" spans="1:6">
      <c r="A12" t="s">
        <v>218</v>
      </c>
      <c r="B12" t="s">
        <v>125</v>
      </c>
      <c r="C12">
        <v>0.20448</v>
      </c>
      <c r="D12">
        <v>36</v>
      </c>
      <c r="E12">
        <v>1</v>
      </c>
      <c r="F12" t="s">
        <v>124</v>
      </c>
    </row>
    <row r="13" spans="1:6">
      <c r="A13" t="s">
        <v>219</v>
      </c>
      <c r="B13" t="s">
        <v>128</v>
      </c>
      <c r="C13">
        <v>0</v>
      </c>
      <c r="D13" s="1">
        <v>3800000000</v>
      </c>
      <c r="E13">
        <v>1</v>
      </c>
      <c r="F13" t="s">
        <v>129</v>
      </c>
    </row>
    <row r="14" spans="1:6">
      <c r="A14" t="s">
        <v>220</v>
      </c>
    </row>
    <row r="15" spans="1:6">
      <c r="A15" t="s">
        <v>221</v>
      </c>
    </row>
    <row r="16" spans="1:6">
      <c r="A16" t="s">
        <v>222</v>
      </c>
      <c r="B16" t="s">
        <v>119</v>
      </c>
      <c r="C16">
        <v>0</v>
      </c>
      <c r="D16">
        <v>25000</v>
      </c>
      <c r="E16">
        <v>0.5</v>
      </c>
      <c r="F16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explanation</vt:lpstr>
      <vt:lpstr>Import Priorities</vt:lpstr>
      <vt:lpstr>CapacityMarkets</vt:lpstr>
      <vt:lpstr>CO2Auction</vt:lpstr>
      <vt:lpstr>NewTechnologies</vt:lpstr>
      <vt:lpstr>not chosen technologies</vt:lpstr>
      <vt:lpstr>EnergyConsumers</vt:lpstr>
      <vt:lpstr>TechnologiesEmlab</vt:lpstr>
      <vt:lpstr>Fuels</vt:lpstr>
      <vt:lpstr>FuelPriceTrends</vt:lpstr>
      <vt:lpstr>ElectricitySpotMarkets</vt:lpstr>
      <vt:lpstr>EnergyProducers</vt:lpstr>
      <vt:lpstr>GeometricTrends</vt:lpstr>
      <vt:lpstr>Governments</vt:lpstr>
      <vt:lpstr>StepTrends</vt:lpstr>
      <vt:lpstr>IntermittentResourceProfiles</vt:lpstr>
      <vt:lpstr>MarketStabilityReserve</vt:lpstr>
      <vt:lpstr>NationalGovernments</vt:lpstr>
      <vt:lpstr>TargetInvestors</vt:lpstr>
      <vt:lpstr>TargetInvestorTargets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2022-03-21T10:09:39Z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