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C438BD2-B7CF-4BB9-AD5F-D4F404FC7D39}" xr6:coauthVersionLast="47" xr6:coauthVersionMax="47" xr10:uidLastSave="{00000000-0000-0000-0000-000000000000}"/>
  <bookViews>
    <workbookView xWindow="15" yWindow="-16320" windowWidth="29040" windowHeight="15840" tabRatio="998" activeTab="8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Fuels" sheetId="29" r:id="rId10"/>
    <sheet name="EnergyProducers" sheetId="17" r:id="rId11"/>
    <sheet name="FuelPriceTrends" sheetId="30" r:id="rId12"/>
    <sheet name="TargetInvestorTargets" sheetId="26" r:id="rId13"/>
    <sheet name="ElectricitySpotMarkets" sheetId="14" r:id="rId14"/>
    <sheet name="StepTrends" sheetId="18" r:id="rId15"/>
    <sheet name="yearly targets" sheetId="52" r:id="rId16"/>
    <sheet name="Potentials" sheetId="51" r:id="rId17"/>
    <sheet name="Dismantled" sheetId="49" r:id="rId18"/>
    <sheet name="backup" sheetId="50" r:id="rId19"/>
    <sheet name="CO2" sheetId="44" r:id="rId20"/>
    <sheet name="Governments" sheetId="19" r:id="rId21"/>
    <sheet name="GeometricTrends" sheetId="21" r:id="rId22"/>
    <sheet name="NewTechnologies" sheetId="35" r:id="rId23"/>
    <sheet name="CO2Auction" sheetId="15" r:id="rId24"/>
    <sheet name="not chosen technologies" sheetId="36" r:id="rId25"/>
    <sheet name="TargetInvestors" sheetId="25" r:id="rId26"/>
    <sheet name="IntermittentResourceProfiles" sheetId="10" r:id="rId27"/>
    <sheet name="MarketStabilityReserve" sheetId="28" r:id="rId28"/>
    <sheet name="NationalGovernments" sheetId="20" r:id="rId29"/>
  </sheets>
  <definedNames>
    <definedName name="_xlnm._FilterDatabase" localSheetId="10" hidden="1">EnergyProducers!$H$9:$H$151</definedName>
    <definedName name="_xlnm._FilterDatabase" localSheetId="22" hidden="1">NewTechnologies!$A$1:$I$11</definedName>
    <definedName name="_xlnm._FilterDatabase" localSheetId="24" hidden="1">'not chosen technologies'!$A$1:$H$1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50" l="1"/>
  <c r="F7" i="50"/>
  <c r="H8" i="45" l="1"/>
  <c r="H3" i="45"/>
  <c r="H4" i="45"/>
  <c r="H5" i="45"/>
  <c r="H6" i="45"/>
  <c r="H7" i="45"/>
  <c r="H2" i="45"/>
  <c r="B16" i="50" l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2" i="33"/>
  <c r="N28" i="33"/>
  <c r="I3" i="14"/>
  <c r="I2" i="14"/>
  <c r="B30" i="41" l="1"/>
  <c r="B29" i="41"/>
  <c r="C3" i="18" l="1"/>
  <c r="D16" i="33" l="1"/>
  <c r="F16" i="33"/>
  <c r="O16" i="33" s="1"/>
  <c r="G16" i="33"/>
  <c r="H16" i="33"/>
  <c r="C16" i="33"/>
  <c r="N5" i="33"/>
  <c r="N6" i="33"/>
  <c r="N27" i="33"/>
  <c r="N29" i="33"/>
  <c r="N30" i="33"/>
  <c r="N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I8" i="35" l="1"/>
  <c r="I11" i="35"/>
  <c r="N3" i="33" l="1"/>
  <c r="N18" i="33"/>
  <c r="N19" i="33"/>
  <c r="N20" i="33"/>
  <c r="N21" i="33"/>
  <c r="N11" i="33"/>
  <c r="N12" i="33"/>
  <c r="N13" i="33"/>
  <c r="N14" i="33"/>
  <c r="N16" i="33" s="1"/>
  <c r="N15" i="33"/>
  <c r="N17" i="33"/>
  <c r="N22" i="33"/>
  <c r="N23" i="33"/>
  <c r="N24" i="33"/>
  <c r="N25" i="33"/>
  <c r="N26" i="33"/>
  <c r="N7" i="33"/>
  <c r="N8" i="33"/>
  <c r="N9" i="33"/>
  <c r="N10" i="33"/>
  <c r="N4" i="33"/>
  <c r="N2" i="33"/>
  <c r="E9" i="30"/>
  <c r="E7" i="30"/>
  <c r="E6" i="30"/>
  <c r="E5" i="30"/>
  <c r="E4" i="30"/>
  <c r="E3" i="30"/>
  <c r="E2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  <author>tc={F8CC50A9-0203-41C3-B5BC-5836D06E0634}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  <comment ref="E1" authorId="2" shapeId="0" xr:uid="{F8CC50A9-0203-41C3-B5BC-5836D06E063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L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tc={A12495BB-0B8F-49F2-A269-19F2B6AF5EAB}</author>
  </authors>
  <commentList>
    <comment ref="D1" authorId="0" shapeId="0" xr:uid="{A12495BB-0B8F-49F2-A269-19F2B6AF5EA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tradeRES Scenario data corrected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<sst xmlns="http://schemas.openxmlformats.org/spreadsheetml/2006/main" count="1056" uniqueCount="408">
  <si>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</si>
  <si>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</si>
  <si>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</si>
  <si>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</si>
  <si>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</si>
  <si>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</si>
  <si>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</si>
  <si>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</si>
  <si>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</si>
  <si>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</si>
  <si>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</si>
  <si>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</si>
  <si>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</si>
  <si>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</si>
  <si>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</si>
  <si>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</si>
  <si>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</si>
  <si>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</si>
  <si>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</si>
  <si>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</si>
  <si>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</si>
  <si>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</si>
  <si>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</si>
  <si>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</si>
  <si>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</si>
  <si>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</si>
  <si>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</si>
  <si>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</si>
  <si>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</si>
  <si>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</si>
  <si>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</si>
  <si>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</si>
  <si>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</si>
  <si>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</si>
  <si>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</si>
  <si>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</si>
  <si>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</si>
  <si>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</si>
  <si>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</si>
  <si>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</si>
  <si>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</si>
  <si>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</si>
  <si>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</si>
  <si>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</si>
  <si>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</si>
  <si>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</si>
  <si>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</si>
  <si>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</si>
  <si>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</si>
  <si>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</si>
  <si>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</si>
  <si>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</si>
  <si>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</si>
  <si>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</si>
  <si>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</si>
  <si>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</si>
  <si>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</si>
  <si>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</si>
  <si>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</si>
  <si>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</si>
  <si>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</si>
  <si>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</si>
  <si>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</si>
  <si>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</si>
  <si>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</si>
  <si>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</si>
  <si>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</si>
  <si>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</si>
  <si>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</si>
  <si>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</si>
  <si>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</si>
  <si>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</si>
  <si>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</si>
  <si>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</si>
  <si>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</si>
  <si>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</si>
  <si>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</si>
  <si>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</si>
  <si>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</si>
  <si>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</si>
  <si>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</si>
  <si>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</si>
  <si>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</si>
  <si>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</si>
  <si>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</si>
  <si>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</si>
  <si>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</si>
  <si>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</si>
  <si>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</si>
  <si>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</si>
  <si>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</si>
  <si>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</si>
  <si>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</si>
  <si>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</si>
  <si>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</si>
  <si>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</si>
  <si>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</si>
  <si>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</si>
  <si>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</si>
  <si>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</si>
  <si>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</si>
  <si>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</si>
  <si>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</si>
  <si>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</si>
  <si>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</si>
  <si>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</si>
  <si>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</si>
  <si>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</si>
  <si>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</si>
  <si>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</si>
  <si>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</si>
  <si>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</si>
  <si>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</si>
  <si>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</si>
  <si>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</si>
  <si>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</si>
  <si>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</si>
  <si>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</si>
  <si>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</si>
  <si>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</si>
  <si>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</si>
  <si>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</si>
  <si>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</si>
  <si>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</si>
  <si>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</si>
  <si>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</si>
  <si>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</si>
  <si>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</si>
  <si>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</si>
  <si>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</si>
  <si>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</si>
  <si>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</si>
  <si>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</si>
  <si>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</si>
  <si>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</si>
  <si>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</si>
  <si>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</si>
  <si>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</si>
  <si>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</si>
  <si>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</si>
  <si>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</si>
  <si>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</si>
  <si>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</si>
  <si>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</si>
  <si>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</si>
  <si>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</si>
  <si>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</si>
  <si>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</si>
  <si>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</si>
  <si>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</si>
  <si>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</si>
  <si>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</si>
  <si>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</si>
  <si>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</si>
  <si>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</si>
  <si>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</si>
  <si>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</si>
  <si>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</si>
  <si>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</si>
  <si>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</si>
  <si>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</si>
  <si>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</si>
  <si>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</si>
  <si>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</si>
  <si>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</si>
  <si>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</si>
  <si>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</si>
  <si>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</si>
  <si>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</si>
  <si>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</si>
  <si>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</si>
  <si>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</si>
  <si>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</si>
  <si>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</si>
  <si>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</si>
  <si>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</si>
  <si>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</si>
  <si>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</si>
  <si>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</si>
  <si>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</si>
  <si>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</si>
  <si>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</si>
  <si>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</si>
  <si>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</si>
  <si>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</si>
  <si>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</si>
  <si>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</si>
  <si>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</si>
  <si>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</si>
  <si>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</si>
  <si>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</si>
  <si>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</si>
  <si>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</si>
  <si>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</si>
  <si>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</si>
  <si>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</si>
  <si>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</si>
  <si>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</si>
  <si>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</si>
  <si>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</si>
  <si>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</si>
  <si>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</si>
  <si>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</si>
  <si>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</si>
  <si>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</si>
  <si>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</si>
  <si>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</si>
  <si>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</si>
  <si>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</si>
  <si>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</si>
  <si>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</si>
  <si>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</si>
  <si>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</si>
  <si>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</si>
  <si>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</si>
  <si>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</si>
  <si>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</si>
  <si>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</si>
  <si>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</si>
  <si>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</si>
  <si>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</si>
  <si>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</si>
  <si>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</si>
  <si>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</si>
  <si>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</si>
  <si>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</si>
  <si>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</si>
  <si>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</si>
  <si>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</si>
  <si>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</si>
  <si>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</si>
  <si>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</si>
  <si>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</si>
  <si>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</si>
  <si>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</si>
  <si>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</si>
  <si>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</si>
  <si>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</si>
  <si>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</si>
  <si>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</si>
  <si>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</si>
  <si>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</si>
  <si>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</si>
  <si>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</si>
  <si>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</si>
  <si>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</si>
  <si>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</si>
  <si>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</si>
  <si>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</si>
  <si>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</si>
  <si>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</si>
  <si>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</si>
  <si>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</si>
  <si>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</si>
  <si>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</si>
  <si>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</si>
  <si>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</si>
  <si>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Owner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</si>
  <si>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</si>
  <si>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</si>
  <si>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</si>
  <si>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</si>
  <si>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</si>
  <si>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</si>
  <si>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</si>
  <si>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</si>
  <si>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</si>
  <si>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</si>
  <si>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</si>
  <si>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</si>
  <si>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</si>
  <si>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targetNode</t>
  </si>
  <si>
    <t>efficiencies</t>
  </si>
  <si>
    <t>Installed power plants by 2020</t>
  </si>
  <si>
    <t>targetTrend</t>
  </si>
  <si>
    <t>targetTechnology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</si>
  <si>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</si>
  <si>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</si>
  <si>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</si>
  <si>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</si>
  <si>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</si>
  <si>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</si>
  <si>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</si>
  <si>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</si>
  <si>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</si>
  <si>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</si>
  <si>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</si>
  <si>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</si>
  <si>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</si>
  <si>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</si>
  <si>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</si>
  <si>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</si>
  <si>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</si>
  <si>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</si>
  <si>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</si>
  <si>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</si>
  <si>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</si>
  <si>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</si>
  <si>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</si>
  <si>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</si>
  <si>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</si>
  <si>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</si>
  <si>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</si>
  <si>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</si>
  <si>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</si>
  <si>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</si>
  <si>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</si>
  <si>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</si>
  <si>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</si>
  <si>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</si>
  <si>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</si>
  <si>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</si>
  <si>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</si>
  <si>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</si>
  <si>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</si>
  <si>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</si>
  <si>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</si>
  <si>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</si>
  <si>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</si>
  <si>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</si>
  <si>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</si>
  <si>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</si>
  <si>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</si>
  <si>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</si>
  <si>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</si>
  <si>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</si>
  <si>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</si>
  <si>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</si>
  <si>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</si>
  <si>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</si>
  <si>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</si>
  <si>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</si>
  <si>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</si>
  <si>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</si>
  <si>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</si>
  <si>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</si>
  <si>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</si>
  <si>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</si>
  <si>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</si>
  <si>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</si>
  <si>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</si>
  <si>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</si>
  <si>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</si>
  <si>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</si>
  <si>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</si>
  <si>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</si>
  <si>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</si>
  <si>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</si>
  <si>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</si>
  <si>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</si>
  <si>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</si>
  <si>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</si>
  <si>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</si>
  <si>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</si>
  <si>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price2050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</si>
  <si>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</si>
  <si>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</si>
  <si>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</si>
  <si>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</si>
  <si>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</si>
  <si>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</si>
  <si>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</si>
  <si>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</si>
  <si>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</si>
  <si>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</si>
  <si>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</si>
  <si>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</si>
  <si>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</si>
  <si>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</si>
  <si>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</si>
  <si>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</si>
  <si>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</si>
  <si>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</si>
  <si>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</si>
  <si>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</si>
  <si>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</si>
  <si>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</si>
  <si>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</si>
  <si>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</si>
  <si>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</si>
  <si>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</si>
  <si>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</si>
  <si>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</si>
  <si>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</si>
  <si>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</si>
  <si>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</si>
  <si>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</si>
  <si>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</si>
  <si>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</si>
  <si>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</si>
  <si>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</si>
  <si>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Ma</t>
  </si>
  <si>
    <t>traderesTechnology</t>
  </si>
  <si>
    <t>Unit</t>
  </si>
  <si>
    <t>GW</t>
  </si>
  <si>
    <t>GW_e</t>
  </si>
  <si>
    <t>year</t>
  </si>
  <si>
    <t>all</t>
  </si>
  <si>
    <t>TWh</t>
  </si>
  <si>
    <t xml:space="preserve">target 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</si>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</sst>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4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</cellXfs>
  <cellStyles count="3"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4.xml"/><Relationship Id="rId21" Type="http://schemas.openxmlformats.org/officeDocument/2006/relationships/worksheet" Target="worksheets/sheet21.xml"/><Relationship Id="rId34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  <threadedComment ref="E1" dT="2022-05-12T13:01:42.03" personId="{9E95C7A5-7FDF-48FF-95DD-9C4C7D0F3D8F}" id="{F8CC50A9-0203-41C3-B5BC-5836D06E0634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1" dT="2022-10-17T21:41:02.28" personId="{9E95C7A5-7FDF-48FF-95DD-9C4C7D0F3D8F}" id="{A12495BB-0B8F-49F2-A269-19F2B6AF5EAB}">
    <text>From tradeRES Scenario data corrected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7.x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F3" sqref="F3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303</v>
      </c>
      <c r="B1" s="33" t="s">
        <v>302</v>
      </c>
      <c r="C1" s="33" t="s">
        <v>311</v>
      </c>
      <c r="D1" s="27" t="s">
        <v>304</v>
      </c>
      <c r="E1" s="28" t="s">
        <v>400</v>
      </c>
      <c r="F1" s="31" t="s">
        <v>287</v>
      </c>
    </row>
    <row r="2" spans="1:12">
      <c r="A2" s="22" t="s">
        <v>171</v>
      </c>
      <c r="B2" s="29" t="s">
        <v>128</v>
      </c>
      <c r="C2" s="29" t="s">
        <v>310</v>
      </c>
      <c r="D2" s="23">
        <v>1</v>
      </c>
      <c r="F2" t="s">
        <v>407</v>
      </c>
    </row>
    <row r="3" spans="1:12">
      <c r="A3" s="22"/>
      <c r="B3" s="29" t="s">
        <v>129</v>
      </c>
      <c r="C3" s="29" t="s">
        <v>310</v>
      </c>
      <c r="D3" s="23">
        <v>2</v>
      </c>
      <c r="E3" s="46" t="s">
        <v>403</v>
      </c>
    </row>
    <row r="4" spans="1:12">
      <c r="A4" s="22" t="s">
        <v>116</v>
      </c>
      <c r="B4" s="29" t="s">
        <v>116</v>
      </c>
      <c r="C4" s="29" t="s">
        <v>329</v>
      </c>
      <c r="D4" s="23">
        <v>3</v>
      </c>
    </row>
    <row r="5" spans="1:12">
      <c r="A5" s="22"/>
      <c r="B5" s="29" t="s">
        <v>130</v>
      </c>
      <c r="C5" s="29" t="s">
        <v>329</v>
      </c>
      <c r="D5" s="23">
        <v>4</v>
      </c>
      <c r="E5" s="46" t="s">
        <v>402</v>
      </c>
    </row>
    <row r="6" spans="1:12">
      <c r="A6" s="22"/>
      <c r="B6" s="29" t="s">
        <v>131</v>
      </c>
      <c r="C6" s="29" t="s">
        <v>329</v>
      </c>
      <c r="D6" s="23">
        <v>5</v>
      </c>
    </row>
    <row r="7" spans="1:12">
      <c r="A7" s="22"/>
      <c r="B7" s="29" t="s">
        <v>114</v>
      </c>
      <c r="C7" s="29" t="s">
        <v>329</v>
      </c>
      <c r="D7" s="23">
        <v>6</v>
      </c>
    </row>
    <row r="8" spans="1:12">
      <c r="A8" s="22"/>
      <c r="B8" s="29" t="s">
        <v>132</v>
      </c>
      <c r="C8" s="29" t="s">
        <v>329</v>
      </c>
      <c r="D8" s="23">
        <v>7</v>
      </c>
      <c r="K8" s="46"/>
      <c r="L8" s="46"/>
    </row>
    <row r="9" spans="1:12">
      <c r="A9" s="22"/>
      <c r="B9" s="29" t="s">
        <v>133</v>
      </c>
      <c r="C9" s="29" t="s">
        <v>329</v>
      </c>
      <c r="D9" s="23">
        <v>8</v>
      </c>
      <c r="L9" s="46"/>
    </row>
    <row r="10" spans="1:12">
      <c r="A10" s="22"/>
      <c r="B10" s="29" t="s">
        <v>134</v>
      </c>
      <c r="C10" s="29" t="s">
        <v>329</v>
      </c>
      <c r="D10" s="23">
        <v>9</v>
      </c>
      <c r="L10" s="46"/>
    </row>
    <row r="11" spans="1:12">
      <c r="A11" s="22"/>
      <c r="B11" s="29" t="s">
        <v>135</v>
      </c>
      <c r="C11" s="29" t="s">
        <v>308</v>
      </c>
      <c r="D11" s="23">
        <v>10</v>
      </c>
      <c r="L11" s="46"/>
    </row>
    <row r="12" spans="1:12">
      <c r="A12" s="22"/>
      <c r="B12" s="29" t="s">
        <v>136</v>
      </c>
      <c r="C12" s="29" t="s">
        <v>308</v>
      </c>
      <c r="D12" s="23">
        <v>11</v>
      </c>
      <c r="K12" s="46"/>
      <c r="L12" s="46"/>
    </row>
    <row r="13" spans="1:12">
      <c r="A13" s="22" t="s">
        <v>175</v>
      </c>
      <c r="B13" s="29" t="s">
        <v>137</v>
      </c>
      <c r="C13" s="29" t="s">
        <v>308</v>
      </c>
      <c r="D13" s="23">
        <v>12</v>
      </c>
      <c r="K13" s="46"/>
      <c r="L13" s="46"/>
    </row>
    <row r="14" spans="1:12">
      <c r="A14" s="22"/>
      <c r="B14" s="29" t="s">
        <v>138</v>
      </c>
      <c r="C14" s="29" t="s">
        <v>308</v>
      </c>
      <c r="D14" s="23">
        <v>13</v>
      </c>
      <c r="K14" s="46"/>
      <c r="L14" s="46"/>
    </row>
    <row r="15" spans="1:12">
      <c r="A15" s="22" t="s">
        <v>173</v>
      </c>
      <c r="B15" s="29" t="s">
        <v>78</v>
      </c>
      <c r="C15" s="29" t="s">
        <v>329</v>
      </c>
      <c r="D15" s="23">
        <v>14</v>
      </c>
      <c r="E15" s="46" t="s">
        <v>78</v>
      </c>
      <c r="K15" s="46"/>
      <c r="L15" s="46"/>
    </row>
    <row r="16" spans="1:12">
      <c r="A16" s="22"/>
      <c r="B16" s="29" t="s">
        <v>139</v>
      </c>
      <c r="C16" s="29" t="s">
        <v>329</v>
      </c>
      <c r="D16" s="23">
        <v>15</v>
      </c>
      <c r="K16" s="46"/>
      <c r="L16" s="46"/>
    </row>
    <row r="17" spans="1:12">
      <c r="A17" s="22"/>
      <c r="B17" s="29" t="s">
        <v>140</v>
      </c>
      <c r="C17" s="29" t="s">
        <v>329</v>
      </c>
      <c r="D17" s="23">
        <v>16</v>
      </c>
      <c r="L17" s="46"/>
    </row>
    <row r="18" spans="1:12">
      <c r="A18" s="22" t="s">
        <v>141</v>
      </c>
      <c r="B18" s="29" t="s">
        <v>141</v>
      </c>
      <c r="C18" s="29" t="s">
        <v>329</v>
      </c>
      <c r="D18" s="23">
        <v>17</v>
      </c>
      <c r="E18" s="46" t="s">
        <v>401</v>
      </c>
      <c r="F18" s="46" t="s">
        <v>141</v>
      </c>
      <c r="L18" s="46"/>
    </row>
    <row r="19" spans="1:12">
      <c r="A19" s="22"/>
      <c r="B19" s="29" t="s">
        <v>142</v>
      </c>
      <c r="C19" s="29" t="s">
        <v>329</v>
      </c>
      <c r="D19" s="23">
        <v>18</v>
      </c>
      <c r="L19" s="46"/>
    </row>
    <row r="20" spans="1:12">
      <c r="A20" s="22"/>
      <c r="B20" s="29" t="s">
        <v>143</v>
      </c>
      <c r="C20" s="29" t="s">
        <v>309</v>
      </c>
      <c r="D20" s="23">
        <v>19</v>
      </c>
    </row>
    <row r="21" spans="1:12">
      <c r="A21" s="22"/>
      <c r="B21" s="29" t="s">
        <v>144</v>
      </c>
      <c r="C21" s="29" t="s">
        <v>305</v>
      </c>
      <c r="D21" s="23">
        <v>20</v>
      </c>
    </row>
    <row r="22" spans="1:12">
      <c r="A22" s="22" t="s">
        <v>174</v>
      </c>
      <c r="B22" s="29" t="s">
        <v>145</v>
      </c>
      <c r="C22" s="29" t="s">
        <v>309</v>
      </c>
      <c r="D22" s="23">
        <v>21</v>
      </c>
    </row>
    <row r="23" spans="1:12">
      <c r="A23" s="22"/>
      <c r="B23" s="29" t="s">
        <v>146</v>
      </c>
      <c r="C23" s="29" t="s">
        <v>329</v>
      </c>
      <c r="D23" s="23">
        <v>22</v>
      </c>
    </row>
    <row r="24" spans="1:12">
      <c r="A24" s="22" t="s">
        <v>177</v>
      </c>
      <c r="B24" s="29" t="s">
        <v>147</v>
      </c>
      <c r="C24" s="29" t="s">
        <v>307</v>
      </c>
      <c r="D24" s="23">
        <v>23</v>
      </c>
      <c r="E24" s="46" t="s">
        <v>147</v>
      </c>
    </row>
    <row r="25" spans="1:12">
      <c r="A25" s="22" t="s">
        <v>176</v>
      </c>
      <c r="B25" s="29" t="s">
        <v>148</v>
      </c>
      <c r="C25" s="29" t="s">
        <v>306</v>
      </c>
      <c r="D25" s="23">
        <v>24</v>
      </c>
    </row>
    <row r="26" spans="1:12">
      <c r="A26" s="22"/>
      <c r="B26" s="29" t="s">
        <v>149</v>
      </c>
      <c r="C26" s="29" t="s">
        <v>329</v>
      </c>
      <c r="D26" s="23">
        <v>25</v>
      </c>
    </row>
    <row r="27" spans="1:12">
      <c r="A27" s="22"/>
      <c r="B27" s="29" t="s">
        <v>252</v>
      </c>
      <c r="C27" s="29" t="s">
        <v>329</v>
      </c>
      <c r="D27" s="23">
        <v>26</v>
      </c>
    </row>
    <row r="28" spans="1:12">
      <c r="A28" s="22"/>
      <c r="B28" s="29" t="s">
        <v>251</v>
      </c>
      <c r="C28" s="29" t="s">
        <v>329</v>
      </c>
      <c r="D28" s="23">
        <v>27</v>
      </c>
    </row>
    <row r="29" spans="1:12">
      <c r="A29" s="24" t="s">
        <v>258</v>
      </c>
      <c r="B29" s="32" t="str">
        <f>A29</f>
        <v>Coal PSC</v>
      </c>
      <c r="C29" s="29" t="s">
        <v>329</v>
      </c>
      <c r="D29" s="23">
        <v>28</v>
      </c>
    </row>
    <row r="30" spans="1:12">
      <c r="A30" s="24" t="s">
        <v>259</v>
      </c>
      <c r="B30" s="32" t="str">
        <f>A30</f>
        <v>Lignite PSC</v>
      </c>
      <c r="C30" s="29" t="s">
        <v>329</v>
      </c>
      <c r="D30" s="23">
        <v>29</v>
      </c>
    </row>
    <row r="31" spans="1:12" ht="15" thickBot="1">
      <c r="A31" s="25" t="s">
        <v>260</v>
      </c>
      <c r="B31" s="34" t="s">
        <v>260</v>
      </c>
      <c r="C31" s="35" t="s">
        <v>329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I17"/>
  <sheetViews>
    <sheetView zoomScale="115" zoomScaleNormal="115" workbookViewId="0">
      <selection activeCell="E28" sqref="E28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14.81640625" customWidth="1"/>
    <col min="8" max="8" width="15.81640625" customWidth="1"/>
  </cols>
  <sheetData>
    <row r="1" spans="1:9">
      <c r="A1" s="9" t="s">
        <v>150</v>
      </c>
      <c r="B1" s="4" t="s">
        <v>68</v>
      </c>
      <c r="C1" s="4" t="s">
        <v>65</v>
      </c>
      <c r="D1" s="43" t="s">
        <v>388</v>
      </c>
      <c r="E1" t="s">
        <v>66</v>
      </c>
      <c r="F1" t="s">
        <v>67</v>
      </c>
    </row>
    <row r="2" spans="1:9">
      <c r="A2" t="s">
        <v>151</v>
      </c>
      <c r="B2" t="s">
        <v>74</v>
      </c>
      <c r="C2">
        <v>0.20448</v>
      </c>
      <c r="E2">
        <v>36</v>
      </c>
      <c r="F2">
        <v>1</v>
      </c>
    </row>
    <row r="3" spans="1:9">
      <c r="A3" t="s">
        <v>152</v>
      </c>
      <c r="B3" t="s">
        <v>70</v>
      </c>
    </row>
    <row r="4" spans="1:9">
      <c r="A4" t="s">
        <v>153</v>
      </c>
      <c r="B4" t="s">
        <v>70</v>
      </c>
    </row>
    <row r="5" spans="1:9">
      <c r="A5" t="s">
        <v>154</v>
      </c>
      <c r="B5" t="s">
        <v>70</v>
      </c>
      <c r="C5">
        <v>0.26388</v>
      </c>
      <c r="E5">
        <v>25000</v>
      </c>
      <c r="F5">
        <v>0.5</v>
      </c>
    </row>
    <row r="6" spans="1:9">
      <c r="A6" t="s">
        <v>5</v>
      </c>
      <c r="B6" t="s">
        <v>332</v>
      </c>
    </row>
    <row r="7" spans="1:9">
      <c r="A7" t="s">
        <v>155</v>
      </c>
      <c r="B7" t="s">
        <v>72</v>
      </c>
      <c r="C7">
        <v>0.34</v>
      </c>
      <c r="D7" s="42">
        <v>0.34055972755000002</v>
      </c>
      <c r="E7">
        <v>29000</v>
      </c>
      <c r="F7">
        <v>1</v>
      </c>
      <c r="I7" s="42"/>
    </row>
    <row r="8" spans="1:9">
      <c r="A8" t="s">
        <v>156</v>
      </c>
      <c r="B8" t="s">
        <v>81</v>
      </c>
      <c r="D8" s="42">
        <v>0.26676</v>
      </c>
      <c r="I8" s="42"/>
    </row>
    <row r="9" spans="1:9">
      <c r="A9" t="s">
        <v>157</v>
      </c>
      <c r="B9" t="s">
        <v>81</v>
      </c>
    </row>
    <row r="10" spans="1:9">
      <c r="A10" t="s">
        <v>158</v>
      </c>
      <c r="B10" t="s">
        <v>81</v>
      </c>
      <c r="C10">
        <v>0.26750000000000002</v>
      </c>
      <c r="E10">
        <v>11600</v>
      </c>
      <c r="F10">
        <v>1</v>
      </c>
    </row>
    <row r="11" spans="1:9">
      <c r="A11" t="s">
        <v>159</v>
      </c>
      <c r="B11" t="s">
        <v>77</v>
      </c>
      <c r="C11">
        <v>0.41</v>
      </c>
      <c r="D11" s="42">
        <v>0.36399999999999999</v>
      </c>
      <c r="E11">
        <v>3600</v>
      </c>
      <c r="F11">
        <v>1</v>
      </c>
      <c r="I11" s="42"/>
    </row>
    <row r="12" spans="1:9">
      <c r="A12" t="s">
        <v>160</v>
      </c>
      <c r="B12" t="s">
        <v>74</v>
      </c>
      <c r="C12">
        <v>0.20448</v>
      </c>
      <c r="D12" s="42">
        <v>0.20195983840000001</v>
      </c>
      <c r="E12">
        <v>36</v>
      </c>
      <c r="F12">
        <v>1</v>
      </c>
      <c r="I12" s="42"/>
    </row>
    <row r="13" spans="1:9">
      <c r="A13" t="s">
        <v>161</v>
      </c>
      <c r="B13" t="s">
        <v>79</v>
      </c>
      <c r="C13">
        <v>0</v>
      </c>
      <c r="E13" s="1">
        <v>3800000000</v>
      </c>
      <c r="F13">
        <v>1</v>
      </c>
    </row>
    <row r="14" spans="1:9">
      <c r="A14" t="s">
        <v>162</v>
      </c>
      <c r="B14" t="s">
        <v>81</v>
      </c>
    </row>
    <row r="15" spans="1:9">
      <c r="A15" t="s">
        <v>163</v>
      </c>
      <c r="B15" t="s">
        <v>70</v>
      </c>
    </row>
    <row r="16" spans="1:9">
      <c r="A16" t="s">
        <v>164</v>
      </c>
      <c r="B16" t="s">
        <v>70</v>
      </c>
      <c r="C16">
        <v>0</v>
      </c>
      <c r="E16">
        <v>25000</v>
      </c>
      <c r="F16">
        <v>0.5</v>
      </c>
    </row>
    <row r="17" spans="1:1">
      <c r="A17" t="s">
        <v>328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343</v>
      </c>
      <c r="B2" t="s">
        <v>335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344</v>
      </c>
      <c r="B3" t="s">
        <v>340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85</v>
      </c>
      <c r="C1" s="4" t="s">
        <v>86</v>
      </c>
      <c r="D1" s="4" t="s">
        <v>87</v>
      </c>
      <c r="E1" s="30" t="s">
        <v>88</v>
      </c>
      <c r="F1" t="s">
        <v>89</v>
      </c>
    </row>
    <row r="2" spans="1:11">
      <c r="A2" t="s">
        <v>70</v>
      </c>
      <c r="B2">
        <v>1.01</v>
      </c>
      <c r="C2">
        <v>1.05</v>
      </c>
      <c r="D2">
        <v>0.97</v>
      </c>
      <c r="E2" s="30">
        <f>8*3.6</f>
        <v>28.8</v>
      </c>
      <c r="F2" t="s">
        <v>69</v>
      </c>
      <c r="K2" t="s">
        <v>255</v>
      </c>
    </row>
    <row r="3" spans="1:11">
      <c r="A3" t="s">
        <v>79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78</v>
      </c>
    </row>
    <row r="4" spans="1:11">
      <c r="A4" t="s">
        <v>81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80</v>
      </c>
    </row>
    <row r="5" spans="1:11">
      <c r="A5" t="s">
        <v>72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71</v>
      </c>
    </row>
    <row r="6" spans="1:11">
      <c r="A6" t="s">
        <v>77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76</v>
      </c>
    </row>
    <row r="7" spans="1:11">
      <c r="A7" t="s">
        <v>74</v>
      </c>
      <c r="B7">
        <v>1.01</v>
      </c>
      <c r="C7">
        <v>1.06</v>
      </c>
      <c r="D7">
        <v>0.95</v>
      </c>
      <c r="E7" s="30">
        <f>3.55*3.6</f>
        <v>12.78</v>
      </c>
      <c r="F7" t="s">
        <v>75</v>
      </c>
    </row>
    <row r="8" spans="1:11">
      <c r="A8" t="s">
        <v>90</v>
      </c>
      <c r="B8">
        <v>0</v>
      </c>
      <c r="C8">
        <v>0</v>
      </c>
      <c r="D8">
        <v>0</v>
      </c>
      <c r="E8" s="30">
        <v>60</v>
      </c>
      <c r="F8" t="s">
        <v>91</v>
      </c>
    </row>
    <row r="9" spans="1:11">
      <c r="A9" t="s">
        <v>92</v>
      </c>
      <c r="B9">
        <v>1.01</v>
      </c>
      <c r="C9">
        <v>1.06</v>
      </c>
      <c r="D9">
        <v>0.95</v>
      </c>
      <c r="E9" s="30">
        <f>3.55*3.6</f>
        <v>12.78</v>
      </c>
      <c r="F9" t="s">
        <v>73</v>
      </c>
    </row>
    <row r="10" spans="1:11">
      <c r="A10" t="s">
        <v>83</v>
      </c>
      <c r="B10">
        <v>0</v>
      </c>
      <c r="C10">
        <v>0</v>
      </c>
      <c r="D10">
        <v>0</v>
      </c>
      <c r="E10" s="30">
        <v>0</v>
      </c>
      <c r="F10" t="s">
        <v>84</v>
      </c>
    </row>
    <row r="11" spans="1:11">
      <c r="A11" t="s">
        <v>332</v>
      </c>
      <c r="B11">
        <v>1.02</v>
      </c>
      <c r="C11">
        <v>1.03</v>
      </c>
      <c r="D11">
        <v>0.98</v>
      </c>
      <c r="E11" s="30">
        <v>1</v>
      </c>
      <c r="F11" t="s">
        <v>181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M25" sqref="M2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274</v>
      </c>
      <c r="B1" t="s">
        <v>271</v>
      </c>
      <c r="C1" s="6" t="s">
        <v>275</v>
      </c>
    </row>
    <row r="2" spans="1:3">
      <c r="A2" t="s">
        <v>51</v>
      </c>
      <c r="B2" t="s">
        <v>270</v>
      </c>
      <c r="C2" t="s">
        <v>148</v>
      </c>
    </row>
    <row r="3" spans="1:3">
      <c r="A3" t="s">
        <v>52</v>
      </c>
      <c r="B3" t="s">
        <v>270</v>
      </c>
      <c r="C3" t="s">
        <v>145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25" sqref="J25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331</v>
      </c>
      <c r="I1" t="s">
        <v>342</v>
      </c>
    </row>
    <row r="2" spans="1:9">
      <c r="A2" t="s">
        <v>335</v>
      </c>
      <c r="B2">
        <v>3000</v>
      </c>
      <c r="C2">
        <v>40</v>
      </c>
      <c r="D2" t="b">
        <v>0</v>
      </c>
      <c r="E2" t="s">
        <v>5</v>
      </c>
      <c r="F2" t="s">
        <v>332</v>
      </c>
      <c r="G2" t="s">
        <v>270</v>
      </c>
      <c r="H2" t="s">
        <v>333</v>
      </c>
      <c r="I2" t="str">
        <f>G2</f>
        <v>DE</v>
      </c>
    </row>
    <row r="3" spans="1:9">
      <c r="A3" t="s">
        <v>340</v>
      </c>
      <c r="B3">
        <v>3000</v>
      </c>
      <c r="C3">
        <v>40</v>
      </c>
      <c r="D3" t="b">
        <v>0</v>
      </c>
      <c r="E3" t="s">
        <v>5</v>
      </c>
      <c r="F3" t="s">
        <v>332</v>
      </c>
      <c r="G3" t="s">
        <v>1</v>
      </c>
      <c r="H3" t="s">
        <v>341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6699"/>
  </sheetPr>
  <dimension ref="A1:J5"/>
  <sheetViews>
    <sheetView workbookViewId="0">
      <selection activeCell="J35" sqref="J35"/>
    </sheetView>
  </sheetViews>
  <sheetFormatPr defaultRowHeight="14.5"/>
  <cols>
    <col min="1" max="1" width="42.1796875" customWidth="1"/>
    <col min="3" max="3" width="12.54296875" customWidth="1"/>
    <col min="5" max="5" width="14" customWidth="1"/>
    <col min="6" max="6" width="91.5429687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F1" s="47" t="s">
        <v>404</v>
      </c>
    </row>
    <row r="2" spans="1:10">
      <c r="A2" t="s">
        <v>51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52</v>
      </c>
      <c r="B3">
        <v>1</v>
      </c>
      <c r="C3" s="2">
        <f>D3</f>
        <v>10000</v>
      </c>
      <c r="D3">
        <v>10000</v>
      </c>
      <c r="E3" s="2">
        <v>0</v>
      </c>
    </row>
    <row r="5" spans="1:10">
      <c r="J5" s="17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6699"/>
  </sheetPr>
  <dimension ref="B1:C2"/>
  <sheetViews>
    <sheetView workbookViewId="0">
      <selection activeCell="B5" sqref="B5"/>
    </sheetView>
  </sheetViews>
  <sheetFormatPr defaultRowHeight="14.5"/>
  <sheetData>
    <row r="1" spans="2:3">
      <c r="B1" t="s">
        <v>396</v>
      </c>
      <c r="C1" t="s">
        <v>399</v>
      </c>
    </row>
    <row r="2" spans="2:3">
      <c r="B2">
        <v>2020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F14"/>
  <sheetViews>
    <sheetView workbookViewId="0">
      <selection activeCell="F14" sqref="F14"/>
    </sheetView>
  </sheetViews>
  <sheetFormatPr defaultRowHeight="14.5"/>
  <cols>
    <col min="1" max="1" width="16.26953125" customWidth="1"/>
  </cols>
  <sheetData>
    <row r="1" spans="1:6">
      <c r="A1" s="44" t="s">
        <v>392</v>
      </c>
      <c r="B1" t="s">
        <v>396</v>
      </c>
      <c r="C1" s="44" t="s">
        <v>270</v>
      </c>
      <c r="D1" s="44" t="s">
        <v>1</v>
      </c>
      <c r="E1" s="44" t="s">
        <v>393</v>
      </c>
    </row>
    <row r="2" spans="1:6">
      <c r="A2" s="44" t="s">
        <v>148</v>
      </c>
      <c r="B2" t="s">
        <v>397</v>
      </c>
      <c r="C2" s="37">
        <v>42191.125290999997</v>
      </c>
      <c r="D2" s="37">
        <v>43336.125919000006</v>
      </c>
      <c r="E2" s="44" t="s">
        <v>394</v>
      </c>
      <c r="F2" s="44"/>
    </row>
    <row r="3" spans="1:6">
      <c r="A3" s="44" t="s">
        <v>147</v>
      </c>
      <c r="B3" t="s">
        <v>397</v>
      </c>
      <c r="C3" s="37">
        <v>27840</v>
      </c>
      <c r="D3" s="37">
        <v>47745</v>
      </c>
      <c r="E3" s="44" t="s">
        <v>394</v>
      </c>
      <c r="F3" s="44"/>
    </row>
    <row r="4" spans="1:6">
      <c r="A4" s="44" t="s">
        <v>145</v>
      </c>
      <c r="B4" t="s">
        <v>397</v>
      </c>
      <c r="C4" s="37">
        <v>796910.69999999984</v>
      </c>
      <c r="D4" s="37">
        <v>96145.2</v>
      </c>
      <c r="E4" s="44" t="s">
        <v>395</v>
      </c>
      <c r="F4" s="44"/>
    </row>
    <row r="5" spans="1:6">
      <c r="A5" s="45" t="s">
        <v>153</v>
      </c>
      <c r="B5" s="45">
        <v>2019</v>
      </c>
      <c r="C5" s="45">
        <v>110</v>
      </c>
      <c r="D5" s="45">
        <v>49</v>
      </c>
      <c r="E5" s="46" t="s">
        <v>398</v>
      </c>
    </row>
    <row r="6" spans="1:6">
      <c r="A6" s="45" t="s">
        <v>153</v>
      </c>
      <c r="B6" s="45">
        <v>2020</v>
      </c>
      <c r="C6" s="45">
        <v>109</v>
      </c>
      <c r="D6" s="45">
        <v>49</v>
      </c>
      <c r="E6" s="46" t="s">
        <v>398</v>
      </c>
    </row>
    <row r="7" spans="1:6">
      <c r="A7" s="45" t="s">
        <v>153</v>
      </c>
      <c r="B7" s="45">
        <v>2030</v>
      </c>
      <c r="C7" s="45">
        <v>111</v>
      </c>
      <c r="D7" s="45">
        <v>49</v>
      </c>
      <c r="E7" s="46" t="s">
        <v>398</v>
      </c>
    </row>
    <row r="8" spans="1:6">
      <c r="A8" s="45" t="s">
        <v>153</v>
      </c>
      <c r="B8" s="45">
        <v>2040</v>
      </c>
      <c r="C8" s="45">
        <v>113</v>
      </c>
      <c r="D8" s="45">
        <v>49</v>
      </c>
      <c r="E8" s="46" t="s">
        <v>398</v>
      </c>
    </row>
    <row r="9" spans="1:6">
      <c r="A9" s="45" t="s">
        <v>153</v>
      </c>
      <c r="B9" s="45">
        <v>2050</v>
      </c>
      <c r="C9" s="45">
        <v>116</v>
      </c>
      <c r="D9" s="45">
        <v>49</v>
      </c>
      <c r="E9" s="46" t="s">
        <v>398</v>
      </c>
    </row>
    <row r="10" spans="1:6">
      <c r="A10" s="45" t="s">
        <v>337</v>
      </c>
      <c r="B10" s="45">
        <v>2019</v>
      </c>
      <c r="C10" s="45">
        <v>462</v>
      </c>
      <c r="D10" s="45">
        <v>19</v>
      </c>
      <c r="E10" s="46" t="s">
        <v>398</v>
      </c>
    </row>
    <row r="11" spans="1:6">
      <c r="A11" s="45" t="s">
        <v>337</v>
      </c>
      <c r="B11" s="45">
        <v>2020</v>
      </c>
      <c r="C11" s="45">
        <v>335</v>
      </c>
      <c r="D11" s="45">
        <v>19</v>
      </c>
      <c r="E11" s="46" t="s">
        <v>398</v>
      </c>
    </row>
    <row r="12" spans="1:6">
      <c r="A12" s="45" t="s">
        <v>337</v>
      </c>
      <c r="B12" s="45">
        <v>2030</v>
      </c>
      <c r="C12" s="45">
        <v>309</v>
      </c>
      <c r="D12" s="45">
        <v>22</v>
      </c>
      <c r="E12" s="46" t="s">
        <v>398</v>
      </c>
    </row>
    <row r="13" spans="1:6">
      <c r="A13" s="45" t="s">
        <v>337</v>
      </c>
      <c r="B13" s="45">
        <v>2040</v>
      </c>
      <c r="C13" s="45">
        <v>299</v>
      </c>
      <c r="D13" s="45">
        <v>25</v>
      </c>
      <c r="E13" s="46" t="s">
        <v>398</v>
      </c>
    </row>
    <row r="14" spans="1:6">
      <c r="A14" s="45" t="s">
        <v>337</v>
      </c>
      <c r="B14" s="45">
        <v>2050</v>
      </c>
      <c r="C14" s="45">
        <v>321</v>
      </c>
      <c r="D14" s="45">
        <v>28</v>
      </c>
      <c r="E14" s="46" t="s">
        <v>398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S40" sqref="S40"/>
    </sheetView>
  </sheetViews>
  <sheetFormatPr defaultRowHeight="14.5"/>
  <cols>
    <col min="1" max="1" width="14.90625" customWidth="1"/>
  </cols>
  <sheetData>
    <row r="1" spans="1:2">
      <c r="B1" t="s">
        <v>355</v>
      </c>
    </row>
    <row r="2" spans="1:2">
      <c r="A2" t="s">
        <v>355</v>
      </c>
      <c r="B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C13" sqref="C13"/>
    </sheetView>
  </sheetViews>
  <sheetFormatPr defaultRowHeight="14.5"/>
  <cols>
    <col min="1" max="1" width="28.1796875" customWidth="1"/>
  </cols>
  <sheetData>
    <row r="1" spans="1:15" ht="72.5">
      <c r="A1" s="7" t="s">
        <v>182</v>
      </c>
      <c r="B1" s="8" t="s">
        <v>169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143</v>
      </c>
      <c r="M1" s="46" t="s">
        <v>405</v>
      </c>
      <c r="N1" s="46" t="s">
        <v>406</v>
      </c>
      <c r="O1" s="46">
        <v>93.904775180000001</v>
      </c>
    </row>
    <row r="2" spans="1:15">
      <c r="A2" s="46" t="s">
        <v>128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144</v>
      </c>
      <c r="M2" s="46" t="s">
        <v>405</v>
      </c>
      <c r="N2" s="46" t="s">
        <v>406</v>
      </c>
      <c r="O2" s="46">
        <v>97.012060739999995</v>
      </c>
    </row>
    <row r="3" spans="1:15">
      <c r="A3" s="46" t="s">
        <v>129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145</v>
      </c>
      <c r="M3" s="46" t="s">
        <v>405</v>
      </c>
      <c r="N3" s="46" t="s">
        <v>406</v>
      </c>
      <c r="O3" s="46">
        <v>796.91070000000002</v>
      </c>
    </row>
    <row r="4" spans="1:15">
      <c r="A4" s="46" t="s">
        <v>147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147</v>
      </c>
      <c r="M4" s="46" t="s">
        <v>405</v>
      </c>
      <c r="N4" s="46" t="s">
        <v>406</v>
      </c>
      <c r="O4" s="46">
        <v>10.29</v>
      </c>
    </row>
    <row r="5" spans="1:15">
      <c r="A5" s="46" t="s">
        <v>148</v>
      </c>
      <c r="B5">
        <v>0.01</v>
      </c>
      <c r="D5" t="s">
        <v>64</v>
      </c>
      <c r="E5">
        <v>1</v>
      </c>
      <c r="F5" s="2">
        <v>1000000</v>
      </c>
      <c r="G5">
        <v>0</v>
      </c>
      <c r="H5" s="2">
        <v>0</v>
      </c>
      <c r="L5" s="46" t="s">
        <v>148</v>
      </c>
      <c r="M5" s="46" t="s">
        <v>405</v>
      </c>
      <c r="N5" s="46" t="s">
        <v>406</v>
      </c>
      <c r="O5" s="46">
        <v>42.191125290000002</v>
      </c>
    </row>
    <row r="6" spans="1:15">
      <c r="A6" s="46" t="s">
        <v>149</v>
      </c>
      <c r="D6" t="s">
        <v>62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143</v>
      </c>
      <c r="D7" t="s">
        <v>63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144</v>
      </c>
    </row>
    <row r="9" spans="1:15">
      <c r="A9" s="46" t="s">
        <v>145</v>
      </c>
      <c r="B9">
        <v>0.01</v>
      </c>
    </row>
    <row r="10" spans="1:15">
      <c r="A10" s="46" t="s">
        <v>146</v>
      </c>
    </row>
    <row r="11" spans="1:15">
      <c r="A11" s="46" t="s">
        <v>132</v>
      </c>
    </row>
    <row r="12" spans="1:15">
      <c r="A12" s="46" t="s">
        <v>133</v>
      </c>
    </row>
    <row r="13" spans="1:15">
      <c r="A13" s="46" t="s">
        <v>134</v>
      </c>
    </row>
    <row r="14" spans="1:15">
      <c r="A14" s="46" t="s">
        <v>135</v>
      </c>
      <c r="B14">
        <v>0.01</v>
      </c>
    </row>
    <row r="15" spans="1:15">
      <c r="A15" s="46" t="s">
        <v>136</v>
      </c>
    </row>
    <row r="16" spans="1:15">
      <c r="A16" s="46" t="s">
        <v>137</v>
      </c>
      <c r="B16">
        <f t="shared" ref="B16" si="0">B14</f>
        <v>0.01</v>
      </c>
    </row>
    <row r="17" spans="1:2">
      <c r="A17" s="46" t="s">
        <v>138</v>
      </c>
    </row>
    <row r="18" spans="1:2">
      <c r="A18" s="46" t="s">
        <v>116</v>
      </c>
      <c r="B18">
        <v>0.01</v>
      </c>
    </row>
    <row r="19" spans="1:2">
      <c r="A19" s="46" t="s">
        <v>130</v>
      </c>
    </row>
    <row r="20" spans="1:2">
      <c r="A20" s="46" t="s">
        <v>131</v>
      </c>
    </row>
    <row r="21" spans="1:2">
      <c r="A21" s="46" t="s">
        <v>114</v>
      </c>
    </row>
    <row r="22" spans="1:2">
      <c r="A22" s="46" t="s">
        <v>78</v>
      </c>
      <c r="B22">
        <v>0.01</v>
      </c>
    </row>
    <row r="23" spans="1:2">
      <c r="A23" s="46" t="s">
        <v>139</v>
      </c>
    </row>
    <row r="24" spans="1:2">
      <c r="A24" s="46" t="s">
        <v>140</v>
      </c>
    </row>
    <row r="25" spans="1:2">
      <c r="A25" s="46" t="s">
        <v>141</v>
      </c>
      <c r="B25">
        <v>0.01</v>
      </c>
    </row>
    <row r="26" spans="1:2">
      <c r="A26" s="46" t="s">
        <v>142</v>
      </c>
    </row>
    <row r="27" spans="1:2" ht="13" customHeight="1">
      <c r="A27" s="3" t="s">
        <v>252</v>
      </c>
      <c r="B27" s="15">
        <v>0.2</v>
      </c>
    </row>
    <row r="28" spans="1:2">
      <c r="A28" s="3" t="s">
        <v>251</v>
      </c>
      <c r="B28" s="15">
        <v>0.2</v>
      </c>
    </row>
    <row r="29" spans="1:2">
      <c r="A29" s="18" t="s">
        <v>258</v>
      </c>
      <c r="B29">
        <v>0.01</v>
      </c>
    </row>
    <row r="30" spans="1:2">
      <c r="A30" s="18" t="s">
        <v>259</v>
      </c>
      <c r="B30">
        <v>0.01</v>
      </c>
    </row>
    <row r="31" spans="1:2">
      <c r="A31" s="18" t="s">
        <v>260</v>
      </c>
      <c r="B31">
        <v>0.01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17"/>
  <sheetViews>
    <sheetView workbookViewId="0">
      <selection activeCell="B21" sqref="B2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5" max="5" width="24" customWidth="1"/>
    <col min="6" max="6" width="25.26953125" customWidth="1"/>
  </cols>
  <sheetData>
    <row r="1" spans="1:5">
      <c r="A1" t="s">
        <v>300</v>
      </c>
      <c r="B1" t="s">
        <v>301</v>
      </c>
      <c r="C1" t="s">
        <v>299</v>
      </c>
      <c r="D1" t="s">
        <v>286</v>
      </c>
      <c r="E1" t="s">
        <v>388</v>
      </c>
    </row>
    <row r="2" spans="1:5">
      <c r="A2" t="s">
        <v>155</v>
      </c>
      <c r="B2" t="s">
        <v>263</v>
      </c>
      <c r="C2">
        <v>1</v>
      </c>
      <c r="D2" t="s">
        <v>71</v>
      </c>
      <c r="E2" s="42">
        <v>0.34055972755000002</v>
      </c>
    </row>
    <row r="3" spans="1:5">
      <c r="A3" t="s">
        <v>159</v>
      </c>
      <c r="B3" t="s">
        <v>279</v>
      </c>
      <c r="C3">
        <v>2</v>
      </c>
      <c r="D3" t="s">
        <v>76</v>
      </c>
      <c r="E3" s="42">
        <v>0.36399999999999999</v>
      </c>
    </row>
    <row r="4" spans="1:5">
      <c r="A4" t="s">
        <v>154</v>
      </c>
      <c r="B4" s="21" t="s">
        <v>280</v>
      </c>
      <c r="C4">
        <v>3</v>
      </c>
      <c r="D4" t="s">
        <v>82</v>
      </c>
    </row>
    <row r="5" spans="1:5">
      <c r="A5" t="s">
        <v>151</v>
      </c>
      <c r="B5" s="21" t="s">
        <v>151</v>
      </c>
      <c r="C5">
        <v>4</v>
      </c>
      <c r="D5" t="s">
        <v>73</v>
      </c>
    </row>
    <row r="6" spans="1:5">
      <c r="A6" t="s">
        <v>156</v>
      </c>
      <c r="B6" t="s">
        <v>262</v>
      </c>
      <c r="C6">
        <v>5</v>
      </c>
      <c r="D6" t="s">
        <v>80</v>
      </c>
      <c r="E6" s="42">
        <v>0.26676</v>
      </c>
    </row>
    <row r="7" spans="1:5">
      <c r="A7" t="s">
        <v>157</v>
      </c>
      <c r="B7" s="21" t="s">
        <v>281</v>
      </c>
      <c r="C7">
        <v>6</v>
      </c>
    </row>
    <row r="8" spans="1:5">
      <c r="A8" t="s">
        <v>158</v>
      </c>
      <c r="B8" s="21" t="s">
        <v>282</v>
      </c>
      <c r="C8">
        <v>7</v>
      </c>
    </row>
    <row r="9" spans="1:5">
      <c r="A9" t="s">
        <v>160</v>
      </c>
      <c r="B9" t="s">
        <v>261</v>
      </c>
      <c r="C9">
        <v>8</v>
      </c>
      <c r="D9" t="s">
        <v>75</v>
      </c>
      <c r="E9" s="42">
        <v>0.20195983840000001</v>
      </c>
    </row>
    <row r="10" spans="1:5">
      <c r="A10" t="s">
        <v>161</v>
      </c>
      <c r="B10" t="s">
        <v>122</v>
      </c>
      <c r="C10">
        <v>9</v>
      </c>
      <c r="D10" t="s">
        <v>78</v>
      </c>
      <c r="E10">
        <v>0</v>
      </c>
    </row>
    <row r="11" spans="1:5">
      <c r="A11" t="s">
        <v>162</v>
      </c>
      <c r="B11" s="21" t="s">
        <v>283</v>
      </c>
      <c r="C11">
        <v>10</v>
      </c>
    </row>
    <row r="12" spans="1:5">
      <c r="A12" t="s">
        <v>153</v>
      </c>
      <c r="B12" s="21" t="s">
        <v>338</v>
      </c>
      <c r="C12">
        <v>11</v>
      </c>
      <c r="D12" t="s">
        <v>69</v>
      </c>
      <c r="E12">
        <v>0</v>
      </c>
    </row>
    <row r="13" spans="1:5">
      <c r="A13" t="s">
        <v>152</v>
      </c>
      <c r="B13" s="21" t="s">
        <v>284</v>
      </c>
      <c r="C13">
        <v>12</v>
      </c>
    </row>
    <row r="14" spans="1:5">
      <c r="A14" t="s">
        <v>337</v>
      </c>
      <c r="B14" s="21" t="s">
        <v>111</v>
      </c>
      <c r="C14">
        <v>13</v>
      </c>
    </row>
    <row r="17" spans="4:4">
      <c r="D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7"/>
  <sheetViews>
    <sheetView workbookViewId="0">
      <selection activeCell="S17" sqref="S17"/>
    </sheetView>
  </sheetViews>
  <sheetFormatPr defaultRowHeight="14.5"/>
  <cols>
    <col min="4" max="4" width="20.1796875" customWidth="1"/>
  </cols>
  <sheetData>
    <row r="1" spans="1:4">
      <c r="B1" t="s">
        <v>270</v>
      </c>
      <c r="D1" t="s">
        <v>322</v>
      </c>
    </row>
    <row r="2" spans="1:4">
      <c r="A2" t="s">
        <v>323</v>
      </c>
      <c r="B2">
        <v>19.7</v>
      </c>
      <c r="C2" t="s">
        <v>321</v>
      </c>
    </row>
    <row r="3" spans="1:4">
      <c r="A3" t="s">
        <v>324</v>
      </c>
      <c r="B3">
        <v>20.399999999999999</v>
      </c>
      <c r="C3" t="s">
        <v>321</v>
      </c>
    </row>
    <row r="4" spans="1:4">
      <c r="A4" t="s">
        <v>325</v>
      </c>
      <c r="B4">
        <v>21.7</v>
      </c>
      <c r="C4" t="s">
        <v>321</v>
      </c>
    </row>
    <row r="5" spans="1:4">
      <c r="A5" t="s">
        <v>326</v>
      </c>
      <c r="B5">
        <v>53</v>
      </c>
      <c r="C5" t="s">
        <v>321</v>
      </c>
    </row>
    <row r="6" spans="1:4">
      <c r="A6" t="s">
        <v>327</v>
      </c>
      <c r="B6">
        <v>100</v>
      </c>
      <c r="C6" t="s">
        <v>321</v>
      </c>
    </row>
    <row r="7" spans="1:4">
      <c r="A7" t="s">
        <v>354</v>
      </c>
      <c r="B7">
        <v>120</v>
      </c>
      <c r="C7" t="s">
        <v>321</v>
      </c>
    </row>
  </sheetData>
  <phoneticPr fontId="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59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104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191</v>
      </c>
      <c r="B1" s="10" t="s">
        <v>192</v>
      </c>
      <c r="C1" s="10" t="s">
        <v>253</v>
      </c>
      <c r="D1" s="10" t="s">
        <v>193</v>
      </c>
      <c r="E1" s="10" t="s">
        <v>249</v>
      </c>
      <c r="F1" s="10" t="s">
        <v>195</v>
      </c>
      <c r="G1" s="10" t="s">
        <v>254</v>
      </c>
      <c r="H1" s="10" t="s">
        <v>196</v>
      </c>
      <c r="I1" s="10" t="s">
        <v>248</v>
      </c>
    </row>
    <row r="2" spans="1:9" ht="29">
      <c r="A2" t="s">
        <v>135</v>
      </c>
      <c r="B2" s="3" t="s">
        <v>197</v>
      </c>
      <c r="C2" t="s">
        <v>179</v>
      </c>
      <c r="D2" t="s">
        <v>5</v>
      </c>
      <c r="E2" t="s">
        <v>198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145</v>
      </c>
      <c r="B3" s="3" t="s">
        <v>197</v>
      </c>
      <c r="C3" t="s">
        <v>179</v>
      </c>
      <c r="D3" t="s">
        <v>5</v>
      </c>
      <c r="E3" t="s">
        <v>198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148</v>
      </c>
      <c r="B4" s="3" t="s">
        <v>197</v>
      </c>
      <c r="C4" t="s">
        <v>179</v>
      </c>
      <c r="D4" t="s">
        <v>5</v>
      </c>
      <c r="E4" t="s">
        <v>198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128</v>
      </c>
      <c r="B5" s="3" t="s">
        <v>210</v>
      </c>
      <c r="C5" t="s">
        <v>179</v>
      </c>
      <c r="D5" t="s">
        <v>5</v>
      </c>
      <c r="E5" t="s">
        <v>198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137</v>
      </c>
      <c r="B6" s="3" t="s">
        <v>197</v>
      </c>
      <c r="C6" t="s">
        <v>179</v>
      </c>
      <c r="D6" t="s">
        <v>5</v>
      </c>
      <c r="E6" t="s">
        <v>198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141</v>
      </c>
      <c r="B7" s="3" t="s">
        <v>197</v>
      </c>
      <c r="C7" t="s">
        <v>178</v>
      </c>
      <c r="D7" t="s">
        <v>5</v>
      </c>
      <c r="E7" t="s">
        <v>198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227</v>
      </c>
      <c r="B8" s="3" t="s">
        <v>210</v>
      </c>
      <c r="C8" t="s">
        <v>178</v>
      </c>
      <c r="D8" t="s">
        <v>5</v>
      </c>
      <c r="E8" t="s">
        <v>198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147</v>
      </c>
      <c r="B9" s="3" t="s">
        <v>197</v>
      </c>
      <c r="C9" t="s">
        <v>179</v>
      </c>
      <c r="D9" t="s">
        <v>5</v>
      </c>
      <c r="E9" t="s">
        <v>198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136</v>
      </c>
      <c r="B10" s="3" t="s">
        <v>197</v>
      </c>
      <c r="C10" t="s">
        <v>178</v>
      </c>
      <c r="D10" t="s">
        <v>5</v>
      </c>
      <c r="E10" t="s">
        <v>198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116</v>
      </c>
      <c r="B11" s="3" t="s">
        <v>197</v>
      </c>
      <c r="C11" t="s">
        <v>178</v>
      </c>
      <c r="D11" t="s">
        <v>5</v>
      </c>
      <c r="E11" t="s">
        <v>198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251</v>
      </c>
      <c r="B12" s="3" t="s">
        <v>231</v>
      </c>
      <c r="C12" t="s">
        <v>250</v>
      </c>
      <c r="D12" t="s">
        <v>5</v>
      </c>
      <c r="E12" t="s">
        <v>207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252</v>
      </c>
      <c r="B13" s="3" t="s">
        <v>231</v>
      </c>
      <c r="C13" t="s">
        <v>250</v>
      </c>
      <c r="D13" t="s">
        <v>5</v>
      </c>
      <c r="E13" t="s">
        <v>198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60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191</v>
      </c>
      <c r="B1" s="10" t="s">
        <v>192</v>
      </c>
      <c r="C1" s="10" t="s">
        <v>193</v>
      </c>
      <c r="D1" s="10" t="s">
        <v>194</v>
      </c>
      <c r="E1" s="10" t="s">
        <v>195</v>
      </c>
      <c r="F1" s="10" t="s">
        <v>196</v>
      </c>
      <c r="G1" s="10" t="s">
        <v>248</v>
      </c>
      <c r="H1" s="10" t="s">
        <v>247</v>
      </c>
    </row>
    <row r="2" spans="1:8" ht="15" customHeight="1">
      <c r="A2" s="3" t="s">
        <v>199</v>
      </c>
      <c r="B2" s="3" t="s">
        <v>197</v>
      </c>
      <c r="C2" t="s">
        <v>5</v>
      </c>
      <c r="D2" t="s">
        <v>198</v>
      </c>
      <c r="E2">
        <v>2030</v>
      </c>
      <c r="F2" t="s">
        <v>119</v>
      </c>
      <c r="G2">
        <f>6/1000</f>
        <v>6.0000000000000001E-3</v>
      </c>
      <c r="H2">
        <v>55</v>
      </c>
    </row>
    <row r="3" spans="1:8" ht="15" customHeight="1">
      <c r="A3" s="3" t="s">
        <v>200</v>
      </c>
      <c r="B3" s="3" t="s">
        <v>197</v>
      </c>
      <c r="C3" t="s">
        <v>5</v>
      </c>
      <c r="D3" t="s">
        <v>198</v>
      </c>
      <c r="E3">
        <v>2030</v>
      </c>
      <c r="F3" t="s">
        <v>119</v>
      </c>
      <c r="G3">
        <f>100/1000</f>
        <v>0.1</v>
      </c>
      <c r="H3">
        <v>150</v>
      </c>
    </row>
    <row r="4" spans="1:8" ht="15" customHeight="1">
      <c r="A4" s="3" t="s">
        <v>201</v>
      </c>
      <c r="B4" s="3" t="s">
        <v>197</v>
      </c>
      <c r="C4" t="s">
        <v>5</v>
      </c>
      <c r="D4" t="s">
        <v>198</v>
      </c>
      <c r="E4">
        <v>2030</v>
      </c>
      <c r="F4" t="s">
        <v>119</v>
      </c>
      <c r="G4">
        <v>150</v>
      </c>
    </row>
    <row r="5" spans="1:8" ht="15" customHeight="1">
      <c r="A5" s="3" t="s">
        <v>202</v>
      </c>
      <c r="B5" s="3" t="s">
        <v>197</v>
      </c>
      <c r="C5" t="s">
        <v>5</v>
      </c>
      <c r="D5" t="s">
        <v>198</v>
      </c>
      <c r="E5">
        <v>2030</v>
      </c>
      <c r="F5" t="s">
        <v>119</v>
      </c>
      <c r="G5">
        <v>100</v>
      </c>
    </row>
    <row r="6" spans="1:8" ht="15" customHeight="1">
      <c r="A6" s="3" t="s">
        <v>203</v>
      </c>
      <c r="B6" s="3" t="s">
        <v>197</v>
      </c>
      <c r="C6" t="s">
        <v>5</v>
      </c>
      <c r="D6" t="s">
        <v>198</v>
      </c>
      <c r="E6">
        <v>2030</v>
      </c>
      <c r="F6" t="s">
        <v>119</v>
      </c>
      <c r="G6">
        <v>10</v>
      </c>
    </row>
    <row r="7" spans="1:8" ht="15" customHeight="1">
      <c r="A7" s="3" t="s">
        <v>204</v>
      </c>
      <c r="B7" s="3" t="s">
        <v>197</v>
      </c>
      <c r="C7" t="s">
        <v>5</v>
      </c>
      <c r="D7" t="s">
        <v>198</v>
      </c>
      <c r="E7">
        <v>2030</v>
      </c>
      <c r="F7" t="s">
        <v>119</v>
      </c>
      <c r="G7">
        <f>AVERAGE(10,100)</f>
        <v>55</v>
      </c>
    </row>
    <row r="8" spans="1:8" ht="15" customHeight="1">
      <c r="A8" s="3" t="s">
        <v>209</v>
      </c>
      <c r="B8" s="3" t="s">
        <v>210</v>
      </c>
      <c r="C8" t="s">
        <v>211</v>
      </c>
      <c r="D8" t="s">
        <v>198</v>
      </c>
      <c r="E8">
        <v>2030</v>
      </c>
      <c r="F8" t="s">
        <v>119</v>
      </c>
      <c r="G8">
        <f>6/1000</f>
        <v>6.0000000000000001E-3</v>
      </c>
    </row>
    <row r="9" spans="1:8" ht="15" customHeight="1">
      <c r="A9" s="3" t="s">
        <v>212</v>
      </c>
      <c r="B9" s="3" t="s">
        <v>210</v>
      </c>
      <c r="C9" t="s">
        <v>211</v>
      </c>
      <c r="D9" t="s">
        <v>198</v>
      </c>
      <c r="E9">
        <v>2030</v>
      </c>
      <c r="F9" t="s">
        <v>119</v>
      </c>
      <c r="G9">
        <f>10/1000</f>
        <v>0.01</v>
      </c>
    </row>
    <row r="10" spans="1:8" ht="15" customHeight="1">
      <c r="A10" s="3" t="s">
        <v>213</v>
      </c>
      <c r="B10" s="3" t="s">
        <v>210</v>
      </c>
      <c r="C10" t="s">
        <v>211</v>
      </c>
      <c r="D10" t="s">
        <v>198</v>
      </c>
      <c r="E10">
        <v>2030</v>
      </c>
      <c r="F10" t="s">
        <v>119</v>
      </c>
      <c r="G10">
        <f>3/1000</f>
        <v>3.0000000000000001E-3</v>
      </c>
    </row>
    <row r="11" spans="1:8" ht="15" customHeight="1">
      <c r="A11" s="3" t="s">
        <v>214</v>
      </c>
      <c r="B11" s="3" t="s">
        <v>210</v>
      </c>
      <c r="C11" t="s">
        <v>211</v>
      </c>
      <c r="D11" t="s">
        <v>198</v>
      </c>
      <c r="E11">
        <v>2030</v>
      </c>
      <c r="F11" t="s">
        <v>119</v>
      </c>
      <c r="G11">
        <f>10/1000</f>
        <v>0.01</v>
      </c>
    </row>
    <row r="12" spans="1:8" ht="15" customHeight="1">
      <c r="A12" s="3" t="s">
        <v>215</v>
      </c>
      <c r="B12" s="3" t="s">
        <v>210</v>
      </c>
      <c r="C12" t="s">
        <v>216</v>
      </c>
      <c r="D12" t="s">
        <v>198</v>
      </c>
      <c r="E12">
        <v>2030</v>
      </c>
      <c r="F12" t="s">
        <v>119</v>
      </c>
      <c r="G12">
        <v>10</v>
      </c>
    </row>
    <row r="13" spans="1:8" ht="15" customHeight="1">
      <c r="A13" s="3" t="s">
        <v>217</v>
      </c>
      <c r="B13" s="3" t="s">
        <v>210</v>
      </c>
      <c r="C13" t="s">
        <v>216</v>
      </c>
      <c r="D13" t="s">
        <v>198</v>
      </c>
      <c r="E13">
        <v>2030</v>
      </c>
      <c r="F13" t="s">
        <v>119</v>
      </c>
      <c r="G13">
        <v>20</v>
      </c>
    </row>
    <row r="14" spans="1:8" ht="15" customHeight="1">
      <c r="A14" s="3" t="s">
        <v>218</v>
      </c>
      <c r="B14" s="3" t="s">
        <v>210</v>
      </c>
      <c r="C14" t="s">
        <v>216</v>
      </c>
      <c r="D14" t="s">
        <v>198</v>
      </c>
      <c r="E14">
        <v>2030</v>
      </c>
      <c r="F14" t="s">
        <v>119</v>
      </c>
      <c r="G14">
        <v>13.1</v>
      </c>
    </row>
    <row r="15" spans="1:8" ht="15" customHeight="1">
      <c r="A15" s="3" t="s">
        <v>219</v>
      </c>
      <c r="B15" t="s">
        <v>210</v>
      </c>
      <c r="C15" t="s">
        <v>216</v>
      </c>
      <c r="D15" t="s">
        <v>198</v>
      </c>
      <c r="E15">
        <v>2030</v>
      </c>
      <c r="F15" t="s">
        <v>119</v>
      </c>
      <c r="G15">
        <v>17.399999999999999</v>
      </c>
    </row>
    <row r="16" spans="1:8" ht="15" customHeight="1">
      <c r="A16" s="3" t="s">
        <v>220</v>
      </c>
      <c r="B16" s="3" t="s">
        <v>210</v>
      </c>
      <c r="C16" t="s">
        <v>221</v>
      </c>
      <c r="D16" t="s">
        <v>198</v>
      </c>
      <c r="E16">
        <v>2030</v>
      </c>
      <c r="F16" t="s">
        <v>119</v>
      </c>
      <c r="G16">
        <v>1.5</v>
      </c>
    </row>
    <row r="17" spans="1:8" ht="15" customHeight="1">
      <c r="A17" s="3" t="s">
        <v>222</v>
      </c>
      <c r="B17" s="3" t="s">
        <v>210</v>
      </c>
      <c r="C17" t="s">
        <v>216</v>
      </c>
      <c r="D17" t="s">
        <v>198</v>
      </c>
      <c r="E17">
        <v>2030</v>
      </c>
      <c r="F17" t="s">
        <v>119</v>
      </c>
      <c r="G17">
        <v>10</v>
      </c>
      <c r="H17">
        <v>150</v>
      </c>
    </row>
    <row r="18" spans="1:8" ht="15" customHeight="1">
      <c r="A18" s="3" t="s">
        <v>223</v>
      </c>
      <c r="B18" s="3" t="s">
        <v>210</v>
      </c>
      <c r="C18" t="s">
        <v>216</v>
      </c>
      <c r="D18" t="s">
        <v>198</v>
      </c>
      <c r="E18">
        <v>2030</v>
      </c>
      <c r="F18" t="s">
        <v>119</v>
      </c>
      <c r="G18">
        <f>AVERAGE(0.5,10)</f>
        <v>5.25</v>
      </c>
      <c r="H18">
        <v>200</v>
      </c>
    </row>
    <row r="19" spans="1:8" ht="15" customHeight="1">
      <c r="A19" s="3" t="s">
        <v>224</v>
      </c>
      <c r="B19" s="3" t="s">
        <v>210</v>
      </c>
      <c r="C19" t="s">
        <v>216</v>
      </c>
      <c r="D19" t="s">
        <v>198</v>
      </c>
      <c r="E19">
        <v>2030</v>
      </c>
      <c r="F19" t="s">
        <v>119</v>
      </c>
      <c r="G19">
        <v>6.1</v>
      </c>
      <c r="H19">
        <v>50</v>
      </c>
    </row>
    <row r="20" spans="1:8" ht="15" customHeight="1">
      <c r="A20" s="3" t="s">
        <v>226</v>
      </c>
      <c r="B20" s="3" t="s">
        <v>210</v>
      </c>
      <c r="C20" t="s">
        <v>216</v>
      </c>
      <c r="D20" t="s">
        <v>198</v>
      </c>
      <c r="E20">
        <v>2030</v>
      </c>
      <c r="F20" t="s">
        <v>119</v>
      </c>
    </row>
    <row r="21" spans="1:8" ht="15" customHeight="1">
      <c r="A21" s="3" t="s">
        <v>227</v>
      </c>
      <c r="B21" s="3" t="s">
        <v>210</v>
      </c>
      <c r="C21" t="s">
        <v>216</v>
      </c>
      <c r="D21" t="s">
        <v>198</v>
      </c>
      <c r="E21">
        <v>2030</v>
      </c>
      <c r="F21" t="s">
        <v>119</v>
      </c>
    </row>
    <row r="22" spans="1:8" ht="15" customHeight="1">
      <c r="A22" s="3" t="s">
        <v>228</v>
      </c>
      <c r="B22" s="3" t="s">
        <v>210</v>
      </c>
      <c r="C22" t="s">
        <v>216</v>
      </c>
      <c r="D22" t="s">
        <v>198</v>
      </c>
      <c r="E22">
        <v>2030</v>
      </c>
      <c r="F22" t="s">
        <v>119</v>
      </c>
      <c r="G22">
        <f>ROUND(0.676*24.7/0.309,2)</f>
        <v>54.04</v>
      </c>
    </row>
    <row r="23" spans="1:8" ht="15" customHeight="1">
      <c r="A23" s="3" t="s">
        <v>230</v>
      </c>
      <c r="B23" s="3" t="s">
        <v>231</v>
      </c>
      <c r="C23" t="s">
        <v>5</v>
      </c>
      <c r="D23" t="s">
        <v>207</v>
      </c>
      <c r="E23">
        <v>2030</v>
      </c>
      <c r="F23" t="s">
        <v>119</v>
      </c>
      <c r="G23">
        <v>3.5</v>
      </c>
    </row>
    <row r="24" spans="1:8" ht="15" customHeight="1">
      <c r="A24" s="3" t="s">
        <v>230</v>
      </c>
      <c r="B24" s="3" t="s">
        <v>231</v>
      </c>
      <c r="D24" t="s">
        <v>208</v>
      </c>
      <c r="E24">
        <v>2030</v>
      </c>
      <c r="F24" t="s">
        <v>119</v>
      </c>
      <c r="G24">
        <v>7</v>
      </c>
    </row>
    <row r="25" spans="1:8" ht="15" customHeight="1">
      <c r="A25" s="3" t="s">
        <v>235</v>
      </c>
      <c r="B25" s="3" t="s">
        <v>231</v>
      </c>
      <c r="C25" t="s">
        <v>236</v>
      </c>
      <c r="D25" t="s">
        <v>198</v>
      </c>
      <c r="E25">
        <v>2030</v>
      </c>
      <c r="F25" t="s">
        <v>119</v>
      </c>
      <c r="G25" t="s">
        <v>237</v>
      </c>
    </row>
    <row r="26" spans="1:8" ht="15" customHeight="1">
      <c r="A26" s="3" t="s">
        <v>235</v>
      </c>
      <c r="B26" s="3" t="s">
        <v>231</v>
      </c>
      <c r="C26" t="s">
        <v>236</v>
      </c>
      <c r="D26" t="s">
        <v>207</v>
      </c>
      <c r="E26">
        <v>2030</v>
      </c>
      <c r="F26" t="s">
        <v>119</v>
      </c>
      <c r="G26">
        <v>170</v>
      </c>
    </row>
    <row r="27" spans="1:8" ht="15" customHeight="1">
      <c r="A27" s="3" t="s">
        <v>235</v>
      </c>
      <c r="B27" s="3" t="s">
        <v>231</v>
      </c>
      <c r="D27" t="s">
        <v>208</v>
      </c>
      <c r="E27">
        <v>2030</v>
      </c>
      <c r="F27" t="s">
        <v>119</v>
      </c>
      <c r="G27">
        <v>150000</v>
      </c>
    </row>
    <row r="28" spans="1:8" ht="15" customHeight="1">
      <c r="A28" s="3" t="s">
        <v>243</v>
      </c>
      <c r="B28" s="3" t="s">
        <v>238</v>
      </c>
      <c r="C28" t="s">
        <v>239</v>
      </c>
      <c r="D28" t="s">
        <v>207</v>
      </c>
      <c r="E28">
        <v>2030</v>
      </c>
      <c r="F28" t="s">
        <v>119</v>
      </c>
      <c r="G28">
        <v>10</v>
      </c>
    </row>
    <row r="29" spans="1:8" ht="15" customHeight="1">
      <c r="A29" s="3" t="s">
        <v>243</v>
      </c>
      <c r="B29" s="3" t="s">
        <v>238</v>
      </c>
      <c r="C29" t="s">
        <v>236</v>
      </c>
      <c r="D29" t="s">
        <v>198</v>
      </c>
      <c r="E29">
        <v>2030</v>
      </c>
      <c r="F29" t="s">
        <v>119</v>
      </c>
      <c r="G29">
        <v>6.2</v>
      </c>
    </row>
    <row r="30" spans="1:8" ht="15" customHeight="1">
      <c r="A30" s="3" t="s">
        <v>243</v>
      </c>
      <c r="B30" s="3" t="s">
        <v>238</v>
      </c>
      <c r="C30" t="s">
        <v>233</v>
      </c>
      <c r="D30" t="s">
        <v>198</v>
      </c>
      <c r="E30">
        <v>2030</v>
      </c>
      <c r="F30" t="s">
        <v>119</v>
      </c>
      <c r="G30">
        <v>1.2</v>
      </c>
    </row>
    <row r="31" spans="1:8" ht="15" customHeight="1">
      <c r="A31" s="3" t="s">
        <v>244</v>
      </c>
      <c r="B31" s="3" t="s">
        <v>238</v>
      </c>
      <c r="C31" t="s">
        <v>69</v>
      </c>
      <c r="D31" t="s">
        <v>207</v>
      </c>
      <c r="E31">
        <v>2030</v>
      </c>
      <c r="F31" t="s">
        <v>119</v>
      </c>
      <c r="G31">
        <v>400</v>
      </c>
    </row>
    <row r="32" spans="1:8" ht="15" customHeight="1">
      <c r="A32" s="3" t="s">
        <v>244</v>
      </c>
      <c r="B32" s="3" t="s">
        <v>238</v>
      </c>
      <c r="C32" t="s">
        <v>245</v>
      </c>
      <c r="D32" t="s">
        <v>198</v>
      </c>
      <c r="E32">
        <v>2030</v>
      </c>
      <c r="F32" t="s">
        <v>119</v>
      </c>
      <c r="G32">
        <f>0.63*G31</f>
        <v>252</v>
      </c>
    </row>
    <row r="33" spans="1:8" ht="15" customHeight="1">
      <c r="A33" s="3" t="s">
        <v>244</v>
      </c>
      <c r="B33" s="3" t="s">
        <v>238</v>
      </c>
      <c r="C33" t="s">
        <v>246</v>
      </c>
      <c r="D33" t="s">
        <v>198</v>
      </c>
      <c r="E33">
        <v>2030</v>
      </c>
      <c r="F33" t="s">
        <v>119</v>
      </c>
      <c r="G33">
        <f>0.22*G31</f>
        <v>88</v>
      </c>
      <c r="H33">
        <v>1300</v>
      </c>
    </row>
    <row r="34" spans="1:8" ht="15" customHeight="1">
      <c r="A34" s="3" t="s">
        <v>78</v>
      </c>
      <c r="B34" s="3" t="s">
        <v>197</v>
      </c>
      <c r="C34" t="s">
        <v>5</v>
      </c>
      <c r="D34" t="s">
        <v>198</v>
      </c>
      <c r="F34" t="s">
        <v>119</v>
      </c>
      <c r="G34">
        <v>57</v>
      </c>
    </row>
    <row r="35" spans="1:8" ht="15" customHeight="1">
      <c r="A35" s="11" t="s">
        <v>205</v>
      </c>
      <c r="B35" s="12" t="s">
        <v>206</v>
      </c>
      <c r="C35" s="13" t="s">
        <v>5</v>
      </c>
      <c r="D35" s="13" t="s">
        <v>207</v>
      </c>
      <c r="E35" s="13"/>
      <c r="F35" t="s">
        <v>119</v>
      </c>
      <c r="G35" s="13"/>
    </row>
    <row r="36" spans="1:8" ht="15" customHeight="1">
      <c r="A36" s="11" t="s">
        <v>205</v>
      </c>
      <c r="B36" s="12" t="s">
        <v>206</v>
      </c>
      <c r="C36" s="13" t="s">
        <v>5</v>
      </c>
      <c r="D36" s="13" t="s">
        <v>198</v>
      </c>
      <c r="E36" s="13"/>
      <c r="F36" t="s">
        <v>119</v>
      </c>
      <c r="G36" s="13"/>
    </row>
    <row r="37" spans="1:8" ht="15" customHeight="1">
      <c r="A37" s="11" t="s">
        <v>205</v>
      </c>
      <c r="B37" s="12" t="s">
        <v>206</v>
      </c>
      <c r="C37" s="13"/>
      <c r="D37" s="13" t="s">
        <v>208</v>
      </c>
      <c r="E37" s="13"/>
      <c r="F37" t="s">
        <v>119</v>
      </c>
      <c r="G37" s="13"/>
    </row>
    <row r="38" spans="1:8" ht="15" customHeight="1">
      <c r="A38" s="3" t="s">
        <v>225</v>
      </c>
      <c r="B38" s="3" t="s">
        <v>210</v>
      </c>
      <c r="C38" t="s">
        <v>216</v>
      </c>
      <c r="D38" t="s">
        <v>198</v>
      </c>
      <c r="F38" t="s">
        <v>119</v>
      </c>
      <c r="G38">
        <v>200</v>
      </c>
    </row>
    <row r="39" spans="1:8" ht="15" customHeight="1">
      <c r="A39" s="3" t="s">
        <v>229</v>
      </c>
      <c r="B39" s="3" t="s">
        <v>210</v>
      </c>
      <c r="C39" t="s">
        <v>5</v>
      </c>
      <c r="D39" t="s">
        <v>198</v>
      </c>
      <c r="F39" t="s">
        <v>119</v>
      </c>
      <c r="G39">
        <v>45</v>
      </c>
    </row>
    <row r="40" spans="1:8" ht="15" customHeight="1">
      <c r="A40" s="3" t="s">
        <v>229</v>
      </c>
      <c r="B40" s="3" t="s">
        <v>210</v>
      </c>
      <c r="C40" t="s">
        <v>216</v>
      </c>
      <c r="D40" t="s">
        <v>198</v>
      </c>
      <c r="F40" t="s">
        <v>119</v>
      </c>
      <c r="G40">
        <v>50</v>
      </c>
      <c r="H40">
        <v>200</v>
      </c>
    </row>
    <row r="41" spans="1:8" ht="15" customHeight="1">
      <c r="A41" s="3" t="s">
        <v>232</v>
      </c>
      <c r="B41" s="3" t="s">
        <v>231</v>
      </c>
      <c r="C41" t="s">
        <v>233</v>
      </c>
      <c r="D41" t="s">
        <v>198</v>
      </c>
      <c r="F41" t="s">
        <v>119</v>
      </c>
      <c r="G41">
        <f>20/1000</f>
        <v>0.02</v>
      </c>
    </row>
    <row r="42" spans="1:8" ht="15" customHeight="1">
      <c r="A42" s="3" t="s">
        <v>232</v>
      </c>
      <c r="B42" s="3" t="s">
        <v>231</v>
      </c>
      <c r="C42" t="s">
        <v>233</v>
      </c>
      <c r="D42" t="s">
        <v>207</v>
      </c>
      <c r="F42" t="s">
        <v>119</v>
      </c>
      <c r="G42">
        <f>20/1000</f>
        <v>0.02</v>
      </c>
    </row>
    <row r="43" spans="1:8" ht="15" customHeight="1">
      <c r="A43" s="3" t="s">
        <v>232</v>
      </c>
      <c r="B43" s="3" t="s">
        <v>231</v>
      </c>
      <c r="D43" t="s">
        <v>208</v>
      </c>
      <c r="F43" t="s">
        <v>119</v>
      </c>
      <c r="G43">
        <f>3/1000</f>
        <v>3.0000000000000001E-3</v>
      </c>
    </row>
    <row r="44" spans="1:8" ht="15" customHeight="1">
      <c r="A44" s="3" t="s">
        <v>234</v>
      </c>
      <c r="B44" s="3" t="s">
        <v>231</v>
      </c>
      <c r="C44" t="s">
        <v>233</v>
      </c>
      <c r="D44" t="s">
        <v>198</v>
      </c>
      <c r="F44" t="s">
        <v>119</v>
      </c>
      <c r="G44">
        <v>2.9</v>
      </c>
    </row>
    <row r="45" spans="1:8" ht="15" customHeight="1">
      <c r="A45" s="3" t="s">
        <v>234</v>
      </c>
      <c r="B45" s="3" t="s">
        <v>231</v>
      </c>
      <c r="C45" t="s">
        <v>233</v>
      </c>
      <c r="D45" t="s">
        <v>207</v>
      </c>
      <c r="F45" t="s">
        <v>119</v>
      </c>
      <c r="G45">
        <v>2.9</v>
      </c>
    </row>
    <row r="46" spans="1:8" ht="15" customHeight="1">
      <c r="A46" s="3" t="s">
        <v>234</v>
      </c>
      <c r="B46" s="3" t="s">
        <v>231</v>
      </c>
      <c r="D46" t="s">
        <v>208</v>
      </c>
      <c r="F46" t="s">
        <v>119</v>
      </c>
      <c r="G46">
        <v>175</v>
      </c>
    </row>
    <row r="47" spans="1:8" ht="15" customHeight="1">
      <c r="A47" s="3" t="s">
        <v>114</v>
      </c>
      <c r="B47" s="3" t="s">
        <v>238</v>
      </c>
      <c r="C47" t="s">
        <v>239</v>
      </c>
      <c r="D47" t="s">
        <v>207</v>
      </c>
      <c r="F47" t="s">
        <v>119</v>
      </c>
      <c r="G47">
        <v>0.3</v>
      </c>
    </row>
    <row r="48" spans="1:8" ht="15" customHeight="1">
      <c r="A48" s="3" t="s">
        <v>114</v>
      </c>
      <c r="B48" s="3" t="s">
        <v>238</v>
      </c>
      <c r="C48" t="s">
        <v>240</v>
      </c>
      <c r="D48" t="s">
        <v>207</v>
      </c>
      <c r="F48" t="s">
        <v>119</v>
      </c>
      <c r="G48" s="14">
        <v>1</v>
      </c>
    </row>
    <row r="49" spans="1:7" ht="15" customHeight="1">
      <c r="A49" s="3" t="s">
        <v>114</v>
      </c>
      <c r="B49" s="3" t="s">
        <v>238</v>
      </c>
      <c r="C49" t="s">
        <v>241</v>
      </c>
      <c r="D49" t="s">
        <v>198</v>
      </c>
      <c r="F49" t="s">
        <v>119</v>
      </c>
      <c r="G49" s="14">
        <v>0.9</v>
      </c>
    </row>
    <row r="50" spans="1:7" ht="15" customHeight="1">
      <c r="A50" s="3" t="s">
        <v>114</v>
      </c>
      <c r="B50" s="3" t="s">
        <v>238</v>
      </c>
      <c r="C50" t="s">
        <v>240</v>
      </c>
      <c r="D50" t="s">
        <v>198</v>
      </c>
      <c r="F50" t="s">
        <v>119</v>
      </c>
      <c r="G50" s="14">
        <v>0.1</v>
      </c>
    </row>
    <row r="51" spans="1:7" ht="15" customHeight="1">
      <c r="A51" s="3" t="s">
        <v>114</v>
      </c>
      <c r="B51" s="3" t="s">
        <v>238</v>
      </c>
      <c r="C51" t="s">
        <v>242</v>
      </c>
      <c r="D51" t="s">
        <v>208</v>
      </c>
      <c r="F51" t="s">
        <v>119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53</v>
      </c>
      <c r="B2" t="s">
        <v>54</v>
      </c>
      <c r="C2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62</v>
      </c>
      <c r="C1" t="s">
        <v>63</v>
      </c>
      <c r="D1" t="s">
        <v>64</v>
      </c>
      <c r="E1" t="s">
        <v>7</v>
      </c>
    </row>
    <row r="2" spans="1:5">
      <c r="A2" t="s">
        <v>61</v>
      </c>
      <c r="B2" t="s">
        <v>62</v>
      </c>
      <c r="C2" t="s">
        <v>63</v>
      </c>
      <c r="D2" t="s">
        <v>64</v>
      </c>
      <c r="E2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285</v>
      </c>
      <c r="B1" t="s">
        <v>264</v>
      </c>
    </row>
    <row r="2" spans="1:2">
      <c r="A2" s="4" t="s">
        <v>288</v>
      </c>
      <c r="B2" t="s">
        <v>295</v>
      </c>
    </row>
    <row r="3" spans="1:2">
      <c r="A3" t="s">
        <v>290</v>
      </c>
      <c r="B3" t="s">
        <v>298</v>
      </c>
    </row>
    <row r="4" spans="1:2">
      <c r="A4" t="s">
        <v>291</v>
      </c>
      <c r="B4" t="s">
        <v>296</v>
      </c>
    </row>
    <row r="5" spans="1:2">
      <c r="A5" t="s">
        <v>292</v>
      </c>
      <c r="B5" t="s">
        <v>296</v>
      </c>
    </row>
    <row r="6" spans="1:2">
      <c r="A6" t="s">
        <v>293</v>
      </c>
      <c r="B6" t="s">
        <v>276</v>
      </c>
    </row>
    <row r="7" spans="1:2">
      <c r="A7" t="s">
        <v>294</v>
      </c>
      <c r="B7" t="s">
        <v>276</v>
      </c>
    </row>
    <row r="8" spans="1:2">
      <c r="A8" t="s">
        <v>289</v>
      </c>
      <c r="B8" t="s">
        <v>297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topLeftCell="A10" zoomScale="85" zoomScaleNormal="85" workbookViewId="0">
      <selection activeCell="A3" sqref="A3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99</v>
      </c>
      <c r="B1" t="s">
        <v>379</v>
      </c>
    </row>
    <row r="2" spans="1:5">
      <c r="A2" s="9" t="s">
        <v>357</v>
      </c>
      <c r="B2" t="s">
        <v>183</v>
      </c>
    </row>
    <row r="3" spans="1:5">
      <c r="A3" s="43" t="s">
        <v>389</v>
      </c>
      <c r="B3" t="s">
        <v>390</v>
      </c>
    </row>
    <row r="6" spans="1:5">
      <c r="A6" s="20"/>
      <c r="B6" s="20" t="s">
        <v>107</v>
      </c>
      <c r="C6" s="20" t="s">
        <v>101</v>
      </c>
      <c r="D6" s="20" t="s">
        <v>371</v>
      </c>
      <c r="E6" s="20" t="s">
        <v>361</v>
      </c>
    </row>
    <row r="7" spans="1:5">
      <c r="A7" s="20" t="s">
        <v>189</v>
      </c>
      <c r="B7" s="20" t="s">
        <v>273</v>
      </c>
      <c r="C7" s="20" t="s">
        <v>387</v>
      </c>
      <c r="D7" s="20"/>
      <c r="E7" s="20"/>
    </row>
    <row r="8" spans="1:5">
      <c r="A8" s="20"/>
      <c r="B8" s="20" t="s">
        <v>190</v>
      </c>
      <c r="C8" s="20" t="s">
        <v>277</v>
      </c>
      <c r="D8" s="20"/>
      <c r="E8" s="20"/>
    </row>
    <row r="9" spans="1:5">
      <c r="B9" s="40" t="s">
        <v>278</v>
      </c>
      <c r="C9" s="20" t="s">
        <v>383</v>
      </c>
      <c r="D9" s="20"/>
      <c r="E9" s="20"/>
    </row>
    <row r="10" spans="1:5">
      <c r="B10" s="20" t="s">
        <v>377</v>
      </c>
      <c r="C10" s="20"/>
      <c r="D10" s="20"/>
      <c r="E10" s="20"/>
    </row>
    <row r="11" spans="1:5">
      <c r="B11" s="20" t="s">
        <v>369</v>
      </c>
      <c r="C11" s="20" t="s">
        <v>370</v>
      </c>
      <c r="D11" s="20"/>
      <c r="E11" s="20"/>
    </row>
    <row r="12" spans="1:5">
      <c r="A12" s="20" t="s">
        <v>102</v>
      </c>
      <c r="B12" s="9" t="s">
        <v>272</v>
      </c>
      <c r="C12" s="20" t="s">
        <v>385</v>
      </c>
      <c r="D12" s="20"/>
      <c r="E12" s="20"/>
    </row>
    <row r="13" spans="1:5">
      <c r="A13" s="20"/>
      <c r="B13" s="9" t="s">
        <v>268</v>
      </c>
      <c r="C13" s="20" t="s">
        <v>385</v>
      </c>
      <c r="D13" s="20"/>
    </row>
    <row r="14" spans="1:5">
      <c r="A14" s="20"/>
      <c r="B14" s="9" t="s">
        <v>269</v>
      </c>
      <c r="C14" s="20" t="s">
        <v>385</v>
      </c>
      <c r="D14" s="20"/>
      <c r="E14" s="20"/>
    </row>
    <row r="15" spans="1:5">
      <c r="A15" s="20"/>
      <c r="B15" s="9" t="s">
        <v>265</v>
      </c>
      <c r="C15" s="20" t="s">
        <v>368</v>
      </c>
      <c r="D15" s="20"/>
      <c r="E15" s="20"/>
    </row>
    <row r="16" spans="1:5">
      <c r="A16" s="20"/>
      <c r="B16" s="9" t="s">
        <v>266</v>
      </c>
      <c r="C16" s="20" t="s">
        <v>360</v>
      </c>
      <c r="D16" s="20"/>
      <c r="E16" s="20"/>
    </row>
    <row r="17" spans="1:5">
      <c r="A17" s="20"/>
      <c r="B17" s="9" t="s">
        <v>267</v>
      </c>
      <c r="C17" s="20" t="s">
        <v>365</v>
      </c>
      <c r="D17" s="20"/>
      <c r="E17" s="20"/>
    </row>
    <row r="18" spans="1:5">
      <c r="A18" s="20"/>
      <c r="B18" s="20" t="s">
        <v>105</v>
      </c>
      <c r="C18" s="20"/>
      <c r="D18" s="20"/>
      <c r="E18" s="20"/>
    </row>
    <row r="19" spans="1:5">
      <c r="A19" s="20"/>
      <c r="B19" s="20" t="s">
        <v>169</v>
      </c>
      <c r="C19" s="20" t="s">
        <v>380</v>
      </c>
      <c r="D19" s="20" t="s">
        <v>358</v>
      </c>
      <c r="E19" s="20"/>
    </row>
    <row r="20" spans="1:5">
      <c r="A20" s="20"/>
      <c r="B20" s="20" t="s">
        <v>97</v>
      </c>
      <c r="C20" s="20"/>
      <c r="D20" s="20" t="s">
        <v>358</v>
      </c>
      <c r="E20" s="20"/>
    </row>
    <row r="21" spans="1:5">
      <c r="A21" s="20"/>
      <c r="B21" s="20" t="s">
        <v>98</v>
      </c>
      <c r="C21" s="20" t="s">
        <v>363</v>
      </c>
      <c r="D21" s="20" t="s">
        <v>358</v>
      </c>
      <c r="E21" s="20"/>
    </row>
    <row r="22" spans="1:5">
      <c r="A22" s="20"/>
      <c r="B22" s="20" t="s">
        <v>167</v>
      </c>
      <c r="C22" s="20" t="s">
        <v>362</v>
      </c>
      <c r="D22" s="20" t="s">
        <v>358</v>
      </c>
      <c r="E22" s="20"/>
    </row>
    <row r="23" spans="1:5">
      <c r="A23" s="20"/>
      <c r="B23" s="20" t="s">
        <v>334</v>
      </c>
      <c r="C23" s="39" t="s">
        <v>364</v>
      </c>
      <c r="D23" s="20" t="s">
        <v>358</v>
      </c>
      <c r="E23" s="20"/>
    </row>
    <row r="24" spans="1:5">
      <c r="A24" s="20"/>
      <c r="B24" s="20" t="s">
        <v>317</v>
      </c>
      <c r="C24" s="20" t="s">
        <v>208</v>
      </c>
      <c r="D24" s="20" t="s">
        <v>358</v>
      </c>
    </row>
    <row r="25" spans="1:5">
      <c r="A25" s="20"/>
      <c r="B25" s="20" t="s">
        <v>318</v>
      </c>
      <c r="C25" s="20" t="s">
        <v>208</v>
      </c>
      <c r="D25" s="20"/>
      <c r="E25" s="20"/>
    </row>
    <row r="26" spans="1:5">
      <c r="A26" s="20"/>
      <c r="B26" s="20" t="s">
        <v>319</v>
      </c>
      <c r="C26" s="20" t="s">
        <v>208</v>
      </c>
      <c r="D26" s="20"/>
      <c r="E26" s="20"/>
    </row>
    <row r="27" spans="1:5" ht="17" customHeight="1">
      <c r="A27" s="20"/>
      <c r="B27" s="20" t="s">
        <v>256</v>
      </c>
      <c r="C27" s="20"/>
      <c r="D27" s="20" t="s">
        <v>384</v>
      </c>
      <c r="E27" s="20"/>
    </row>
    <row r="28" spans="1:5">
      <c r="A28" s="20" t="s">
        <v>367</v>
      </c>
      <c r="B28" s="40" t="s">
        <v>372</v>
      </c>
      <c r="C28" s="20" t="s">
        <v>188</v>
      </c>
      <c r="D28" s="20"/>
      <c r="E28" s="20"/>
    </row>
    <row r="29" spans="1:5">
      <c r="A29" s="20"/>
      <c r="B29" s="20" t="s">
        <v>373</v>
      </c>
      <c r="C29" s="20" t="s">
        <v>381</v>
      </c>
      <c r="D29" s="20" t="s">
        <v>358</v>
      </c>
      <c r="E29" s="20"/>
    </row>
    <row r="30" spans="1:5">
      <c r="A30" s="20"/>
      <c r="B30" s="20" t="s">
        <v>65</v>
      </c>
      <c r="C30" s="20"/>
      <c r="D30" s="20"/>
      <c r="E30" s="20"/>
    </row>
    <row r="31" spans="1:5">
      <c r="A31" s="20"/>
      <c r="B31" s="20" t="s">
        <v>66</v>
      </c>
      <c r="C31" s="20"/>
      <c r="D31" s="20"/>
      <c r="E31" s="20"/>
    </row>
    <row r="32" spans="1:5">
      <c r="A32" s="20" t="s">
        <v>181</v>
      </c>
      <c r="B32" s="20" t="s">
        <v>373</v>
      </c>
      <c r="C32" s="20" t="s">
        <v>381</v>
      </c>
      <c r="D32" s="20" t="s">
        <v>358</v>
      </c>
      <c r="E32" s="20"/>
    </row>
    <row r="33" spans="1:5">
      <c r="A33" s="20" t="s">
        <v>366</v>
      </c>
      <c r="B33" s="20" t="s">
        <v>320</v>
      </c>
      <c r="C33" s="20"/>
      <c r="D33" s="20"/>
      <c r="E33" s="20"/>
    </row>
    <row r="34" spans="1:5">
      <c r="A34" s="20" t="s">
        <v>375</v>
      </c>
      <c r="B34" s="20" t="s">
        <v>316</v>
      </c>
      <c r="C34" s="20" t="s">
        <v>376</v>
      </c>
      <c r="D34" s="20"/>
      <c r="E34" s="20"/>
    </row>
    <row r="35" spans="1:5">
      <c r="A35" s="20"/>
      <c r="B35" s="20" t="s">
        <v>312</v>
      </c>
      <c r="C35" s="20" t="s">
        <v>376</v>
      </c>
      <c r="D35" s="20"/>
      <c r="E35" s="20"/>
    </row>
    <row r="36" spans="1:5">
      <c r="A36" s="20"/>
      <c r="B36" s="20" t="s">
        <v>313</v>
      </c>
      <c r="C36" s="20" t="s">
        <v>376</v>
      </c>
      <c r="D36" s="20"/>
      <c r="E36" s="20"/>
    </row>
    <row r="37" spans="1:5">
      <c r="A37" s="20"/>
      <c r="B37" s="20" t="s">
        <v>314</v>
      </c>
      <c r="C37" s="20" t="s">
        <v>376</v>
      </c>
      <c r="D37" s="20"/>
      <c r="E37" s="20"/>
    </row>
    <row r="38" spans="1:5">
      <c r="A38" s="20"/>
      <c r="B38" s="20" t="s">
        <v>315</v>
      </c>
      <c r="C38" s="20" t="s">
        <v>376</v>
      </c>
      <c r="D38" s="20"/>
      <c r="E38" s="20"/>
    </row>
    <row r="39" spans="1:5">
      <c r="A39" s="20" t="s">
        <v>103</v>
      </c>
      <c r="B39" s="20" t="s">
        <v>29</v>
      </c>
      <c r="C39" s="20"/>
      <c r="D39" s="20" t="s">
        <v>358</v>
      </c>
      <c r="E39" s="20"/>
    </row>
    <row r="40" spans="1:5">
      <c r="A40" s="20"/>
      <c r="B40" s="20" t="s">
        <v>30</v>
      </c>
      <c r="C40" s="20"/>
      <c r="D40" s="20" t="s">
        <v>358</v>
      </c>
      <c r="E40" s="20"/>
    </row>
    <row r="41" spans="1:5">
      <c r="A41" s="20"/>
      <c r="B41" s="20" t="s">
        <v>31</v>
      </c>
      <c r="C41" s="20"/>
      <c r="D41" s="20" t="s">
        <v>358</v>
      </c>
      <c r="E41" s="20"/>
    </row>
    <row r="42" spans="1:5">
      <c r="A42" s="20"/>
      <c r="B42" s="20" t="s">
        <v>32</v>
      </c>
      <c r="C42" s="20"/>
      <c r="D42" s="20" t="s">
        <v>358</v>
      </c>
      <c r="E42" s="20"/>
    </row>
    <row r="43" spans="1:5">
      <c r="A43" s="20"/>
      <c r="B43" s="20" t="s">
        <v>34</v>
      </c>
      <c r="C43" s="20" t="s">
        <v>386</v>
      </c>
      <c r="D43" s="20" t="s">
        <v>358</v>
      </c>
      <c r="E43" s="20"/>
    </row>
    <row r="44" spans="1:5">
      <c r="A44" s="20" t="s">
        <v>100</v>
      </c>
      <c r="B44" s="20" t="s">
        <v>55</v>
      </c>
      <c r="C44" s="20"/>
      <c r="D44" s="20" t="s">
        <v>358</v>
      </c>
      <c r="E44" s="20"/>
    </row>
    <row r="45" spans="1:5">
      <c r="A45" s="20"/>
      <c r="B45" s="20" t="s">
        <v>56</v>
      </c>
      <c r="C45" s="20"/>
      <c r="D45" s="20" t="s">
        <v>358</v>
      </c>
      <c r="E45" s="20"/>
    </row>
    <row r="46" spans="1:5">
      <c r="A46" s="20"/>
      <c r="B46" s="20" t="s">
        <v>57</v>
      </c>
      <c r="C46" s="20"/>
      <c r="D46" s="20" t="s">
        <v>358</v>
      </c>
      <c r="E46" s="20"/>
    </row>
    <row r="47" spans="1:5">
      <c r="A47" s="20"/>
      <c r="B47" s="20" t="s">
        <v>58</v>
      </c>
      <c r="C47" s="20"/>
      <c r="D47" s="20" t="s">
        <v>358</v>
      </c>
      <c r="E47" s="20"/>
    </row>
    <row r="48" spans="1:5">
      <c r="A48" s="20" t="s">
        <v>359</v>
      </c>
      <c r="B48" s="20" t="s">
        <v>351</v>
      </c>
      <c r="C48" s="20"/>
      <c r="D48" s="20" t="s">
        <v>358</v>
      </c>
      <c r="E48" s="20"/>
    </row>
    <row r="49" spans="1:5">
      <c r="A49" s="20"/>
      <c r="B49" s="20" t="s">
        <v>352</v>
      </c>
      <c r="C49" s="20"/>
      <c r="D49" s="20" t="s">
        <v>358</v>
      </c>
      <c r="E49" s="20"/>
    </row>
    <row r="50" spans="1:5">
      <c r="A50" s="20" t="s">
        <v>359</v>
      </c>
      <c r="B50" s="20" t="s">
        <v>378</v>
      </c>
      <c r="C50" s="20" t="s">
        <v>382</v>
      </c>
      <c r="D50" s="20" t="s">
        <v>358</v>
      </c>
      <c r="E50" s="20"/>
    </row>
    <row r="51" spans="1:5">
      <c r="A51" s="20" t="s">
        <v>106</v>
      </c>
      <c r="B51" s="20" t="s">
        <v>50</v>
      </c>
      <c r="C51" s="20" t="s">
        <v>374</v>
      </c>
      <c r="D51" s="20" t="s">
        <v>358</v>
      </c>
      <c r="E51" s="20"/>
    </row>
    <row r="52" spans="1:5">
      <c r="A52" s="20"/>
      <c r="B52" s="20" t="s">
        <v>39</v>
      </c>
      <c r="C52" s="20" t="s">
        <v>374</v>
      </c>
      <c r="D52" s="20" t="s">
        <v>358</v>
      </c>
      <c r="E52" s="20"/>
    </row>
    <row r="53" spans="1:5">
      <c r="A53" s="20"/>
      <c r="B53" s="20" t="s">
        <v>40</v>
      </c>
      <c r="C53" s="20" t="s">
        <v>374</v>
      </c>
      <c r="D53" s="20" t="s">
        <v>358</v>
      </c>
      <c r="E53" s="20"/>
    </row>
    <row r="54" spans="1:5">
      <c r="A54" s="20"/>
      <c r="B54" s="20" t="s">
        <v>41</v>
      </c>
      <c r="C54" s="20" t="s">
        <v>374</v>
      </c>
      <c r="D54" s="20" t="s">
        <v>358</v>
      </c>
      <c r="E54" s="20"/>
    </row>
    <row r="55" spans="1:5">
      <c r="A55" s="20"/>
      <c r="B55" s="20" t="s">
        <v>108</v>
      </c>
      <c r="C55" s="20" t="s">
        <v>374</v>
      </c>
      <c r="D55" s="20" t="s">
        <v>358</v>
      </c>
      <c r="E55" s="20"/>
    </row>
    <row r="62" spans="1:5" ht="18.5">
      <c r="A62" s="19"/>
      <c r="B62" s="19"/>
      <c r="C62" s="19"/>
    </row>
    <row r="63" spans="1:5">
      <c r="A63" s="16"/>
      <c r="B63" s="16"/>
      <c r="C6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342</v>
      </c>
    </row>
    <row r="2" spans="1:6">
      <c r="A2" t="s">
        <v>330</v>
      </c>
      <c r="B2">
        <v>0.1</v>
      </c>
      <c r="C2">
        <v>3.5000000000000003E-2</v>
      </c>
      <c r="D2">
        <v>3.5000000000000003E-2</v>
      </c>
      <c r="E2">
        <v>75000</v>
      </c>
      <c r="F2" t="s">
        <v>270</v>
      </c>
    </row>
    <row r="3" spans="1:6">
      <c r="A3" t="s">
        <v>339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295</v>
      </c>
      <c r="B1" t="s">
        <v>351</v>
      </c>
      <c r="C1" t="s">
        <v>352</v>
      </c>
      <c r="D1" t="s">
        <v>20</v>
      </c>
      <c r="E1" t="s">
        <v>353</v>
      </c>
      <c r="F1" t="s">
        <v>37</v>
      </c>
      <c r="G1" t="s">
        <v>348</v>
      </c>
    </row>
    <row r="2" spans="1:7">
      <c r="A2" t="s">
        <v>349</v>
      </c>
      <c r="B2">
        <v>800</v>
      </c>
      <c r="C2">
        <v>0.06</v>
      </c>
      <c r="D2" t="s">
        <v>270</v>
      </c>
      <c r="E2">
        <v>0</v>
      </c>
      <c r="F2">
        <v>0</v>
      </c>
    </row>
    <row r="3" spans="1:7">
      <c r="A3" t="s">
        <v>350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1" sqref="C1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8"/>
  <sheetViews>
    <sheetView zoomScale="85" zoomScaleNormal="85" workbookViewId="0">
      <selection activeCell="F13" sqref="F13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191</v>
      </c>
      <c r="C1" t="s">
        <v>257</v>
      </c>
      <c r="D1" t="s">
        <v>336</v>
      </c>
      <c r="E1" t="s">
        <v>356</v>
      </c>
      <c r="H1" t="s">
        <v>346</v>
      </c>
      <c r="I1" t="s">
        <v>347</v>
      </c>
    </row>
    <row r="2" spans="1:9">
      <c r="A2">
        <v>2</v>
      </c>
      <c r="B2" t="s">
        <v>145</v>
      </c>
      <c r="C2" t="s">
        <v>343</v>
      </c>
      <c r="D2" t="b">
        <v>1</v>
      </c>
      <c r="E2">
        <v>150</v>
      </c>
      <c r="H2">
        <f>LOOKUP(B2,TechnologiesEmlab!$A$2:$A$31,TechnologiesEmlab!$N$2:$N$31)</f>
        <v>2</v>
      </c>
    </row>
    <row r="3" spans="1:9">
      <c r="A3">
        <v>3</v>
      </c>
      <c r="B3" t="s">
        <v>148</v>
      </c>
      <c r="C3" t="s">
        <v>343</v>
      </c>
      <c r="D3" t="b">
        <v>1</v>
      </c>
      <c r="E3">
        <v>300</v>
      </c>
      <c r="H3">
        <f>LOOKUP(B3,TechnologiesEmlab!$A$2:$A$31,TechnologiesEmlab!$N$2:$N$31)</f>
        <v>2</v>
      </c>
    </row>
    <row r="4" spans="1:9">
      <c r="A4">
        <v>4</v>
      </c>
      <c r="B4" t="s">
        <v>128</v>
      </c>
      <c r="C4" t="s">
        <v>343</v>
      </c>
      <c r="D4" t="b">
        <v>1</v>
      </c>
      <c r="E4">
        <v>100</v>
      </c>
      <c r="H4">
        <f>LOOKUP(B4,TechnologiesEmlab!$A$2:$A$31,TechnologiesEmlab!$N$2:$N$31)</f>
        <v>4</v>
      </c>
    </row>
    <row r="5" spans="1:9">
      <c r="A5">
        <v>6</v>
      </c>
      <c r="B5" t="s">
        <v>141</v>
      </c>
      <c r="C5" t="s">
        <v>343</v>
      </c>
      <c r="D5" t="b">
        <v>1</v>
      </c>
      <c r="E5">
        <v>100</v>
      </c>
      <c r="H5">
        <f>LOOKUP(B5,TechnologiesEmlab!$A$2:$A$31,TechnologiesEmlab!$N$2:$N$31)</f>
        <v>3</v>
      </c>
    </row>
    <row r="6" spans="1:9">
      <c r="A6">
        <v>7</v>
      </c>
      <c r="B6" t="s">
        <v>147</v>
      </c>
      <c r="C6" t="s">
        <v>343</v>
      </c>
      <c r="D6" t="b">
        <v>1</v>
      </c>
      <c r="E6">
        <v>200</v>
      </c>
      <c r="H6">
        <f>LOOKUP(B6,TechnologiesEmlab!$A$2:$A$31,TechnologiesEmlab!$N$2:$N$31)</f>
        <v>2</v>
      </c>
    </row>
    <row r="7" spans="1:9">
      <c r="A7">
        <v>8</v>
      </c>
      <c r="B7" t="s">
        <v>116</v>
      </c>
      <c r="C7" t="s">
        <v>343</v>
      </c>
      <c r="D7" t="b">
        <v>1</v>
      </c>
      <c r="E7">
        <v>300</v>
      </c>
      <c r="H7">
        <f>LOOKUP(B7,TechnologiesEmlab!$A$2:$A$31,TechnologiesEmlab!$N$2:$N$31)</f>
        <v>4</v>
      </c>
    </row>
    <row r="8" spans="1:9">
      <c r="A8">
        <v>9</v>
      </c>
      <c r="B8" t="s">
        <v>252</v>
      </c>
      <c r="C8" t="s">
        <v>343</v>
      </c>
      <c r="D8" t="b">
        <v>1</v>
      </c>
      <c r="E8">
        <v>100</v>
      </c>
      <c r="H8">
        <f>LOOKUP(B8,TechnologiesEmlab!$A$2:$A$31,TechnologiesEmlab!$N$2:$N$31)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Y31"/>
  <sheetViews>
    <sheetView tabSelected="1" zoomScale="85" zoomScaleNormal="85" workbookViewId="0">
      <pane ySplit="1" topLeftCell="A2" activePane="bottomLeft" state="frozen"/>
      <selection pane="bottomLeft" activeCell="A28" sqref="A28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182</v>
      </c>
      <c r="B1" s="7" t="s">
        <v>253</v>
      </c>
      <c r="C1" s="8" t="s">
        <v>97</v>
      </c>
      <c r="D1" s="8" t="s">
        <v>98</v>
      </c>
      <c r="E1" s="8" t="s">
        <v>165</v>
      </c>
      <c r="F1" s="8" t="s">
        <v>166</v>
      </c>
      <c r="G1" s="8" t="s">
        <v>167</v>
      </c>
      <c r="H1" s="8" t="s">
        <v>168</v>
      </c>
      <c r="I1" s="8" t="s">
        <v>169</v>
      </c>
      <c r="J1" s="8" t="s">
        <v>334</v>
      </c>
      <c r="K1" s="8" t="s">
        <v>391</v>
      </c>
      <c r="L1" s="7" t="s">
        <v>186</v>
      </c>
      <c r="M1" s="41"/>
      <c r="N1" t="s">
        <v>180</v>
      </c>
      <c r="O1" t="s">
        <v>345</v>
      </c>
      <c r="P1" s="3" t="s">
        <v>187</v>
      </c>
      <c r="Q1" t="s">
        <v>170</v>
      </c>
      <c r="R1" s="3" t="s">
        <v>172</v>
      </c>
      <c r="S1" s="3" t="s">
        <v>172</v>
      </c>
      <c r="T1" t="s">
        <v>109</v>
      </c>
      <c r="U1" t="s">
        <v>110</v>
      </c>
      <c r="V1" t="s">
        <v>93</v>
      </c>
      <c r="W1" t="s">
        <v>94</v>
      </c>
      <c r="X1" t="s">
        <v>95</v>
      </c>
      <c r="Y1" t="s">
        <v>96</v>
      </c>
    </row>
    <row r="2" spans="1:25">
      <c r="A2" t="s">
        <v>128</v>
      </c>
      <c r="B2" t="s">
        <v>179</v>
      </c>
      <c r="C2">
        <v>1</v>
      </c>
      <c r="D2">
        <v>3</v>
      </c>
      <c r="E2" t="b">
        <v>0</v>
      </c>
      <c r="F2" t="b">
        <v>1</v>
      </c>
      <c r="G2">
        <v>1</v>
      </c>
      <c r="H2">
        <v>1</v>
      </c>
      <c r="I2">
        <v>0.01</v>
      </c>
      <c r="J2">
        <v>0.7</v>
      </c>
      <c r="L2" t="s">
        <v>164</v>
      </c>
      <c r="N2">
        <f t="shared" ref="N2:N15" si="0">D2+C2</f>
        <v>4</v>
      </c>
      <c r="O2">
        <f>IF(F2&lt;&gt;"",1,0)</f>
        <v>1</v>
      </c>
      <c r="Q2" t="s">
        <v>171</v>
      </c>
      <c r="R2">
        <v>500</v>
      </c>
      <c r="S2">
        <v>500</v>
      </c>
      <c r="T2" t="s">
        <v>111</v>
      </c>
      <c r="U2" t="s">
        <v>113</v>
      </c>
      <c r="V2">
        <v>0</v>
      </c>
      <c r="W2">
        <v>2.2999999999999998</v>
      </c>
      <c r="X2">
        <v>69.542579720367115</v>
      </c>
      <c r="Y2">
        <v>0</v>
      </c>
    </row>
    <row r="3" spans="1:25">
      <c r="A3" t="s">
        <v>129</v>
      </c>
      <c r="B3" t="s">
        <v>179</v>
      </c>
      <c r="C3">
        <v>1</v>
      </c>
      <c r="D3">
        <v>3</v>
      </c>
      <c r="E3" t="b">
        <v>0</v>
      </c>
      <c r="J3">
        <v>0.7</v>
      </c>
      <c r="L3" t="s">
        <v>164</v>
      </c>
      <c r="N3">
        <f t="shared" si="0"/>
        <v>4</v>
      </c>
      <c r="O3">
        <f t="shared" ref="O3:O31" si="1">IF(F3&lt;&gt;"",1,0)</f>
        <v>0</v>
      </c>
      <c r="T3" t="s">
        <v>111</v>
      </c>
      <c r="U3" t="s">
        <v>112</v>
      </c>
      <c r="V3">
        <v>0</v>
      </c>
      <c r="W3">
        <v>3.5</v>
      </c>
      <c r="X3">
        <v>14.640543099024658</v>
      </c>
      <c r="Y3">
        <v>0</v>
      </c>
    </row>
    <row r="4" spans="1:25">
      <c r="A4" t="s">
        <v>147</v>
      </c>
      <c r="B4" t="s">
        <v>179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0.01</v>
      </c>
      <c r="J4">
        <v>0.08</v>
      </c>
      <c r="N4">
        <f t="shared" si="0"/>
        <v>3</v>
      </c>
      <c r="O4">
        <f t="shared" si="1"/>
        <v>1</v>
      </c>
      <c r="P4" t="s">
        <v>184</v>
      </c>
      <c r="Q4" s="6" t="s">
        <v>177</v>
      </c>
      <c r="R4">
        <v>600</v>
      </c>
      <c r="T4" t="s">
        <v>125</v>
      </c>
      <c r="U4" t="s">
        <v>127</v>
      </c>
      <c r="V4">
        <v>0</v>
      </c>
      <c r="W4">
        <v>2</v>
      </c>
      <c r="X4">
        <v>47.8</v>
      </c>
      <c r="Y4">
        <v>0</v>
      </c>
    </row>
    <row r="5" spans="1:25">
      <c r="A5" t="s">
        <v>148</v>
      </c>
      <c r="B5" t="s">
        <v>179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0.01</v>
      </c>
      <c r="J5">
        <v>0.05</v>
      </c>
      <c r="N5">
        <f t="shared" si="0"/>
        <v>2</v>
      </c>
      <c r="O5">
        <f t="shared" si="1"/>
        <v>1</v>
      </c>
      <c r="P5" t="s">
        <v>184</v>
      </c>
      <c r="Q5" s="6" t="s">
        <v>176</v>
      </c>
      <c r="R5">
        <v>600</v>
      </c>
      <c r="T5" t="s">
        <v>125</v>
      </c>
      <c r="U5" t="s">
        <v>126</v>
      </c>
      <c r="V5">
        <v>0</v>
      </c>
      <c r="W5">
        <v>1.5</v>
      </c>
      <c r="X5">
        <v>33.9</v>
      </c>
      <c r="Y5">
        <v>0</v>
      </c>
    </row>
    <row r="6" spans="1:25">
      <c r="A6" t="s">
        <v>149</v>
      </c>
      <c r="B6" t="s">
        <v>179</v>
      </c>
      <c r="E6" t="b">
        <v>1</v>
      </c>
      <c r="J6">
        <v>0.05</v>
      </c>
      <c r="N6">
        <f t="shared" si="0"/>
        <v>0</v>
      </c>
      <c r="O6">
        <f t="shared" si="1"/>
        <v>0</v>
      </c>
      <c r="P6" t="s">
        <v>184</v>
      </c>
    </row>
    <row r="7" spans="1:25">
      <c r="A7" t="s">
        <v>143</v>
      </c>
      <c r="B7" t="s">
        <v>179</v>
      </c>
      <c r="E7" t="b">
        <v>1</v>
      </c>
      <c r="J7">
        <v>0.08</v>
      </c>
      <c r="N7">
        <f t="shared" si="0"/>
        <v>0</v>
      </c>
      <c r="O7">
        <f t="shared" si="1"/>
        <v>0</v>
      </c>
      <c r="P7" t="s">
        <v>184</v>
      </c>
    </row>
    <row r="8" spans="1:25">
      <c r="A8" t="s">
        <v>144</v>
      </c>
      <c r="B8" t="s">
        <v>179</v>
      </c>
      <c r="E8" t="b">
        <v>1</v>
      </c>
      <c r="J8">
        <v>0.08</v>
      </c>
      <c r="N8">
        <f t="shared" si="0"/>
        <v>0</v>
      </c>
      <c r="O8">
        <f t="shared" si="1"/>
        <v>0</v>
      </c>
      <c r="P8" t="s">
        <v>184</v>
      </c>
    </row>
    <row r="9" spans="1:25">
      <c r="A9" t="s">
        <v>145</v>
      </c>
      <c r="B9" t="s">
        <v>179</v>
      </c>
      <c r="C9">
        <v>1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0.01</v>
      </c>
      <c r="J9">
        <v>0.08</v>
      </c>
      <c r="N9">
        <f t="shared" si="0"/>
        <v>2</v>
      </c>
      <c r="O9">
        <f t="shared" si="1"/>
        <v>1</v>
      </c>
      <c r="P9" t="s">
        <v>184</v>
      </c>
      <c r="Q9" s="6" t="s">
        <v>174</v>
      </c>
      <c r="R9">
        <v>500</v>
      </c>
      <c r="T9" t="s">
        <v>123</v>
      </c>
      <c r="U9" t="s">
        <v>124</v>
      </c>
      <c r="V9">
        <v>0</v>
      </c>
      <c r="W9">
        <v>0</v>
      </c>
      <c r="X9">
        <v>6.3</v>
      </c>
      <c r="Y9">
        <v>0</v>
      </c>
    </row>
    <row r="10" spans="1:25">
      <c r="A10" t="s">
        <v>146</v>
      </c>
      <c r="B10" t="s">
        <v>179</v>
      </c>
      <c r="E10" t="b">
        <v>0</v>
      </c>
      <c r="J10">
        <v>1</v>
      </c>
      <c r="N10">
        <f t="shared" si="0"/>
        <v>0</v>
      </c>
      <c r="O10">
        <f t="shared" si="1"/>
        <v>0</v>
      </c>
      <c r="P10" t="s">
        <v>5</v>
      </c>
    </row>
    <row r="11" spans="1:25">
      <c r="A11" t="s">
        <v>132</v>
      </c>
      <c r="B11" t="s">
        <v>179</v>
      </c>
      <c r="E11" t="b">
        <v>1</v>
      </c>
      <c r="J11">
        <v>0.08</v>
      </c>
      <c r="N11">
        <f t="shared" si="0"/>
        <v>0</v>
      </c>
      <c r="O11">
        <f t="shared" si="1"/>
        <v>0</v>
      </c>
      <c r="P11" t="s">
        <v>184</v>
      </c>
    </row>
    <row r="12" spans="1:25">
      <c r="A12" t="s">
        <v>133</v>
      </c>
      <c r="B12" t="s">
        <v>179</v>
      </c>
      <c r="E12" t="b">
        <v>1</v>
      </c>
      <c r="J12">
        <v>0.08</v>
      </c>
      <c r="N12">
        <f t="shared" si="0"/>
        <v>0</v>
      </c>
      <c r="O12">
        <f t="shared" si="1"/>
        <v>0</v>
      </c>
      <c r="P12" t="s">
        <v>184</v>
      </c>
    </row>
    <row r="13" spans="1:25">
      <c r="A13" t="s">
        <v>134</v>
      </c>
      <c r="B13" t="s">
        <v>179</v>
      </c>
      <c r="E13" t="b">
        <v>1</v>
      </c>
      <c r="J13">
        <v>1</v>
      </c>
      <c r="L13" t="s">
        <v>157</v>
      </c>
      <c r="N13">
        <f t="shared" si="0"/>
        <v>0</v>
      </c>
      <c r="O13">
        <f t="shared" si="1"/>
        <v>0</v>
      </c>
      <c r="P13" t="s">
        <v>157</v>
      </c>
    </row>
    <row r="14" spans="1:25">
      <c r="A14" t="s">
        <v>135</v>
      </c>
      <c r="B14" t="s">
        <v>179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N14">
        <f t="shared" si="0"/>
        <v>7</v>
      </c>
      <c r="O14">
        <f t="shared" si="1"/>
        <v>1</v>
      </c>
      <c r="P14" t="s">
        <v>157</v>
      </c>
      <c r="Q14" t="s">
        <v>175</v>
      </c>
      <c r="R14">
        <v>250</v>
      </c>
      <c r="T14" t="s">
        <v>120</v>
      </c>
      <c r="U14" t="s">
        <v>121</v>
      </c>
      <c r="V14">
        <v>0</v>
      </c>
      <c r="W14">
        <v>1.2</v>
      </c>
      <c r="X14">
        <v>16</v>
      </c>
      <c r="Y14">
        <v>0</v>
      </c>
    </row>
    <row r="15" spans="1:25">
      <c r="A15" t="s">
        <v>136</v>
      </c>
      <c r="B15" t="s">
        <v>179</v>
      </c>
      <c r="E15" t="b">
        <v>0</v>
      </c>
      <c r="J15">
        <v>1</v>
      </c>
      <c r="N15">
        <f t="shared" si="0"/>
        <v>0</v>
      </c>
      <c r="O15">
        <f t="shared" si="1"/>
        <v>0</v>
      </c>
      <c r="P15" t="s">
        <v>157</v>
      </c>
    </row>
    <row r="16" spans="1:25">
      <c r="A16" t="s">
        <v>137</v>
      </c>
      <c r="B16" t="s">
        <v>179</v>
      </c>
      <c r="C16">
        <f>C14</f>
        <v>2</v>
      </c>
      <c r="D16">
        <f t="shared" ref="D16:I16" si="2">D14</f>
        <v>5</v>
      </c>
      <c r="E16" t="b">
        <v>0</v>
      </c>
      <c r="F16" t="b">
        <f t="shared" si="2"/>
        <v>1</v>
      </c>
      <c r="G16">
        <f t="shared" si="2"/>
        <v>1</v>
      </c>
      <c r="H16">
        <f t="shared" si="2"/>
        <v>1</v>
      </c>
      <c r="I16">
        <f t="shared" si="2"/>
        <v>0.01</v>
      </c>
      <c r="J16">
        <v>0.5</v>
      </c>
      <c r="N16">
        <f>N14</f>
        <v>7</v>
      </c>
      <c r="O16">
        <f t="shared" si="1"/>
        <v>1</v>
      </c>
      <c r="P16" t="s">
        <v>157</v>
      </c>
    </row>
    <row r="17" spans="1:25">
      <c r="A17" t="s">
        <v>138</v>
      </c>
      <c r="B17" t="s">
        <v>179</v>
      </c>
      <c r="E17" t="b">
        <v>0</v>
      </c>
      <c r="J17">
        <v>0.5</v>
      </c>
      <c r="N17">
        <f t="shared" ref="N17:N31" si="3">D17+C17</f>
        <v>0</v>
      </c>
      <c r="O17">
        <f t="shared" si="1"/>
        <v>0</v>
      </c>
      <c r="P17" t="s">
        <v>157</v>
      </c>
    </row>
    <row r="18" spans="1:25">
      <c r="A18" t="s">
        <v>116</v>
      </c>
      <c r="B18" t="s">
        <v>178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0.01</v>
      </c>
      <c r="J18">
        <v>1</v>
      </c>
      <c r="L18" t="s">
        <v>160</v>
      </c>
      <c r="N18">
        <f t="shared" si="3"/>
        <v>3</v>
      </c>
      <c r="O18">
        <f t="shared" si="1"/>
        <v>1</v>
      </c>
      <c r="Q18" t="s">
        <v>116</v>
      </c>
      <c r="R18">
        <v>775</v>
      </c>
      <c r="S18">
        <v>775</v>
      </c>
      <c r="T18" t="s">
        <v>115</v>
      </c>
      <c r="U18" t="s">
        <v>116</v>
      </c>
      <c r="V18">
        <v>56.8</v>
      </c>
      <c r="W18">
        <v>1.5</v>
      </c>
      <c r="X18">
        <v>10.473234339905167</v>
      </c>
      <c r="Y18">
        <v>0</v>
      </c>
    </row>
    <row r="19" spans="1:25">
      <c r="A19" t="s">
        <v>130</v>
      </c>
      <c r="B19" t="s">
        <v>178</v>
      </c>
      <c r="C19" s="46">
        <v>1</v>
      </c>
      <c r="D19" s="46">
        <v>2</v>
      </c>
      <c r="E19" t="b">
        <v>0</v>
      </c>
      <c r="F19" s="46" t="b">
        <v>1</v>
      </c>
      <c r="G19" s="46">
        <v>1</v>
      </c>
      <c r="H19" s="46">
        <v>1</v>
      </c>
      <c r="I19" s="46">
        <v>0.01</v>
      </c>
      <c r="J19">
        <v>1</v>
      </c>
      <c r="L19" t="s">
        <v>160</v>
      </c>
      <c r="N19">
        <f t="shared" si="3"/>
        <v>3</v>
      </c>
      <c r="O19">
        <f t="shared" si="1"/>
        <v>1</v>
      </c>
    </row>
    <row r="20" spans="1:25">
      <c r="A20" t="s">
        <v>131</v>
      </c>
      <c r="B20" t="s">
        <v>178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46">
        <v>0.01</v>
      </c>
      <c r="J20">
        <v>1</v>
      </c>
      <c r="L20" t="s">
        <v>160</v>
      </c>
      <c r="N20">
        <f t="shared" si="3"/>
        <v>3</v>
      </c>
      <c r="O20">
        <f t="shared" si="1"/>
        <v>1</v>
      </c>
    </row>
    <row r="21" spans="1:25">
      <c r="A21" t="s">
        <v>114</v>
      </c>
      <c r="B21" t="s">
        <v>178</v>
      </c>
      <c r="C21">
        <v>1</v>
      </c>
      <c r="D21">
        <v>2</v>
      </c>
      <c r="E21" t="b">
        <v>0</v>
      </c>
      <c r="J21">
        <v>1</v>
      </c>
      <c r="L21" t="s">
        <v>155</v>
      </c>
      <c r="N21">
        <f t="shared" si="3"/>
        <v>3</v>
      </c>
      <c r="O21">
        <f t="shared" si="1"/>
        <v>0</v>
      </c>
      <c r="P21" t="s">
        <v>185</v>
      </c>
      <c r="T21" t="s">
        <v>115</v>
      </c>
      <c r="U21" t="s">
        <v>118</v>
      </c>
      <c r="V21">
        <v>8.52</v>
      </c>
      <c r="W21">
        <v>6.11</v>
      </c>
      <c r="X21">
        <v>32</v>
      </c>
      <c r="Y21">
        <v>14</v>
      </c>
    </row>
    <row r="22" spans="1:25">
      <c r="A22" t="s">
        <v>78</v>
      </c>
      <c r="B22" t="s">
        <v>178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0.01</v>
      </c>
      <c r="J22">
        <v>1</v>
      </c>
      <c r="L22" t="s">
        <v>161</v>
      </c>
      <c r="N22">
        <f t="shared" si="3"/>
        <v>7</v>
      </c>
      <c r="O22">
        <f t="shared" si="1"/>
        <v>1</v>
      </c>
      <c r="Q22" t="s">
        <v>173</v>
      </c>
      <c r="R22">
        <v>1000</v>
      </c>
      <c r="T22" t="s">
        <v>122</v>
      </c>
      <c r="U22" t="s">
        <v>119</v>
      </c>
      <c r="V22">
        <v>0</v>
      </c>
      <c r="W22">
        <v>1.74</v>
      </c>
      <c r="X22">
        <v>110</v>
      </c>
      <c r="Y22">
        <v>0</v>
      </c>
    </row>
    <row r="23" spans="1:25">
      <c r="A23" t="s">
        <v>139</v>
      </c>
      <c r="B23" t="s">
        <v>178</v>
      </c>
      <c r="E23" t="b">
        <v>0</v>
      </c>
      <c r="J23">
        <v>1</v>
      </c>
      <c r="L23" t="s">
        <v>161</v>
      </c>
      <c r="N23">
        <f t="shared" si="3"/>
        <v>0</v>
      </c>
      <c r="O23">
        <f t="shared" si="1"/>
        <v>0</v>
      </c>
    </row>
    <row r="24" spans="1:25">
      <c r="A24" t="s">
        <v>140</v>
      </c>
      <c r="B24" t="s">
        <v>178</v>
      </c>
      <c r="E24" t="b">
        <v>0</v>
      </c>
      <c r="J24">
        <v>1</v>
      </c>
      <c r="L24" t="s">
        <v>161</v>
      </c>
      <c r="N24">
        <f t="shared" si="3"/>
        <v>0</v>
      </c>
      <c r="O24">
        <f t="shared" si="1"/>
        <v>0</v>
      </c>
    </row>
    <row r="25" spans="1:25">
      <c r="A25" t="s">
        <v>141</v>
      </c>
      <c r="B25" t="s">
        <v>178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0.01</v>
      </c>
      <c r="J25">
        <v>1</v>
      </c>
      <c r="L25" t="s">
        <v>160</v>
      </c>
      <c r="N25">
        <f t="shared" si="3"/>
        <v>3</v>
      </c>
      <c r="O25">
        <f t="shared" si="1"/>
        <v>1</v>
      </c>
      <c r="Q25" t="s">
        <v>141</v>
      </c>
      <c r="R25">
        <v>150</v>
      </c>
      <c r="S25">
        <v>150</v>
      </c>
      <c r="T25" t="s">
        <v>115</v>
      </c>
      <c r="U25" t="s">
        <v>117</v>
      </c>
      <c r="V25">
        <v>56.8</v>
      </c>
      <c r="W25">
        <v>1.5</v>
      </c>
      <c r="X25">
        <v>3.8504628350434844</v>
      </c>
      <c r="Y25">
        <v>0</v>
      </c>
    </row>
    <row r="26" spans="1:25">
      <c r="A26" t="s">
        <v>142</v>
      </c>
      <c r="B26" t="s">
        <v>178</v>
      </c>
      <c r="E26" t="b">
        <v>0</v>
      </c>
      <c r="J26">
        <v>1</v>
      </c>
      <c r="N26">
        <f t="shared" si="3"/>
        <v>0</v>
      </c>
      <c r="O26">
        <f t="shared" si="1"/>
        <v>0</v>
      </c>
      <c r="P26" t="s">
        <v>5</v>
      </c>
    </row>
    <row r="27" spans="1:25">
      <c r="A27" s="3" t="s">
        <v>252</v>
      </c>
      <c r="B27" t="s">
        <v>250</v>
      </c>
      <c r="C27" s="15">
        <v>1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 s="15"/>
      <c r="N27">
        <f t="shared" si="3"/>
        <v>2</v>
      </c>
      <c r="O27">
        <f t="shared" si="1"/>
        <v>1</v>
      </c>
    </row>
    <row r="28" spans="1:25">
      <c r="A28" s="3" t="s">
        <v>251</v>
      </c>
      <c r="B28" t="s">
        <v>250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 s="15"/>
      <c r="N28">
        <f t="shared" si="3"/>
        <v>7</v>
      </c>
      <c r="O28">
        <f t="shared" si="1"/>
        <v>1</v>
      </c>
    </row>
    <row r="29" spans="1:25">
      <c r="A29" s="18" t="s">
        <v>258</v>
      </c>
      <c r="B29" t="s">
        <v>178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0.01</v>
      </c>
      <c r="J29">
        <v>1</v>
      </c>
      <c r="L29" t="s">
        <v>155</v>
      </c>
      <c r="N29">
        <f t="shared" si="3"/>
        <v>5</v>
      </c>
      <c r="O29">
        <f t="shared" si="1"/>
        <v>1</v>
      </c>
    </row>
    <row r="30" spans="1:25">
      <c r="A30" s="18" t="s">
        <v>259</v>
      </c>
      <c r="B30" t="s">
        <v>178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0.01</v>
      </c>
      <c r="J30">
        <v>1</v>
      </c>
      <c r="L30" t="s">
        <v>159</v>
      </c>
      <c r="N30">
        <f t="shared" si="3"/>
        <v>6</v>
      </c>
      <c r="O30">
        <f t="shared" si="1"/>
        <v>1</v>
      </c>
    </row>
    <row r="31" spans="1:25">
      <c r="A31" s="18" t="s">
        <v>260</v>
      </c>
      <c r="B31" t="s">
        <v>178</v>
      </c>
      <c r="C31">
        <v>1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0.01</v>
      </c>
      <c r="J31">
        <v>1</v>
      </c>
      <c r="L31" t="s">
        <v>156</v>
      </c>
      <c r="N31">
        <f t="shared" si="3"/>
        <v>2</v>
      </c>
      <c r="O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Fuels</vt:lpstr>
      <vt:lpstr>EnergyProducers</vt:lpstr>
      <vt:lpstr>FuelPriceTrends</vt:lpstr>
      <vt:lpstr>TargetInvestorTargets</vt:lpstr>
      <vt:lpstr>ElectricitySpotMarkets</vt:lpstr>
      <vt:lpstr>StepTrends</vt:lpstr>
      <vt:lpstr>yearly targets</vt:lpstr>
      <vt:lpstr>Potentials</vt:lpstr>
      <vt:lpstr>Dismantled</vt:lpstr>
      <vt:lpstr>backup</vt:lpstr>
      <vt:lpstr>CO2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2022-10-19T09:30:52Z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