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39CC0D43-2610-46DD-BF7C-C002A43AD5F8}" xr6:coauthVersionLast="47" xr6:coauthVersionMax="47" xr10:uidLastSave="{00000000-0000-0000-0000-000000000000}"/>
  <bookViews>
    <workbookView xWindow="-110" yWindow="-110" windowWidth="19420" windowHeight="10420" tabRatio="876" firstSheet="1" activeTab="4" xr2:uid="{00000000-000D-0000-FFFF-FFFF00000000}"/>
  </bookViews>
  <sheets>
    <sheet name="explanation" sheetId="32" r:id="rId1"/>
    <sheet name="Import Priorities" sheetId="34" r:id="rId2"/>
    <sheet name="CapacityMarkets" sheetId="27" r:id="rId3"/>
    <sheet name="CO2Auction" sheetId="15" r:id="rId4"/>
    <sheet name="NewTechnologies" sheetId="35" r:id="rId5"/>
    <sheet name="EnergyConsumers" sheetId="16" r:id="rId6"/>
    <sheet name="TechnologiesEmlab" sheetId="33" r:id="rId7"/>
    <sheet name="Fuels" sheetId="29" r:id="rId8"/>
    <sheet name="FuelPriceTrends" sheetId="30" r:id="rId9"/>
    <sheet name="ElectricitySpotMarkets" sheetId="14" r:id="rId10"/>
    <sheet name="EnergyProducers" sheetId="17" r:id="rId11"/>
    <sheet name="GeometricTrends" sheetId="21" r:id="rId12"/>
    <sheet name="Governments" sheetId="19" r:id="rId13"/>
    <sheet name="StepTrends" sheetId="18" r:id="rId14"/>
    <sheet name="IntermittentResourceProfiles" sheetId="10" r:id="rId15"/>
    <sheet name="MarketStabilityReserve" sheetId="28" r:id="rId16"/>
    <sheet name="NationalGovernments" sheetId="20" r:id="rId17"/>
    <sheet name="TargetInvestors" sheetId="25" r:id="rId18"/>
    <sheet name="TargetInvestorTargets" sheetId="26" r:id="rId19"/>
  </sheets>
  <definedNames>
    <definedName name="_xlnm._FilterDatabase" localSheetId="10" hidden="1">EnergyProducers!$H$9:$H$151</definedName>
    <definedName name="_xlnm._FilterDatabase" localSheetId="4" hidden="1">NewTechnologies!$A$1:$G$138</definedName>
    <definedName name="ExternalData_19" localSheetId="7" hidden="1">Fuels!#REF!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4" i="35" l="1"/>
  <c r="H127" i="35"/>
  <c r="H125" i="35"/>
  <c r="H122" i="35"/>
  <c r="H121" i="35"/>
  <c r="H120" i="35"/>
  <c r="H39" i="35"/>
  <c r="H34" i="35"/>
  <c r="H33" i="35"/>
  <c r="H31" i="35"/>
  <c r="H29" i="35"/>
  <c r="H15" i="35"/>
  <c r="H14" i="35"/>
  <c r="H13" i="35"/>
  <c r="H12" i="35"/>
  <c r="H11" i="35"/>
  <c r="H10" i="35"/>
  <c r="H9" i="35"/>
  <c r="H8" i="35"/>
  <c r="H7" i="35"/>
  <c r="H6" i="35"/>
  <c r="H5" i="35"/>
  <c r="H4" i="35"/>
  <c r="H3" i="35"/>
  <c r="H2" i="35"/>
  <c r="G44" i="35" l="1"/>
  <c r="G43" i="35"/>
  <c r="G130" i="35"/>
  <c r="G129" i="35"/>
  <c r="G128" i="35"/>
  <c r="G32" i="35"/>
  <c r="G29" i="35"/>
  <c r="G26" i="35"/>
  <c r="G19" i="35"/>
  <c r="G18" i="35"/>
  <c r="G17" i="35"/>
  <c r="G16" i="35"/>
  <c r="G15" i="35"/>
  <c r="G13" i="35"/>
  <c r="G5" i="35"/>
  <c r="G4" i="35"/>
  <c r="I3" i="33" l="1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" i="33"/>
  <c r="E9" i="30"/>
  <c r="E7" i="30"/>
  <c r="E6" i="30"/>
  <c r="E5" i="30"/>
  <c r="E4" i="30"/>
  <c r="E3" i="30"/>
  <c r="E2" i="30"/>
  <c r="C9" i="18"/>
  <c r="C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tc={3F82BEFE-3858-4198-984F-A2165197D0C4}</author>
  </authors>
  <commentList>
    <comment ref="J1" authorId="0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tc={0E34D2C6-CB83-4065-B2E0-ACED9B5F8725}</author>
  </authors>
  <commentList>
    <comment ref="B2" authorId="0" shapeId="0" xr:uid="{0E34D2C6-CB83-4065-B2E0-ACED9B5F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Initialization Preprocessing this is copied from COMPETES, however, if not found, this value is used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<sst xmlns="http://schemas.openxmlformats.org/spreadsheetml/2006/main" count="653" uniqueCount="333">
  <si>
    <t>Name</t>
  </si>
  <si>
    <t>NL</t>
  </si>
  <si>
    <t>OFF_NL</t>
  </si>
  <si>
    <t>ON_NL</t>
  </si>
  <si>
    <t>PV_NL</t>
  </si>
  <si>
    <t>demandGrowthTrendNL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</si>
  <si>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</si>
  <si>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</si>
  <si>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</si>
  <si>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</si>
  <si>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</si>
  <si>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</si>
  <si>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</si>
  <si>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</si>
  <si>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</si>
  <si>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</si>
  <si>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</si>
  <si>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</si>
  <si>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</si>
  <si>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</si>
  <si>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</si>
  <si>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</si>
  <si>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</si>
  <si>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</si>
  <si>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</si>
  <si>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</si>
  <si>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</si>
  <si>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</si>
  <si>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numberOfYearsBackLookingForForecasting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</si>
  <si>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</si>
  <si>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</si>
  <si>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</si>
  <si>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</si>
  <si>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</si>
  <si>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</si>
  <si>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</si>
  <si>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</si>
  <si>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pastTimeHorizon</t>
  </si>
  <si>
    <t>investmentFutureTimeHorizon</t>
  </si>
  <si>
    <t>longTermContractPastTimeHorizon</t>
  </si>
  <si>
    <t>longTermContractMargin</t>
  </si>
  <si>
    <t>cash</t>
  </si>
  <si>
    <t>investmentRole</t>
  </si>
  <si>
    <t>defaultInvestmentRole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</si>
  <si>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</si>
  <si>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</si>
  <si>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</si>
  <si>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</si>
  <si>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</si>
  <si>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</si>
  <si>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</si>
  <si>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</si>
  <si>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</si>
  <si>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</si>
  <si>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</si>
  <si>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</si>
  <si>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windTarget</t>
  </si>
  <si>
    <t>pvTarget</t>
  </si>
  <si>
    <t>windTargetTrend</t>
  </si>
  <si>
    <t>pvTargetTrend</t>
  </si>
  <si>
    <t>TargetInvestorNL</t>
  </si>
  <si>
    <t>TargetInvestmentRole</t>
  </si>
  <si>
    <t>NameInvestor</t>
  </si>
  <si>
    <t>NameTarget</t>
  </si>
  <si>
    <t>InstalledReserveMargin</t>
  </si>
  <si>
    <t>LowerMargin</t>
  </si>
  <si>
    <t>UpperMargin</t>
  </si>
  <si>
    <t>PriceCap</t>
  </si>
  <si>
    <t>DutchCapacityMarket</t>
  </si>
  <si>
    <t>DutchElectricitySpotMarket</t>
  </si>
  <si>
    <t>growthRate</t>
  </si>
  <si>
    <t>msr</t>
  </si>
  <si>
    <t>MarketStabilityReserve</t>
  </si>
  <si>
    <t>UpperTriggerTrend</t>
  </si>
  <si>
    <t>LowerTriggerTrend</t>
  </si>
  <si>
    <t>ReleaseTrend</t>
  </si>
  <si>
    <t>NL BIOMASS</t>
  </si>
  <si>
    <t>NL WASTE</t>
  </si>
  <si>
    <t>NL HYDRO</t>
  </si>
  <si>
    <t>NL PV</t>
  </si>
  <si>
    <t>NL WIND ONSHORE</t>
  </si>
  <si>
    <t>NL WIND OFFSHORE</t>
  </si>
  <si>
    <t>batteryLI-IONFixedOperatingCostTimeSeries</t>
  </si>
  <si>
    <t>batteryVRBFixedOperatingCostTimeSeries</t>
  </si>
  <si>
    <t>batteryPBFixedOperatingCostTimeSeries</t>
  </si>
  <si>
    <t>biomassCOFIRINGFixedOperatingCostTimeSeries</t>
  </si>
  <si>
    <t>biomassSTANDALONEFixedOperatingCostTimeSeries</t>
  </si>
  <si>
    <t>biomassCCSFixedOperatingCostTimeSeries</t>
  </si>
  <si>
    <t>caesADIABATICFixedOperatingCostTimeSeries</t>
  </si>
  <si>
    <t>caesDIABATICFixedOperatingCostTimeSeries</t>
  </si>
  <si>
    <t>coalPCFixedOperatingCostTimeSeries</t>
  </si>
  <si>
    <t>coalIGCCFixedOperatingCostTimeSeries</t>
  </si>
  <si>
    <t>coalCCSFixedOperatingCostTimeSeries</t>
  </si>
  <si>
    <t>coalCHPFixedOperatingCostTimeSeries</t>
  </si>
  <si>
    <t>gasCCGTFixedOperatingCostTimeSeries</t>
  </si>
  <si>
    <t>gasCHPFixedOperatingCostTimeSeries</t>
  </si>
  <si>
    <t>gasGTFixedOperatingCostTimeSeries</t>
  </si>
  <si>
    <t>geo-FixedOperatingCostTimeSeries</t>
  </si>
  <si>
    <t>hydroCONVFixedOperatingCostTimeSeries</t>
  </si>
  <si>
    <t>hydroPSFixedOperatingCostTimeSeries</t>
  </si>
  <si>
    <t>lignitePCFixedOperatingCostTimeSeries</t>
  </si>
  <si>
    <t>ligniteCHPFixedOperatingCostTimeSeries</t>
  </si>
  <si>
    <t>nuclear-FixedOperatingCostTimeSeries</t>
  </si>
  <si>
    <t>oil-FixedOperatingCostTimeSeries</t>
  </si>
  <si>
    <t>reseOTHERSFixedOperatingCostTimeSeries</t>
  </si>
  <si>
    <t>sunPVFixedOperatingCostTimeSeries</t>
  </si>
  <si>
    <t>sunCSPFixedOperatingCostTimeSeries</t>
  </si>
  <si>
    <t>wasteSTANDALONEFixedOperatingCostTimeSeries</t>
  </si>
  <si>
    <t>windONSHOREFixedOperatingCostTimeSeries</t>
  </si>
  <si>
    <t>windOFFSHOREFixedOperatingCostTimeSeries</t>
  </si>
  <si>
    <t>cokeovengasICFixedOperatingCostTimeSeries</t>
  </si>
  <si>
    <t>derivedgasICFixedOperatingCostTimeSeries</t>
  </si>
  <si>
    <t>derivedgasCHPFixedOperatingCostTimeSeries</t>
  </si>
  <si>
    <t>gasCCSCHPFixedOperatingCostTimeSeries</t>
  </si>
  <si>
    <t>gasCCSCCGTFixedOperatingCostTimeSeries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</si>
  <si>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</si>
  <si>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</si>
  <si>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</si>
  <si>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</si>
  <si>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</si>
  <si>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</si>
  <si>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</si>
  <si>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</si>
  <si>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</si>
  <si>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</si>
  <si>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</si>
  <si>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</si>
  <si>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</si>
  <si>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</si>
  <si>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</si>
  <si>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</si>
  <si>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</si>
  <si>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</si>
  <si>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</si>
  <si>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</si>
  <si>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</si>
  <si>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</si>
  <si>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</si>
  <si>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</si>
  <si>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</si>
  <si>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</si>
  <si>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</si>
  <si>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</si>
  <si>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</si>
  <si>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</si>
  <si>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</si>
  <si>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</si>
  <si>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</si>
  <si>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</si>
  <si>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</si>
  <si>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</si>
  <si>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parameters for capacity market</t>
  </si>
  <si>
    <t>columns in green</t>
  </si>
  <si>
    <t>data already in DB</t>
  </si>
  <si>
    <t>comment</t>
  </si>
  <si>
    <t>powerTechnologies</t>
  </si>
  <si>
    <t>CO2 density and energy density</t>
  </si>
  <si>
    <t>EnergyProducers</t>
  </si>
  <si>
    <t xml:space="preserve"> </t>
  </si>
  <si>
    <t>Fuels</t>
  </si>
  <si>
    <t xml:space="preserve">FixedOperatingCostTimeSeries -&gt; growth trend </t>
  </si>
  <si>
    <t>Governments</t>
  </si>
  <si>
    <t xml:space="preserve">Incomplete data </t>
  </si>
  <si>
    <t xml:space="preserve">Wind and PV trend </t>
  </si>
  <si>
    <t>this might only be needed for EMLAB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</si>
  <si>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</si>
  <si>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</si>
  <si>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</si>
  <si>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</si>
  <si>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</si>
  <si>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</si>
  <si>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</si>
  <si>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</si>
  <si>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</si>
  <si>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</si>
  <si>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</si>
  <si>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</si>
  <si>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</si>
  <si>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</si>
  <si>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</si>
  <si>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</si>
  <si>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</si>
  <si>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</si>
  <si>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</si>
  <si>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Producer1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</si>
  <si>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</si>
  <si>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</si>
  <si>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</si>
  <si>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</si>
  <si>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</si>
  <si>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</si>
  <si>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</si>
  <si>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</si>
  <si>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</si>
  <si>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</si>
  <si>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</si>
  <si>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</si>
  <si>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</si>
  <si>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</si>
  <si>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</si>
  <si>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</si>
  <si>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</si>
  <si>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</si>
  <si>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</si>
  <si>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</si>
  <si>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</si>
  <si>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</si>
  <si>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</si>
  <si>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emlabfuels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</si>
  <si>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</si>
  <si>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</si>
  <si>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</si>
  <si>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</si>
  <si>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</si>
  <si>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</si>
  <si>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</si>
  <si>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</si>
  <si>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</si>
  <si>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</si>
  <si>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</si>
  <si>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</si>
  <si>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</si>
  <si>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</si>
  <si>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</si>
  <si>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</si>
  <si>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</si>
  <si>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</si>
  <si>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</si>
  <si>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</si>
  <si>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</si>
  <si>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</si>
  <si>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</si>
  <si>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</si>
  <si>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</si>
  <si>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</si>
  <si>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</si>
  <si>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priority</t>
  </si>
  <si>
    <t>ConventionalPlantOperator</t>
  </si>
  <si>
    <t>VariableRenewableOperator</t>
  </si>
  <si>
    <t>node</t>
  </si>
  <si>
    <t>unit</t>
  </si>
  <si>
    <t>TechnologiesEmlab</t>
  </si>
  <si>
    <t>permit and construction</t>
  </si>
  <si>
    <t>demandTrend</t>
  </si>
  <si>
    <t>Demand</t>
  </si>
  <si>
    <t>traderes technology</t>
  </si>
  <si>
    <t>from emlab</t>
  </si>
  <si>
    <t>columns in rosa</t>
  </si>
  <si>
    <t>from traderes</t>
  </si>
  <si>
    <t>RES</t>
  </si>
  <si>
    <t>other</t>
  </si>
  <si>
    <t>trends</t>
  </si>
  <si>
    <t>traderesfuels</t>
  </si>
  <si>
    <t xml:space="preserve">not defined </t>
  </si>
  <si>
    <t>Use interest rate per technology</t>
  </si>
  <si>
    <t>Trends for fuel price and demand</t>
  </si>
  <si>
    <t>use the traderes data as the trend start</t>
  </si>
  <si>
    <t>Power Plants</t>
  </si>
  <si>
    <t>Installed power plants by 2040</t>
  </si>
  <si>
    <t xml:space="preserve">input from Remix or optimization model? </t>
  </si>
  <si>
    <t>efficiency for renewables</t>
  </si>
  <si>
    <t xml:space="preserve">Asssign fuel to technology </t>
  </si>
  <si>
    <t>input from EWI merit order curve, Kraftwerksliste Bundesnetzagentur</t>
  </si>
  <si>
    <t>new technologies</t>
  </si>
  <si>
    <t>Potential for some technologies missing, i.e. hydropower…</t>
  </si>
  <si>
    <t>Will choose representative ones based on installed capacity</t>
  </si>
  <si>
    <t>Technology</t>
  </si>
  <si>
    <t>Category</t>
  </si>
  <si>
    <t>Commodity</t>
  </si>
  <si>
    <t>Output / input / storage</t>
  </si>
  <si>
    <t>Vintage</t>
  </si>
  <si>
    <t>Scenario</t>
  </si>
  <si>
    <t>Unit size</t>
  </si>
  <si>
    <t>MW(h)</t>
  </si>
  <si>
    <t>WTG onshore</t>
  </si>
  <si>
    <t>Electricity-only production</t>
  </si>
  <si>
    <t>output</t>
  </si>
  <si>
    <t>WTG offshore</t>
  </si>
  <si>
    <t>PV residential</t>
  </si>
  <si>
    <t>PV commercial systems</t>
  </si>
  <si>
    <t>PV utility systems</t>
  </si>
  <si>
    <t>CSP (Parabolic Trough with TES)</t>
  </si>
  <si>
    <t>CSP (Solar Tower with TES)</t>
  </si>
  <si>
    <t>Hydropower (small-scale) &amp; dam</t>
  </si>
  <si>
    <t>Hydropower (medium-scale) &amp; dam</t>
  </si>
  <si>
    <t>Hydropower (large-scale) &amp; dam</t>
  </si>
  <si>
    <t>Hydropower - ROR plant</t>
  </si>
  <si>
    <t>Wave energy</t>
  </si>
  <si>
    <t>BEV</t>
  </si>
  <si>
    <t>Transport (electric and fuel-based)</t>
  </si>
  <si>
    <t>input</t>
  </si>
  <si>
    <t>storage</t>
  </si>
  <si>
    <t>Building heat pump, air-to-air</t>
  </si>
  <si>
    <t>Heating and cooling (electric and fuel-based)</t>
  </si>
  <si>
    <t>space and water heating</t>
  </si>
  <si>
    <t>Building heat pump, air-to-water</t>
  </si>
  <si>
    <t>Building electric heater/boiler</t>
  </si>
  <si>
    <t>Building gas heater/boiler</t>
  </si>
  <si>
    <t>Industry heat pump, excess heat, 70/35C</t>
  </si>
  <si>
    <t>district heating or process heat</t>
  </si>
  <si>
    <t>Industry heat pump, seawater, 80/40C</t>
  </si>
  <si>
    <t>Industry heat pump, geothermal, 2km, 80/40C</t>
  </si>
  <si>
    <t>Industry heat pump, geothermal, 2km, absortion, 80/40C</t>
  </si>
  <si>
    <t>Industry heat pump, up to 150C</t>
  </si>
  <si>
    <t>process heat</t>
  </si>
  <si>
    <t>Industry electric heater/boiler</t>
  </si>
  <si>
    <t>Industry gas heater/boiler</t>
  </si>
  <si>
    <t>Industry biomass boiler, wood pellets</t>
  </si>
  <si>
    <t>Industry nuclear heater/boiler</t>
  </si>
  <si>
    <t>Solar district heating</t>
  </si>
  <si>
    <t>CCGT CHP backpressure</t>
  </si>
  <si>
    <t>Biomass CHP, wood pellets</t>
  </si>
  <si>
    <t>Nuclear CHP</t>
  </si>
  <si>
    <t>Lithium-ion battery</t>
  </si>
  <si>
    <t>Storage</t>
  </si>
  <si>
    <t>Pumped hydro</t>
  </si>
  <si>
    <t>Small hot water tank</t>
  </si>
  <si>
    <t>heat</t>
  </si>
  <si>
    <t>Large hot water tank</t>
  </si>
  <si>
    <t>Hydrogen storage</t>
  </si>
  <si>
    <t>H2</t>
  </si>
  <si>
    <t>N/A</t>
  </si>
  <si>
    <t>Fuels and chemicals</t>
  </si>
  <si>
    <t>Electricity</t>
  </si>
  <si>
    <t>CO2 emission</t>
  </si>
  <si>
    <t>CO2 captured</t>
  </si>
  <si>
    <t>CO2 storage</t>
  </si>
  <si>
    <t>PEM Electrolyzer</t>
  </si>
  <si>
    <t>Gasifier + methanation</t>
  </si>
  <si>
    <t>Bio-SNG</t>
  </si>
  <si>
    <t>Heat</t>
  </si>
  <si>
    <t>units per farm</t>
  </si>
  <si>
    <t>typical size according to BNetzA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</si>
</sst>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4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textRotation="90" wrapText="1"/>
    </xf>
    <xf numFmtId="0" fontId="0" fillId="6" borderId="0" xfId="0" applyFill="1" applyAlignment="1">
      <alignment textRotation="90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4" fillId="8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63841486-0546-4555-A0F6-D8C3BF05E806}" userId="f8e3335dd711e3d1" providerId="Windows Live"/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3-02T09:21:14.78" personId="{9E95C7A5-7FDF-48FF-95DD-9C4C7D0F3D8F}" id="{3F82BEFE-3858-4198-984F-A2165197D0C4}">
    <text>CHECK fuels assigned in traderes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7-22T10:54:54.80" personId="{63841486-0546-4555-A0F6-D8C3BF05E806}" id="{0E34D2C6-CB83-4065-B2E0-ACED9B5F8725}">
    <text>In Initialization Preprocessing this is copied from COMPETES, however, if not found, this value is used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theme="7" tint="0.79998168889431442"/>
  </sheetPr>
  <dimension ref="A1:C31"/>
  <sheetViews>
    <sheetView workbookViewId="0">
      <selection activeCell="E25" sqref="E25"/>
    </sheetView>
  </sheetViews>
  <sheetFormatPr defaultRowHeight="14.5"/>
  <cols>
    <col min="1" max="1" width="35.90625" customWidth="1"/>
    <col min="2" max="2" width="46.7265625" customWidth="1"/>
    <col min="3" max="3" width="52" customWidth="1"/>
  </cols>
  <sheetData>
    <row r="1" spans="1:3">
      <c r="A1" t="s">
        <v>149</v>
      </c>
      <c r="B1" t="s">
        <v>246</v>
      </c>
    </row>
    <row r="2" spans="1:3">
      <c r="A2" t="s">
        <v>152</v>
      </c>
      <c r="B2" t="s">
        <v>153</v>
      </c>
    </row>
    <row r="3" spans="1:3">
      <c r="A3" t="s">
        <v>247</v>
      </c>
      <c r="B3" t="s">
        <v>248</v>
      </c>
    </row>
    <row r="6" spans="1:3">
      <c r="B6" t="s">
        <v>162</v>
      </c>
      <c r="C6" t="s">
        <v>154</v>
      </c>
    </row>
    <row r="7" spans="1:3">
      <c r="A7" t="s">
        <v>257</v>
      </c>
      <c r="B7" t="s">
        <v>258</v>
      </c>
      <c r="C7" t="s">
        <v>262</v>
      </c>
    </row>
    <row r="8" spans="1:3">
      <c r="B8" t="s">
        <v>258</v>
      </c>
      <c r="C8" t="s">
        <v>259</v>
      </c>
    </row>
    <row r="9" spans="1:3">
      <c r="A9" t="s">
        <v>155</v>
      </c>
      <c r="B9" t="s">
        <v>156</v>
      </c>
    </row>
    <row r="10" spans="1:3">
      <c r="B10" t="s">
        <v>260</v>
      </c>
    </row>
    <row r="11" spans="1:3">
      <c r="B11" t="s">
        <v>261</v>
      </c>
    </row>
    <row r="12" spans="1:3">
      <c r="B12" t="s">
        <v>264</v>
      </c>
    </row>
    <row r="13" spans="1:3">
      <c r="B13" t="s">
        <v>263</v>
      </c>
      <c r="C13" t="s">
        <v>265</v>
      </c>
    </row>
    <row r="14" spans="1:3">
      <c r="B14" t="s">
        <v>160</v>
      </c>
      <c r="C14" t="s">
        <v>164</v>
      </c>
    </row>
    <row r="15" spans="1:3">
      <c r="B15" t="s">
        <v>147</v>
      </c>
      <c r="C15" t="s">
        <v>164</v>
      </c>
    </row>
    <row r="16" spans="1:3">
      <c r="B16" t="s">
        <v>148</v>
      </c>
      <c r="C16" t="s">
        <v>164</v>
      </c>
    </row>
    <row r="17" spans="1:3">
      <c r="A17" t="s">
        <v>157</v>
      </c>
      <c r="B17" t="s">
        <v>31</v>
      </c>
      <c r="C17" t="s">
        <v>164</v>
      </c>
    </row>
    <row r="18" spans="1:3">
      <c r="B18" t="s">
        <v>32</v>
      </c>
      <c r="C18" t="s">
        <v>164</v>
      </c>
    </row>
    <row r="19" spans="1:3">
      <c r="B19" t="s">
        <v>33</v>
      </c>
      <c r="C19" t="s">
        <v>164</v>
      </c>
    </row>
    <row r="20" spans="1:3">
      <c r="B20" t="s">
        <v>34</v>
      </c>
      <c r="C20" t="s">
        <v>164</v>
      </c>
    </row>
    <row r="21" spans="1:3">
      <c r="B21" t="s">
        <v>36</v>
      </c>
      <c r="C21" t="s">
        <v>254</v>
      </c>
    </row>
    <row r="22" spans="1:3">
      <c r="A22" t="s">
        <v>161</v>
      </c>
      <c r="B22" t="s">
        <v>55</v>
      </c>
      <c r="C22" t="s">
        <v>164</v>
      </c>
    </row>
    <row r="23" spans="1:3">
      <c r="B23" t="s">
        <v>44</v>
      </c>
      <c r="C23" t="s">
        <v>164</v>
      </c>
    </row>
    <row r="24" spans="1:3">
      <c r="B24" t="s">
        <v>45</v>
      </c>
      <c r="C24" t="s">
        <v>164</v>
      </c>
    </row>
    <row r="25" spans="1:3">
      <c r="B25" t="s">
        <v>46</v>
      </c>
      <c r="C25" t="s">
        <v>164</v>
      </c>
    </row>
    <row r="26" spans="1:3">
      <c r="B26" t="s">
        <v>163</v>
      </c>
      <c r="C26" t="s">
        <v>164</v>
      </c>
    </row>
    <row r="27" spans="1:3">
      <c r="A27" t="s">
        <v>255</v>
      </c>
      <c r="B27" t="s">
        <v>47</v>
      </c>
      <c r="C27" t="s">
        <v>164</v>
      </c>
    </row>
    <row r="28" spans="1:3">
      <c r="B28" t="s">
        <v>48</v>
      </c>
      <c r="C28" t="s">
        <v>256</v>
      </c>
    </row>
    <row r="29" spans="1:3">
      <c r="B29" t="s">
        <v>49</v>
      </c>
      <c r="C29" t="s">
        <v>164</v>
      </c>
    </row>
    <row r="30" spans="1:3">
      <c r="B30" t="s">
        <v>50</v>
      </c>
      <c r="C30" t="s">
        <v>164</v>
      </c>
    </row>
    <row r="31" spans="1:3">
      <c r="A31" t="s">
        <v>150</v>
      </c>
      <c r="B31" t="s">
        <v>151</v>
      </c>
      <c r="C31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6E74-CA3A-492B-9ADC-BD8736CC7D5A}">
  <dimension ref="A1:B10"/>
  <sheetViews>
    <sheetView workbookViewId="0">
      <selection activeCell="M14" sqref="M14"/>
    </sheetView>
  </sheetViews>
  <sheetFormatPr defaultRowHeight="14.5"/>
  <cols>
    <col min="1" max="1" width="30.26953125" customWidth="1"/>
    <col min="5" max="5" width="27.54296875" customWidth="1"/>
  </cols>
  <sheetData>
    <row r="1" spans="1:2">
      <c r="B1" t="s">
        <v>236</v>
      </c>
    </row>
    <row r="2" spans="1:2">
      <c r="A2" t="s">
        <v>251</v>
      </c>
      <c r="B2">
        <v>10</v>
      </c>
    </row>
    <row r="3" spans="1:2">
      <c r="A3" t="s">
        <v>239</v>
      </c>
      <c r="B3">
        <v>8</v>
      </c>
    </row>
    <row r="4" spans="1:2">
      <c r="A4" t="s">
        <v>159</v>
      </c>
      <c r="B4">
        <v>7</v>
      </c>
    </row>
    <row r="5" spans="1:2">
      <c r="A5" t="s">
        <v>157</v>
      </c>
      <c r="B5">
        <v>6</v>
      </c>
    </row>
    <row r="6" spans="1:2">
      <c r="A6" t="s">
        <v>241</v>
      </c>
      <c r="B6">
        <v>5</v>
      </c>
    </row>
    <row r="7" spans="1:2">
      <c r="A7" t="s">
        <v>237</v>
      </c>
      <c r="B7">
        <v>3</v>
      </c>
    </row>
    <row r="8" spans="1:2">
      <c r="A8" t="s">
        <v>238</v>
      </c>
      <c r="B8">
        <v>3</v>
      </c>
    </row>
    <row r="9" spans="1:2">
      <c r="A9" t="s">
        <v>6</v>
      </c>
      <c r="B9">
        <v>3</v>
      </c>
    </row>
    <row r="10" spans="1:2">
      <c r="A10" t="s">
        <v>240</v>
      </c>
      <c r="B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/>
  <dimension ref="A1:F2"/>
  <sheetViews>
    <sheetView workbookViewId="0">
      <selection activeCell="N27" sqref="N27"/>
    </sheetView>
  </sheetViews>
  <sheetFormatPr defaultRowHeight="14.5"/>
  <cols>
    <col min="1" max="6" width="17.7265625" customWidth="1"/>
  </cols>
  <sheetData>
    <row r="1" spans="1:6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21</v>
      </c>
    </row>
    <row r="2" spans="1:6">
      <c r="A2" t="s">
        <v>68</v>
      </c>
      <c r="B2">
        <v>0.1</v>
      </c>
      <c r="C2">
        <v>3.5000000000000003E-2</v>
      </c>
      <c r="D2">
        <v>3.5000000000000003E-2</v>
      </c>
      <c r="E2">
        <v>75000</v>
      </c>
      <c r="F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Q56" sqref="Q56"/>
    </sheetView>
  </sheetViews>
  <sheetFormatPr defaultRowHeight="14.5"/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21</v>
      </c>
      <c r="F1" t="s">
        <v>71</v>
      </c>
    </row>
    <row r="2" spans="1:6">
      <c r="A2" t="s">
        <v>22</v>
      </c>
      <c r="B2">
        <v>0</v>
      </c>
      <c r="C2" t="b">
        <v>1</v>
      </c>
      <c r="D2" t="s">
        <v>7</v>
      </c>
      <c r="E2" t="s">
        <v>1</v>
      </c>
      <c r="F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sheetPr>
    <tabColor theme="7"/>
  </sheetPr>
  <dimension ref="A1:I138"/>
  <sheetViews>
    <sheetView tabSelected="1" topLeftCell="A10" workbookViewId="0">
      <selection activeCell="G24" sqref="G24"/>
    </sheetView>
  </sheetViews>
  <sheetFormatPr defaultRowHeight="14.5"/>
  <cols>
    <col min="1" max="1" width="31.08984375" customWidth="1"/>
    <col min="2" max="2" width="21.81640625" customWidth="1"/>
    <col min="3" max="3" width="26.54296875" customWidth="1"/>
    <col min="4" max="4" width="15.7265625" customWidth="1"/>
    <col min="7" max="7" width="13.36328125" customWidth="1"/>
  </cols>
  <sheetData>
    <row r="1" spans="1:9" ht="72.5">
      <c r="A1" s="10" t="s">
        <v>266</v>
      </c>
      <c r="B1" s="10" t="s">
        <v>267</v>
      </c>
      <c r="C1" s="10" t="s">
        <v>268</v>
      </c>
      <c r="D1" s="10" t="s">
        <v>269</v>
      </c>
      <c r="E1" s="10" t="s">
        <v>270</v>
      </c>
      <c r="F1" s="10" t="s">
        <v>271</v>
      </c>
      <c r="G1" s="11" t="s">
        <v>272</v>
      </c>
      <c r="H1" s="10" t="s">
        <v>331</v>
      </c>
      <c r="I1" s="10" t="s">
        <v>332</v>
      </c>
    </row>
    <row r="2" spans="1:9" ht="29">
      <c r="A2" s="3" t="s">
        <v>274</v>
      </c>
      <c r="B2" s="3" t="s">
        <v>275</v>
      </c>
      <c r="C2" t="s">
        <v>6</v>
      </c>
      <c r="D2" t="s">
        <v>276</v>
      </c>
      <c r="E2">
        <v>2030</v>
      </c>
      <c r="G2">
        <v>5</v>
      </c>
      <c r="H2">
        <f>IF(ISBLANK(I2),G2,I2/G2)</f>
        <v>4</v>
      </c>
      <c r="I2">
        <v>20</v>
      </c>
    </row>
    <row r="3" spans="1:9" ht="29">
      <c r="A3" s="3" t="s">
        <v>277</v>
      </c>
      <c r="B3" s="3" t="s">
        <v>275</v>
      </c>
      <c r="C3" t="s">
        <v>6</v>
      </c>
      <c r="D3" t="s">
        <v>276</v>
      </c>
      <c r="E3">
        <v>2030</v>
      </c>
      <c r="G3">
        <v>15</v>
      </c>
      <c r="H3">
        <f t="shared" ref="H3:H15" si="0">IF(ISBLANK(I3),G3,I3/G3)</f>
        <v>20</v>
      </c>
      <c r="I3">
        <v>300</v>
      </c>
    </row>
    <row r="4" spans="1:9" ht="29">
      <c r="A4" s="3" t="s">
        <v>278</v>
      </c>
      <c r="B4" s="3" t="s">
        <v>275</v>
      </c>
      <c r="C4" t="s">
        <v>6</v>
      </c>
      <c r="D4" t="s">
        <v>276</v>
      </c>
      <c r="E4">
        <v>2030</v>
      </c>
      <c r="G4">
        <f>6/1000</f>
        <v>6.0000000000000001E-3</v>
      </c>
      <c r="H4">
        <f t="shared" si="0"/>
        <v>6.0000000000000001E-3</v>
      </c>
    </row>
    <row r="5" spans="1:9" ht="29">
      <c r="A5" s="3" t="s">
        <v>279</v>
      </c>
      <c r="B5" s="3" t="s">
        <v>275</v>
      </c>
      <c r="C5" t="s">
        <v>6</v>
      </c>
      <c r="D5" t="s">
        <v>276</v>
      </c>
      <c r="E5">
        <v>2030</v>
      </c>
      <c r="G5">
        <f>100/1000</f>
        <v>0.1</v>
      </c>
      <c r="H5">
        <f t="shared" si="0"/>
        <v>0.1</v>
      </c>
    </row>
    <row r="6" spans="1:9" ht="29">
      <c r="A6" s="3" t="s">
        <v>280</v>
      </c>
      <c r="B6" s="3" t="s">
        <v>275</v>
      </c>
      <c r="C6" t="s">
        <v>6</v>
      </c>
      <c r="D6" t="s">
        <v>276</v>
      </c>
      <c r="E6">
        <v>2030</v>
      </c>
      <c r="G6">
        <v>8</v>
      </c>
      <c r="H6">
        <f t="shared" si="0"/>
        <v>2</v>
      </c>
      <c r="I6">
        <v>16</v>
      </c>
    </row>
    <row r="7" spans="1:9" ht="29">
      <c r="A7" s="3" t="s">
        <v>281</v>
      </c>
      <c r="B7" s="3" t="s">
        <v>275</v>
      </c>
      <c r="C7" t="s">
        <v>6</v>
      </c>
      <c r="D7" t="s">
        <v>276</v>
      </c>
      <c r="E7">
        <v>2030</v>
      </c>
      <c r="G7">
        <v>150</v>
      </c>
      <c r="H7">
        <f t="shared" si="0"/>
        <v>150</v>
      </c>
    </row>
    <row r="8" spans="1:9" ht="29">
      <c r="A8" s="3" t="s">
        <v>282</v>
      </c>
      <c r="B8" s="3" t="s">
        <v>275</v>
      </c>
      <c r="C8" t="s">
        <v>6</v>
      </c>
      <c r="D8" t="s">
        <v>276</v>
      </c>
      <c r="E8">
        <v>2030</v>
      </c>
      <c r="G8">
        <v>100</v>
      </c>
      <c r="H8">
        <f t="shared" si="0"/>
        <v>100</v>
      </c>
    </row>
    <row r="9" spans="1:9" ht="29">
      <c r="A9" s="3" t="s">
        <v>283</v>
      </c>
      <c r="B9" s="3" t="s">
        <v>275</v>
      </c>
      <c r="C9" t="s">
        <v>6</v>
      </c>
      <c r="D9" t="s">
        <v>276</v>
      </c>
      <c r="E9">
        <v>2030</v>
      </c>
      <c r="G9">
        <v>10</v>
      </c>
      <c r="H9">
        <f t="shared" si="0"/>
        <v>10</v>
      </c>
    </row>
    <row r="10" spans="1:9" ht="29">
      <c r="A10" s="3" t="s">
        <v>284</v>
      </c>
      <c r="B10" s="3" t="s">
        <v>275</v>
      </c>
      <c r="C10" t="s">
        <v>6</v>
      </c>
      <c r="D10" t="s">
        <v>276</v>
      </c>
      <c r="E10">
        <v>2030</v>
      </c>
      <c r="G10">
        <v>60</v>
      </c>
      <c r="H10">
        <f t="shared" si="0"/>
        <v>60</v>
      </c>
    </row>
    <row r="11" spans="1:9" ht="29">
      <c r="A11" s="3" t="s">
        <v>285</v>
      </c>
      <c r="B11" s="3" t="s">
        <v>275</v>
      </c>
      <c r="C11" t="s">
        <v>6</v>
      </c>
      <c r="D11" t="s">
        <v>276</v>
      </c>
      <c r="E11">
        <v>2030</v>
      </c>
      <c r="G11">
        <v>200</v>
      </c>
      <c r="H11">
        <f t="shared" si="0"/>
        <v>200</v>
      </c>
    </row>
    <row r="12" spans="1:9" ht="29">
      <c r="A12" s="3" t="s">
        <v>286</v>
      </c>
      <c r="B12" s="3" t="s">
        <v>275</v>
      </c>
      <c r="C12" t="s">
        <v>6</v>
      </c>
      <c r="D12" t="s">
        <v>276</v>
      </c>
      <c r="E12">
        <v>2030</v>
      </c>
      <c r="G12">
        <v>10</v>
      </c>
      <c r="H12">
        <f t="shared" si="0"/>
        <v>10</v>
      </c>
    </row>
    <row r="13" spans="1:9" ht="29">
      <c r="A13" s="3" t="s">
        <v>287</v>
      </c>
      <c r="B13" s="3" t="s">
        <v>275</v>
      </c>
      <c r="C13" t="s">
        <v>6</v>
      </c>
      <c r="D13" t="s">
        <v>276</v>
      </c>
      <c r="E13">
        <v>2030</v>
      </c>
      <c r="G13">
        <f>AVERAGE(10,100)</f>
        <v>55</v>
      </c>
      <c r="H13">
        <f t="shared" si="0"/>
        <v>55</v>
      </c>
    </row>
    <row r="14" spans="1:9" ht="29">
      <c r="A14" s="3" t="s">
        <v>198</v>
      </c>
      <c r="B14" s="3" t="s">
        <v>275</v>
      </c>
      <c r="C14" t="s">
        <v>6</v>
      </c>
      <c r="D14" t="s">
        <v>276</v>
      </c>
      <c r="E14">
        <v>2030</v>
      </c>
      <c r="G14">
        <v>100</v>
      </c>
      <c r="H14">
        <f t="shared" si="0"/>
        <v>100</v>
      </c>
    </row>
    <row r="15" spans="1:9" ht="29">
      <c r="A15" s="3" t="s">
        <v>172</v>
      </c>
      <c r="B15" s="3" t="s">
        <v>275</v>
      </c>
      <c r="C15" t="s">
        <v>6</v>
      </c>
      <c r="D15" t="s">
        <v>276</v>
      </c>
      <c r="E15">
        <v>2030</v>
      </c>
      <c r="G15">
        <f>AVERAGE(100,500)</f>
        <v>300</v>
      </c>
      <c r="H15">
        <f t="shared" si="0"/>
        <v>300</v>
      </c>
    </row>
    <row r="16" spans="1:9" ht="29">
      <c r="A16" s="3" t="s">
        <v>292</v>
      </c>
      <c r="B16" s="3" t="s">
        <v>293</v>
      </c>
      <c r="C16" t="s">
        <v>294</v>
      </c>
      <c r="D16" t="s">
        <v>276</v>
      </c>
      <c r="E16">
        <v>2030</v>
      </c>
      <c r="G16">
        <f>6/1000</f>
        <v>6.0000000000000001E-3</v>
      </c>
    </row>
    <row r="17" spans="1:8" ht="29">
      <c r="A17" s="3" t="s">
        <v>295</v>
      </c>
      <c r="B17" s="3" t="s">
        <v>293</v>
      </c>
      <c r="C17" t="s">
        <v>294</v>
      </c>
      <c r="D17" t="s">
        <v>276</v>
      </c>
      <c r="E17">
        <v>2030</v>
      </c>
      <c r="G17">
        <f>10/1000</f>
        <v>0.01</v>
      </c>
    </row>
    <row r="18" spans="1:8" ht="29">
      <c r="A18" s="3" t="s">
        <v>296</v>
      </c>
      <c r="B18" s="3" t="s">
        <v>293</v>
      </c>
      <c r="C18" t="s">
        <v>294</v>
      </c>
      <c r="D18" t="s">
        <v>276</v>
      </c>
      <c r="E18">
        <v>2030</v>
      </c>
      <c r="G18">
        <f>3/1000</f>
        <v>3.0000000000000001E-3</v>
      </c>
    </row>
    <row r="19" spans="1:8" ht="29">
      <c r="A19" s="3" t="s">
        <v>297</v>
      </c>
      <c r="B19" s="3" t="s">
        <v>293</v>
      </c>
      <c r="C19" t="s">
        <v>294</v>
      </c>
      <c r="D19" t="s">
        <v>276</v>
      </c>
      <c r="E19">
        <v>2030</v>
      </c>
      <c r="G19">
        <f>10/1000</f>
        <v>0.01</v>
      </c>
    </row>
    <row r="20" spans="1:8" ht="29">
      <c r="A20" s="3" t="s">
        <v>298</v>
      </c>
      <c r="B20" s="3" t="s">
        <v>293</v>
      </c>
      <c r="C20" t="s">
        <v>299</v>
      </c>
      <c r="D20" t="s">
        <v>276</v>
      </c>
      <c r="E20">
        <v>2030</v>
      </c>
      <c r="G20">
        <v>10</v>
      </c>
    </row>
    <row r="21" spans="1:8" ht="29">
      <c r="A21" s="3" t="s">
        <v>300</v>
      </c>
      <c r="B21" s="3" t="s">
        <v>293</v>
      </c>
      <c r="C21" t="s">
        <v>299</v>
      </c>
      <c r="D21" t="s">
        <v>276</v>
      </c>
      <c r="E21">
        <v>2030</v>
      </c>
      <c r="G21">
        <v>20</v>
      </c>
    </row>
    <row r="22" spans="1:8" ht="29">
      <c r="A22" s="3" t="s">
        <v>301</v>
      </c>
      <c r="B22" s="3" t="s">
        <v>293</v>
      </c>
      <c r="C22" t="s">
        <v>299</v>
      </c>
      <c r="D22" t="s">
        <v>276</v>
      </c>
      <c r="E22">
        <v>2030</v>
      </c>
      <c r="G22">
        <v>13.1</v>
      </c>
    </row>
    <row r="23" spans="1:8" ht="29">
      <c r="A23" s="3" t="s">
        <v>302</v>
      </c>
      <c r="B23" t="s">
        <v>293</v>
      </c>
      <c r="C23" t="s">
        <v>299</v>
      </c>
      <c r="D23" t="s">
        <v>276</v>
      </c>
      <c r="E23">
        <v>2030</v>
      </c>
      <c r="G23">
        <v>17.399999999999999</v>
      </c>
    </row>
    <row r="24" spans="1:8" ht="29">
      <c r="A24" s="3" t="s">
        <v>303</v>
      </c>
      <c r="B24" s="3" t="s">
        <v>293</v>
      </c>
      <c r="C24" t="s">
        <v>304</v>
      </c>
      <c r="D24" t="s">
        <v>276</v>
      </c>
      <c r="E24">
        <v>2030</v>
      </c>
      <c r="G24">
        <v>1.5</v>
      </c>
    </row>
    <row r="25" spans="1:8" ht="29">
      <c r="A25" s="3" t="s">
        <v>305</v>
      </c>
      <c r="B25" s="3" t="s">
        <v>293</v>
      </c>
      <c r="C25" t="s">
        <v>299</v>
      </c>
      <c r="D25" t="s">
        <v>276</v>
      </c>
      <c r="E25">
        <v>2030</v>
      </c>
      <c r="G25">
        <v>10</v>
      </c>
    </row>
    <row r="26" spans="1:8" ht="29">
      <c r="A26" s="3" t="s">
        <v>306</v>
      </c>
      <c r="B26" s="3" t="s">
        <v>293</v>
      </c>
      <c r="C26" t="s">
        <v>299</v>
      </c>
      <c r="D26" t="s">
        <v>276</v>
      </c>
      <c r="E26">
        <v>2030</v>
      </c>
      <c r="G26">
        <f>AVERAGE(0.5,10)</f>
        <v>5.25</v>
      </c>
    </row>
    <row r="27" spans="1:8" ht="29">
      <c r="A27" s="3" t="s">
        <v>307</v>
      </c>
      <c r="B27" s="3" t="s">
        <v>293</v>
      </c>
      <c r="C27" t="s">
        <v>299</v>
      </c>
      <c r="D27" t="s">
        <v>276</v>
      </c>
      <c r="E27">
        <v>2030</v>
      </c>
      <c r="G27">
        <v>6.1</v>
      </c>
    </row>
    <row r="28" spans="1:8" ht="29">
      <c r="A28" s="3" t="s">
        <v>309</v>
      </c>
      <c r="B28" s="3" t="s">
        <v>293</v>
      </c>
      <c r="C28" t="s">
        <v>299</v>
      </c>
      <c r="D28" t="s">
        <v>276</v>
      </c>
      <c r="E28">
        <v>2030</v>
      </c>
    </row>
    <row r="29" spans="1:8" ht="29">
      <c r="A29" s="3" t="s">
        <v>310</v>
      </c>
      <c r="B29" s="3" t="s">
        <v>293</v>
      </c>
      <c r="C29" t="s">
        <v>6</v>
      </c>
      <c r="D29" t="s">
        <v>276</v>
      </c>
      <c r="E29">
        <v>2030</v>
      </c>
      <c r="G29">
        <f>AVERAGE(10,100)</f>
        <v>55</v>
      </c>
      <c r="H29">
        <f>IF(ISBLANK(I29),G29,I29/G29)</f>
        <v>55</v>
      </c>
    </row>
    <row r="30" spans="1:8" ht="29">
      <c r="A30" s="3" t="s">
        <v>310</v>
      </c>
      <c r="B30" s="3" t="s">
        <v>293</v>
      </c>
      <c r="C30" t="s">
        <v>299</v>
      </c>
      <c r="D30" t="s">
        <v>276</v>
      </c>
      <c r="E30">
        <v>2030</v>
      </c>
    </row>
    <row r="31" spans="1:8" ht="29">
      <c r="A31" s="3" t="s">
        <v>311</v>
      </c>
      <c r="B31" s="3" t="s">
        <v>293</v>
      </c>
      <c r="C31" t="s">
        <v>6</v>
      </c>
      <c r="D31" t="s">
        <v>276</v>
      </c>
      <c r="E31">
        <v>2030</v>
      </c>
      <c r="G31">
        <v>24.7</v>
      </c>
      <c r="H31">
        <f>IF(ISBLANK(I31),G31,I31/G31)</f>
        <v>24.7</v>
      </c>
    </row>
    <row r="32" spans="1:8" ht="29">
      <c r="A32" s="3" t="s">
        <v>311</v>
      </c>
      <c r="B32" s="3" t="s">
        <v>293</v>
      </c>
      <c r="C32" t="s">
        <v>299</v>
      </c>
      <c r="D32" t="s">
        <v>276</v>
      </c>
      <c r="E32">
        <v>2030</v>
      </c>
      <c r="G32">
        <f>ROUND(0.676*24.7/0.309,2)</f>
        <v>54.04</v>
      </c>
    </row>
    <row r="33" spans="1:8">
      <c r="A33" s="3" t="s">
        <v>313</v>
      </c>
      <c r="B33" s="3" t="s">
        <v>314</v>
      </c>
      <c r="C33" t="s">
        <v>6</v>
      </c>
      <c r="D33" t="s">
        <v>276</v>
      </c>
      <c r="E33">
        <v>2030</v>
      </c>
      <c r="G33">
        <v>21</v>
      </c>
      <c r="H33">
        <f>IF(ISBLANK(I33),G33,I33/G33)</f>
        <v>21</v>
      </c>
    </row>
    <row r="34" spans="1:8">
      <c r="A34" s="3" t="s">
        <v>313</v>
      </c>
      <c r="B34" s="3" t="s">
        <v>314</v>
      </c>
      <c r="C34" t="s">
        <v>6</v>
      </c>
      <c r="D34" t="s">
        <v>290</v>
      </c>
      <c r="E34">
        <v>2030</v>
      </c>
      <c r="G34">
        <v>3.5</v>
      </c>
      <c r="H34">
        <f>IF(ISBLANK(I34),G34,I34/G34)</f>
        <v>3.5</v>
      </c>
    </row>
    <row r="35" spans="1:8">
      <c r="A35" s="3" t="s">
        <v>313</v>
      </c>
      <c r="B35" s="3" t="s">
        <v>314</v>
      </c>
      <c r="D35" t="s">
        <v>291</v>
      </c>
      <c r="E35">
        <v>2030</v>
      </c>
      <c r="G35">
        <v>7</v>
      </c>
    </row>
    <row r="36" spans="1:8">
      <c r="A36" s="3" t="s">
        <v>319</v>
      </c>
      <c r="B36" s="3" t="s">
        <v>314</v>
      </c>
      <c r="C36" t="s">
        <v>320</v>
      </c>
      <c r="D36" t="s">
        <v>276</v>
      </c>
      <c r="E36">
        <v>2030</v>
      </c>
      <c r="G36" t="s">
        <v>321</v>
      </c>
    </row>
    <row r="37" spans="1:8">
      <c r="A37" s="3" t="s">
        <v>319</v>
      </c>
      <c r="B37" s="3" t="s">
        <v>314</v>
      </c>
      <c r="C37" t="s">
        <v>320</v>
      </c>
      <c r="D37" t="s">
        <v>290</v>
      </c>
      <c r="E37">
        <v>2030</v>
      </c>
      <c r="G37">
        <v>170</v>
      </c>
    </row>
    <row r="38" spans="1:8">
      <c r="A38" s="3" t="s">
        <v>319</v>
      </c>
      <c r="B38" s="3" t="s">
        <v>314</v>
      </c>
      <c r="D38" t="s">
        <v>291</v>
      </c>
      <c r="E38">
        <v>2030</v>
      </c>
      <c r="G38">
        <v>150000</v>
      </c>
    </row>
    <row r="39" spans="1:8">
      <c r="A39" s="3" t="s">
        <v>327</v>
      </c>
      <c r="B39" s="3" t="s">
        <v>322</v>
      </c>
      <c r="C39" t="s">
        <v>323</v>
      </c>
      <c r="D39" t="s">
        <v>290</v>
      </c>
      <c r="E39">
        <v>2030</v>
      </c>
      <c r="G39">
        <v>10</v>
      </c>
      <c r="H39">
        <f>IF(ISBLANK(I39),G39,I39/G39)</f>
        <v>10</v>
      </c>
    </row>
    <row r="40" spans="1:8">
      <c r="A40" s="3" t="s">
        <v>327</v>
      </c>
      <c r="B40" s="3" t="s">
        <v>322</v>
      </c>
      <c r="C40" t="s">
        <v>320</v>
      </c>
      <c r="D40" t="s">
        <v>276</v>
      </c>
      <c r="E40">
        <v>2030</v>
      </c>
      <c r="G40">
        <v>6.2</v>
      </c>
    </row>
    <row r="41" spans="1:8">
      <c r="A41" s="3" t="s">
        <v>327</v>
      </c>
      <c r="B41" s="3" t="s">
        <v>322</v>
      </c>
      <c r="C41" t="s">
        <v>317</v>
      </c>
      <c r="D41" t="s">
        <v>276</v>
      </c>
      <c r="E41">
        <v>2030</v>
      </c>
      <c r="G41">
        <v>1.2</v>
      </c>
    </row>
    <row r="42" spans="1:8">
      <c r="A42" s="3" t="s">
        <v>328</v>
      </c>
      <c r="B42" s="3" t="s">
        <v>322</v>
      </c>
      <c r="C42" t="s">
        <v>119</v>
      </c>
      <c r="D42" t="s">
        <v>290</v>
      </c>
      <c r="E42">
        <v>2030</v>
      </c>
      <c r="G42">
        <v>400</v>
      </c>
    </row>
    <row r="43" spans="1:8">
      <c r="A43" s="3" t="s">
        <v>328</v>
      </c>
      <c r="B43" s="3" t="s">
        <v>322</v>
      </c>
      <c r="C43" t="s">
        <v>329</v>
      </c>
      <c r="D43" t="s">
        <v>276</v>
      </c>
      <c r="E43">
        <v>2030</v>
      </c>
      <c r="G43">
        <f>0.63*G42</f>
        <v>252</v>
      </c>
    </row>
    <row r="44" spans="1:8">
      <c r="A44" s="3" t="s">
        <v>328</v>
      </c>
      <c r="B44" s="3" t="s">
        <v>322</v>
      </c>
      <c r="C44" t="s">
        <v>330</v>
      </c>
      <c r="D44" t="s">
        <v>276</v>
      </c>
      <c r="E44">
        <v>2030</v>
      </c>
      <c r="G44">
        <f>0.22*G42</f>
        <v>88</v>
      </c>
    </row>
    <row r="45" spans="1:8">
      <c r="A45" s="3"/>
      <c r="B45" s="3"/>
    </row>
    <row r="46" spans="1:8">
      <c r="A46" s="3"/>
      <c r="B46" s="3"/>
    </row>
    <row r="47" spans="1:8">
      <c r="A47" s="3"/>
      <c r="B47" s="3"/>
    </row>
    <row r="48" spans="1:8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7">
      <c r="A65" s="3"/>
      <c r="B65" s="3"/>
    </row>
    <row r="66" spans="1:7">
      <c r="A66" s="3"/>
      <c r="B66" s="3"/>
    </row>
    <row r="67" spans="1:7">
      <c r="A67" s="3"/>
      <c r="B67" s="3"/>
    </row>
    <row r="68" spans="1:7">
      <c r="A68" s="3"/>
      <c r="B68" s="3"/>
    </row>
    <row r="69" spans="1:7">
      <c r="A69" s="3"/>
      <c r="B69" s="3"/>
    </row>
    <row r="70" spans="1:7">
      <c r="A70" s="3"/>
      <c r="B70" s="3"/>
    </row>
    <row r="71" spans="1:7">
      <c r="A71" s="3"/>
      <c r="B71" s="3"/>
    </row>
    <row r="72" spans="1:7">
      <c r="A72" s="3"/>
      <c r="B72" s="3"/>
    </row>
    <row r="73" spans="1:7">
      <c r="A73" s="3"/>
      <c r="B73" s="3"/>
    </row>
    <row r="74" spans="1:7">
      <c r="A74" s="3"/>
      <c r="B74" s="3"/>
    </row>
    <row r="75" spans="1:7">
      <c r="A75" s="3"/>
      <c r="B75" s="3"/>
    </row>
    <row r="76" spans="1:7">
      <c r="A76" s="3"/>
      <c r="B76" s="3"/>
    </row>
    <row r="77" spans="1:7">
      <c r="A77" s="3"/>
      <c r="B77" s="3"/>
    </row>
    <row r="78" spans="1:7">
      <c r="A78" s="13"/>
      <c r="B78" s="13"/>
      <c r="C78" s="14"/>
      <c r="D78" s="14"/>
      <c r="E78" s="14"/>
      <c r="F78" s="14"/>
      <c r="G78" s="14"/>
    </row>
    <row r="79" spans="1:7">
      <c r="A79" s="3"/>
      <c r="B79" s="3"/>
    </row>
    <row r="80" spans="1:7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7">
      <c r="A97" s="3"/>
      <c r="B97" s="3"/>
    </row>
    <row r="98" spans="1:7">
      <c r="A98" s="3"/>
      <c r="B98" s="3"/>
    </row>
    <row r="99" spans="1:7">
      <c r="A99" s="3"/>
      <c r="B99" s="3"/>
    </row>
    <row r="100" spans="1:7">
      <c r="A100" s="3"/>
      <c r="B100" s="3"/>
    </row>
    <row r="101" spans="1:7">
      <c r="A101" s="3"/>
      <c r="B101" s="3"/>
    </row>
    <row r="102" spans="1:7">
      <c r="A102" s="3"/>
      <c r="B102" s="3"/>
    </row>
    <row r="103" spans="1:7">
      <c r="A103" s="3"/>
      <c r="B103" s="3"/>
    </row>
    <row r="104" spans="1:7">
      <c r="A104" s="3"/>
      <c r="B104" s="3"/>
    </row>
    <row r="105" spans="1:7">
      <c r="A105" s="3"/>
      <c r="B105" s="3"/>
    </row>
    <row r="106" spans="1:7">
      <c r="A106" s="3"/>
      <c r="B106" s="3"/>
    </row>
    <row r="107" spans="1:7">
      <c r="A107" s="3"/>
      <c r="B107" s="3"/>
    </row>
    <row r="108" spans="1:7">
      <c r="A108" s="3"/>
      <c r="B108" s="3"/>
    </row>
    <row r="109" spans="1:7">
      <c r="A109" s="3"/>
      <c r="B109" s="3"/>
    </row>
    <row r="110" spans="1:7">
      <c r="A110" s="3"/>
      <c r="B110" s="3"/>
      <c r="G110" s="18"/>
    </row>
    <row r="111" spans="1:7">
      <c r="A111" s="3"/>
      <c r="B111" s="3"/>
    </row>
    <row r="112" spans="1:7">
      <c r="A112" s="3"/>
      <c r="B112" s="3"/>
    </row>
    <row r="113" spans="1:9">
      <c r="A113" s="3"/>
      <c r="B113" s="3"/>
    </row>
    <row r="114" spans="1:9">
      <c r="A114" s="3"/>
      <c r="B114" s="3"/>
    </row>
    <row r="115" spans="1:9">
      <c r="A115" s="3"/>
      <c r="B115" s="3"/>
      <c r="G115" s="18"/>
    </row>
    <row r="116" spans="1:9">
      <c r="A116" s="3"/>
      <c r="B116" s="3"/>
    </row>
    <row r="117" spans="1:9">
      <c r="A117" s="3"/>
      <c r="B117" s="3"/>
    </row>
    <row r="118" spans="1:9">
      <c r="A118" s="3"/>
      <c r="B118" s="3"/>
    </row>
    <row r="119" spans="1:9" ht="37">
      <c r="A119" s="12"/>
      <c r="B119" s="12"/>
      <c r="C119" s="12"/>
      <c r="D119" s="12"/>
      <c r="E119" s="12"/>
      <c r="F119" s="12"/>
      <c r="G119" s="12" t="s">
        <v>273</v>
      </c>
    </row>
    <row r="120" spans="1:9" ht="29">
      <c r="A120" s="3" t="s">
        <v>128</v>
      </c>
      <c r="B120" s="3" t="s">
        <v>275</v>
      </c>
      <c r="C120" t="s">
        <v>6</v>
      </c>
      <c r="D120" t="s">
        <v>276</v>
      </c>
      <c r="G120">
        <v>57</v>
      </c>
      <c r="H120">
        <f>IF(ISBLANK(I120),G120,I120/G120)</f>
        <v>22.807017543859651</v>
      </c>
      <c r="I120">
        <v>1300</v>
      </c>
    </row>
    <row r="121" spans="1:9" ht="29">
      <c r="A121" s="15" t="s">
        <v>288</v>
      </c>
      <c r="B121" s="16" t="s">
        <v>289</v>
      </c>
      <c r="C121" s="17" t="s">
        <v>6</v>
      </c>
      <c r="D121" s="17" t="s">
        <v>290</v>
      </c>
      <c r="E121" s="17"/>
      <c r="F121" s="17"/>
      <c r="G121" s="17"/>
      <c r="H121">
        <f>IF(ISBLANK(I121),G121,I121/G121)</f>
        <v>0</v>
      </c>
    </row>
    <row r="122" spans="1:9" ht="29">
      <c r="A122" s="15" t="s">
        <v>288</v>
      </c>
      <c r="B122" s="16" t="s">
        <v>289</v>
      </c>
      <c r="C122" s="17" t="s">
        <v>6</v>
      </c>
      <c r="D122" s="17" t="s">
        <v>276</v>
      </c>
      <c r="E122" s="17"/>
      <c r="F122" s="17"/>
      <c r="G122" s="17"/>
      <c r="H122">
        <f>IF(ISBLANK(I122),G122,I122/G122)</f>
        <v>0</v>
      </c>
    </row>
    <row r="123" spans="1:9" ht="29">
      <c r="A123" s="15" t="s">
        <v>288</v>
      </c>
      <c r="B123" s="16" t="s">
        <v>289</v>
      </c>
      <c r="C123" s="17"/>
      <c r="D123" s="17" t="s">
        <v>291</v>
      </c>
      <c r="E123" s="17"/>
      <c r="F123" s="17"/>
      <c r="G123" s="17"/>
    </row>
    <row r="124" spans="1:9" ht="29">
      <c r="A124" s="3" t="s">
        <v>308</v>
      </c>
      <c r="B124" s="3" t="s">
        <v>293</v>
      </c>
      <c r="C124" t="s">
        <v>299</v>
      </c>
      <c r="D124" t="s">
        <v>276</v>
      </c>
      <c r="G124">
        <v>200</v>
      </c>
    </row>
    <row r="125" spans="1:9" ht="29">
      <c r="A125" s="3" t="s">
        <v>312</v>
      </c>
      <c r="B125" s="3" t="s">
        <v>293</v>
      </c>
      <c r="C125" t="s">
        <v>6</v>
      </c>
      <c r="D125" t="s">
        <v>276</v>
      </c>
      <c r="G125">
        <v>45</v>
      </c>
      <c r="H125">
        <f>IF(ISBLANK(I125),G125,I125/G125)</f>
        <v>45</v>
      </c>
    </row>
    <row r="126" spans="1:9" ht="29">
      <c r="A126" s="3" t="s">
        <v>312</v>
      </c>
      <c r="B126" s="3" t="s">
        <v>293</v>
      </c>
      <c r="C126" t="s">
        <v>299</v>
      </c>
      <c r="D126" t="s">
        <v>276</v>
      </c>
      <c r="G126">
        <v>50</v>
      </c>
    </row>
    <row r="127" spans="1:9">
      <c r="A127" s="3" t="s">
        <v>315</v>
      </c>
      <c r="B127" s="3" t="s">
        <v>314</v>
      </c>
      <c r="C127" t="s">
        <v>6</v>
      </c>
      <c r="D127" t="s">
        <v>290</v>
      </c>
      <c r="H127" t="e">
        <f>IF(ISBLANK(I127),G127,I127/G127)</f>
        <v>#DIV/0!</v>
      </c>
      <c r="I127">
        <v>200</v>
      </c>
    </row>
    <row r="128" spans="1:9">
      <c r="A128" s="3" t="s">
        <v>316</v>
      </c>
      <c r="B128" s="3" t="s">
        <v>314</v>
      </c>
      <c r="C128" t="s">
        <v>317</v>
      </c>
      <c r="D128" t="s">
        <v>276</v>
      </c>
      <c r="G128">
        <f>20/1000</f>
        <v>0.02</v>
      </c>
    </row>
    <row r="129" spans="1:8">
      <c r="A129" s="3" t="s">
        <v>316</v>
      </c>
      <c r="B129" s="3" t="s">
        <v>314</v>
      </c>
      <c r="C129" t="s">
        <v>317</v>
      </c>
      <c r="D129" t="s">
        <v>290</v>
      </c>
      <c r="G129">
        <f>20/1000</f>
        <v>0.02</v>
      </c>
    </row>
    <row r="130" spans="1:8">
      <c r="A130" s="3" t="s">
        <v>316</v>
      </c>
      <c r="B130" s="3" t="s">
        <v>314</v>
      </c>
      <c r="D130" t="s">
        <v>291</v>
      </c>
      <c r="G130">
        <f>3/1000</f>
        <v>3.0000000000000001E-3</v>
      </c>
    </row>
    <row r="131" spans="1:8">
      <c r="A131" s="3" t="s">
        <v>318</v>
      </c>
      <c r="B131" s="3" t="s">
        <v>314</v>
      </c>
      <c r="C131" t="s">
        <v>317</v>
      </c>
      <c r="D131" t="s">
        <v>276</v>
      </c>
      <c r="G131">
        <v>2.9</v>
      </c>
    </row>
    <row r="132" spans="1:8">
      <c r="A132" s="3" t="s">
        <v>318</v>
      </c>
      <c r="B132" s="3" t="s">
        <v>314</v>
      </c>
      <c r="C132" t="s">
        <v>317</v>
      </c>
      <c r="D132" t="s">
        <v>290</v>
      </c>
      <c r="G132">
        <v>2.9</v>
      </c>
    </row>
    <row r="133" spans="1:8">
      <c r="A133" s="3" t="s">
        <v>318</v>
      </c>
      <c r="B133" s="3" t="s">
        <v>314</v>
      </c>
      <c r="D133" t="s">
        <v>291</v>
      </c>
      <c r="G133">
        <v>175</v>
      </c>
    </row>
    <row r="134" spans="1:8">
      <c r="A134" s="3" t="s">
        <v>170</v>
      </c>
      <c r="B134" s="3" t="s">
        <v>322</v>
      </c>
      <c r="C134" t="s">
        <v>323</v>
      </c>
      <c r="D134" t="s">
        <v>290</v>
      </c>
      <c r="G134">
        <v>0.3</v>
      </c>
      <c r="H134">
        <f>IF(ISBLANK(I134),G134,I134/G134)</f>
        <v>0.3</v>
      </c>
    </row>
    <row r="135" spans="1:8">
      <c r="A135" s="3" t="s">
        <v>170</v>
      </c>
      <c r="B135" s="3" t="s">
        <v>322</v>
      </c>
      <c r="C135" t="s">
        <v>324</v>
      </c>
      <c r="D135" t="s">
        <v>290</v>
      </c>
      <c r="G135" s="18">
        <v>1</v>
      </c>
    </row>
    <row r="136" spans="1:8">
      <c r="A136" s="3" t="s">
        <v>170</v>
      </c>
      <c r="B136" s="3" t="s">
        <v>322</v>
      </c>
      <c r="C136" t="s">
        <v>325</v>
      </c>
      <c r="D136" t="s">
        <v>276</v>
      </c>
      <c r="G136" s="18">
        <v>0.9</v>
      </c>
    </row>
    <row r="137" spans="1:8">
      <c r="A137" s="3" t="s">
        <v>170</v>
      </c>
      <c r="B137" s="3" t="s">
        <v>322</v>
      </c>
      <c r="C137" t="s">
        <v>324</v>
      </c>
      <c r="D137" t="s">
        <v>276</v>
      </c>
      <c r="G137" s="18">
        <v>0.1</v>
      </c>
    </row>
    <row r="138" spans="1:8">
      <c r="A138" s="3" t="s">
        <v>170</v>
      </c>
      <c r="B138" s="3" t="s">
        <v>322</v>
      </c>
      <c r="C138" t="s">
        <v>326</v>
      </c>
      <c r="D138" t="s">
        <v>291</v>
      </c>
    </row>
  </sheetData>
  <autoFilter ref="A1:G138" xr:uid="{603A3685-453F-4BB2-9B19-DD6607259109}">
    <sortState xmlns:xlrd2="http://schemas.microsoft.com/office/spreadsheetml/2017/richdata2" ref="A2:G138">
      <sortCondition ref="E1:E13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>
    <tabColor theme="7" tint="0.79998168889431442"/>
  </sheetPr>
  <dimension ref="A1:D2"/>
  <sheetViews>
    <sheetView workbookViewId="0">
      <selection activeCell="E35" sqref="E35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26</v>
      </c>
      <c r="B2">
        <v>1.2</v>
      </c>
      <c r="C2">
        <v>0.03</v>
      </c>
      <c r="D2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T26"/>
  <sheetViews>
    <sheetView workbookViewId="0">
      <pane ySplit="1" topLeftCell="A2" activePane="bottomLeft" state="frozen"/>
      <selection pane="bottomLeft" activeCell="E34" sqref="E34"/>
    </sheetView>
  </sheetViews>
  <sheetFormatPr defaultRowHeight="14.5"/>
  <cols>
    <col min="1" max="1" width="28.7265625" customWidth="1"/>
    <col min="2" max="3" width="7.7265625" customWidth="1"/>
    <col min="4" max="11" width="15.08984375" customWidth="1"/>
    <col min="12" max="14" width="10.1796875" customWidth="1"/>
    <col min="15" max="17" width="8.453125" customWidth="1"/>
    <col min="21" max="21" width="11.1796875" customWidth="1"/>
    <col min="22" max="22" width="19.26953125" customWidth="1"/>
  </cols>
  <sheetData>
    <row r="1" spans="1:20" ht="55.5" customHeight="1">
      <c r="A1" s="7" t="s">
        <v>245</v>
      </c>
      <c r="B1" s="8" t="s">
        <v>147</v>
      </c>
      <c r="C1" s="8" t="s">
        <v>148</v>
      </c>
      <c r="D1" s="8" t="s">
        <v>223</v>
      </c>
      <c r="E1" s="8" t="s">
        <v>224</v>
      </c>
      <c r="F1" s="8" t="s">
        <v>225</v>
      </c>
      <c r="G1" s="8" t="s">
        <v>226</v>
      </c>
      <c r="H1" s="8" t="s">
        <v>227</v>
      </c>
      <c r="I1" s="8" t="s">
        <v>242</v>
      </c>
      <c r="J1" s="3" t="s">
        <v>252</v>
      </c>
      <c r="K1" s="3" t="s">
        <v>253</v>
      </c>
      <c r="L1" t="s">
        <v>228</v>
      </c>
      <c r="M1" s="3" t="s">
        <v>230</v>
      </c>
      <c r="N1" s="3" t="s">
        <v>230</v>
      </c>
      <c r="O1" t="s">
        <v>165</v>
      </c>
      <c r="P1" t="s">
        <v>166</v>
      </c>
      <c r="Q1" t="s">
        <v>143</v>
      </c>
      <c r="R1" t="s">
        <v>144</v>
      </c>
      <c r="S1" t="s">
        <v>145</v>
      </c>
      <c r="T1" t="s">
        <v>146</v>
      </c>
    </row>
    <row r="2" spans="1:20">
      <c r="A2" t="s">
        <v>185</v>
      </c>
      <c r="B2">
        <v>1</v>
      </c>
      <c r="C2">
        <v>3</v>
      </c>
      <c r="D2" t="b">
        <v>1</v>
      </c>
      <c r="E2" t="b">
        <v>1</v>
      </c>
      <c r="F2">
        <v>1</v>
      </c>
      <c r="G2">
        <v>1</v>
      </c>
      <c r="H2">
        <v>0.05</v>
      </c>
      <c r="I2">
        <f>C2+B2</f>
        <v>4</v>
      </c>
      <c r="J2" t="s">
        <v>222</v>
      </c>
      <c r="L2" t="s">
        <v>229</v>
      </c>
      <c r="M2">
        <v>500</v>
      </c>
      <c r="N2">
        <v>500</v>
      </c>
      <c r="O2" t="s">
        <v>167</v>
      </c>
      <c r="P2" t="s">
        <v>169</v>
      </c>
      <c r="Q2">
        <v>0</v>
      </c>
      <c r="R2">
        <v>2.2999999999999998</v>
      </c>
      <c r="S2">
        <v>69.542579720367115</v>
      </c>
      <c r="T2">
        <v>0</v>
      </c>
    </row>
    <row r="3" spans="1:20">
      <c r="A3" t="s">
        <v>186</v>
      </c>
      <c r="B3">
        <v>1</v>
      </c>
      <c r="C3">
        <v>3</v>
      </c>
      <c r="D3" t="b">
        <v>1</v>
      </c>
      <c r="I3">
        <f t="shared" ref="I3:I25" si="0">C3+B3</f>
        <v>4</v>
      </c>
      <c r="J3" t="s">
        <v>222</v>
      </c>
      <c r="O3" t="s">
        <v>167</v>
      </c>
      <c r="P3" t="s">
        <v>168</v>
      </c>
      <c r="Q3">
        <v>0</v>
      </c>
      <c r="R3">
        <v>3.5</v>
      </c>
      <c r="S3">
        <v>14.640543099024658</v>
      </c>
      <c r="T3">
        <v>0</v>
      </c>
    </row>
    <row r="4" spans="1:20">
      <c r="A4" t="s">
        <v>172</v>
      </c>
      <c r="B4">
        <v>1</v>
      </c>
      <c r="C4">
        <v>2</v>
      </c>
      <c r="D4" t="b">
        <v>0</v>
      </c>
      <c r="E4" t="b">
        <v>1</v>
      </c>
      <c r="F4">
        <v>1</v>
      </c>
      <c r="G4">
        <v>1</v>
      </c>
      <c r="H4">
        <v>0.05</v>
      </c>
      <c r="I4">
        <f t="shared" si="0"/>
        <v>3</v>
      </c>
      <c r="J4" t="s">
        <v>218</v>
      </c>
      <c r="L4" t="s">
        <v>172</v>
      </c>
      <c r="M4">
        <v>775</v>
      </c>
      <c r="N4">
        <v>775</v>
      </c>
      <c r="O4" t="s">
        <v>171</v>
      </c>
      <c r="P4" t="s">
        <v>172</v>
      </c>
      <c r="Q4">
        <v>56.8</v>
      </c>
      <c r="R4">
        <v>1.5</v>
      </c>
      <c r="S4">
        <v>10.473234339905167</v>
      </c>
      <c r="T4">
        <v>0</v>
      </c>
    </row>
    <row r="5" spans="1:20">
      <c r="A5" t="s">
        <v>187</v>
      </c>
      <c r="D5" t="b">
        <v>0</v>
      </c>
      <c r="I5">
        <f t="shared" si="0"/>
        <v>0</v>
      </c>
      <c r="J5" t="s">
        <v>218</v>
      </c>
    </row>
    <row r="6" spans="1:20">
      <c r="A6" t="s">
        <v>188</v>
      </c>
      <c r="D6" t="b">
        <v>0</v>
      </c>
      <c r="I6">
        <f t="shared" si="0"/>
        <v>0</v>
      </c>
      <c r="J6" t="s">
        <v>218</v>
      </c>
    </row>
    <row r="7" spans="1:20">
      <c r="A7" t="s">
        <v>170</v>
      </c>
      <c r="B7">
        <v>1</v>
      </c>
      <c r="C7">
        <v>2</v>
      </c>
      <c r="D7" t="b">
        <v>0</v>
      </c>
      <c r="I7">
        <f t="shared" si="0"/>
        <v>3</v>
      </c>
      <c r="K7" t="s">
        <v>250</v>
      </c>
      <c r="O7" t="s">
        <v>171</v>
      </c>
      <c r="P7" t="s">
        <v>174</v>
      </c>
      <c r="Q7">
        <v>8.52</v>
      </c>
      <c r="R7">
        <v>6.11</v>
      </c>
      <c r="S7">
        <v>32</v>
      </c>
      <c r="T7">
        <v>14</v>
      </c>
    </row>
    <row r="8" spans="1:20">
      <c r="A8" t="s">
        <v>189</v>
      </c>
      <c r="D8" t="b">
        <v>1</v>
      </c>
      <c r="I8">
        <f t="shared" si="0"/>
        <v>0</v>
      </c>
      <c r="K8" t="s">
        <v>249</v>
      </c>
    </row>
    <row r="9" spans="1:20">
      <c r="A9" t="s">
        <v>190</v>
      </c>
      <c r="D9" t="b">
        <v>1</v>
      </c>
      <c r="I9">
        <f t="shared" si="0"/>
        <v>0</v>
      </c>
      <c r="K9" t="s">
        <v>249</v>
      </c>
    </row>
    <row r="10" spans="1:20">
      <c r="A10" t="s">
        <v>191</v>
      </c>
      <c r="D10" t="b">
        <v>1</v>
      </c>
      <c r="I10">
        <f t="shared" si="0"/>
        <v>0</v>
      </c>
      <c r="K10" t="s">
        <v>215</v>
      </c>
    </row>
    <row r="11" spans="1:20">
      <c r="A11" t="s">
        <v>192</v>
      </c>
      <c r="B11">
        <v>2</v>
      </c>
      <c r="C11">
        <v>5</v>
      </c>
      <c r="D11" t="b">
        <v>1</v>
      </c>
      <c r="E11" t="b">
        <v>1</v>
      </c>
      <c r="F11">
        <v>1</v>
      </c>
      <c r="G11">
        <v>1</v>
      </c>
      <c r="H11">
        <v>0.05</v>
      </c>
      <c r="I11">
        <f t="shared" si="0"/>
        <v>7</v>
      </c>
      <c r="K11" t="s">
        <v>215</v>
      </c>
      <c r="L11" t="s">
        <v>233</v>
      </c>
      <c r="M11">
        <v>250</v>
      </c>
      <c r="O11" t="s">
        <v>176</v>
      </c>
      <c r="P11" t="s">
        <v>177</v>
      </c>
      <c r="Q11">
        <v>0</v>
      </c>
      <c r="R11">
        <v>1.2</v>
      </c>
      <c r="S11">
        <v>16</v>
      </c>
      <c r="T11">
        <v>0</v>
      </c>
    </row>
    <row r="12" spans="1:20">
      <c r="A12" t="s">
        <v>193</v>
      </c>
      <c r="D12" t="b">
        <v>1</v>
      </c>
      <c r="I12">
        <f t="shared" si="0"/>
        <v>0</v>
      </c>
      <c r="K12" t="s">
        <v>215</v>
      </c>
    </row>
    <row r="13" spans="1:20">
      <c r="A13" t="s">
        <v>194</v>
      </c>
      <c r="D13" t="b">
        <v>1</v>
      </c>
      <c r="I13">
        <f t="shared" si="0"/>
        <v>0</v>
      </c>
      <c r="K13" t="s">
        <v>215</v>
      </c>
    </row>
    <row r="14" spans="1:20">
      <c r="A14" t="s">
        <v>195</v>
      </c>
      <c r="D14" t="b">
        <v>1</v>
      </c>
      <c r="I14">
        <f t="shared" si="0"/>
        <v>0</v>
      </c>
      <c r="K14" t="s">
        <v>215</v>
      </c>
    </row>
    <row r="15" spans="1:20">
      <c r="A15" t="s">
        <v>128</v>
      </c>
      <c r="B15">
        <v>2</v>
      </c>
      <c r="C15">
        <v>5</v>
      </c>
      <c r="D15" t="b">
        <v>0</v>
      </c>
      <c r="E15" t="b">
        <v>1</v>
      </c>
      <c r="F15">
        <v>0</v>
      </c>
      <c r="G15">
        <v>0</v>
      </c>
      <c r="H15">
        <v>0.05</v>
      </c>
      <c r="I15">
        <f t="shared" si="0"/>
        <v>7</v>
      </c>
      <c r="J15" t="s">
        <v>219</v>
      </c>
      <c r="L15" t="s">
        <v>231</v>
      </c>
      <c r="M15">
        <v>1000</v>
      </c>
      <c r="O15" t="s">
        <v>178</v>
      </c>
      <c r="P15" t="s">
        <v>175</v>
      </c>
      <c r="Q15">
        <v>0</v>
      </c>
      <c r="R15">
        <v>1.74</v>
      </c>
      <c r="S15">
        <v>110</v>
      </c>
      <c r="T15">
        <v>0</v>
      </c>
    </row>
    <row r="16" spans="1:20">
      <c r="A16" t="s">
        <v>196</v>
      </c>
      <c r="D16" t="b">
        <v>0</v>
      </c>
      <c r="I16">
        <f t="shared" si="0"/>
        <v>0</v>
      </c>
      <c r="J16" t="s">
        <v>219</v>
      </c>
    </row>
    <row r="17" spans="1:20">
      <c r="A17" t="s">
        <v>197</v>
      </c>
      <c r="D17" t="b">
        <v>0</v>
      </c>
      <c r="I17">
        <f t="shared" si="0"/>
        <v>0</v>
      </c>
      <c r="J17" t="s">
        <v>219</v>
      </c>
    </row>
    <row r="18" spans="1:20">
      <c r="A18" t="s">
        <v>198</v>
      </c>
      <c r="B18">
        <v>1</v>
      </c>
      <c r="C18">
        <v>2</v>
      </c>
      <c r="D18" t="b">
        <v>0</v>
      </c>
      <c r="E18" t="b">
        <v>1</v>
      </c>
      <c r="F18">
        <v>1</v>
      </c>
      <c r="G18">
        <v>1</v>
      </c>
      <c r="H18">
        <v>0.05</v>
      </c>
      <c r="I18">
        <f t="shared" si="0"/>
        <v>3</v>
      </c>
      <c r="J18" t="s">
        <v>216</v>
      </c>
      <c r="L18" t="s">
        <v>198</v>
      </c>
      <c r="M18">
        <v>150</v>
      </c>
      <c r="N18">
        <v>150</v>
      </c>
      <c r="O18" t="s">
        <v>171</v>
      </c>
      <c r="P18" t="s">
        <v>173</v>
      </c>
      <c r="Q18">
        <v>56.8</v>
      </c>
      <c r="R18">
        <v>1.5</v>
      </c>
      <c r="S18">
        <v>3.8504628350434844</v>
      </c>
      <c r="T18">
        <v>0</v>
      </c>
    </row>
    <row r="19" spans="1:20">
      <c r="A19" t="s">
        <v>199</v>
      </c>
      <c r="D19" t="b">
        <v>0</v>
      </c>
      <c r="I19">
        <f t="shared" si="0"/>
        <v>0</v>
      </c>
      <c r="K19" t="s">
        <v>6</v>
      </c>
    </row>
    <row r="20" spans="1:20">
      <c r="A20" t="s">
        <v>200</v>
      </c>
      <c r="D20" t="b">
        <v>1</v>
      </c>
      <c r="I20">
        <f t="shared" si="0"/>
        <v>0</v>
      </c>
      <c r="K20" t="s">
        <v>249</v>
      </c>
    </row>
    <row r="21" spans="1:20">
      <c r="A21" t="s">
        <v>201</v>
      </c>
      <c r="D21" t="b">
        <v>1</v>
      </c>
      <c r="I21">
        <f t="shared" si="0"/>
        <v>0</v>
      </c>
      <c r="K21" t="s">
        <v>249</v>
      </c>
    </row>
    <row r="22" spans="1:20">
      <c r="A22" t="s">
        <v>202</v>
      </c>
      <c r="B22">
        <v>0</v>
      </c>
      <c r="C22">
        <v>1</v>
      </c>
      <c r="D22" t="b">
        <v>1</v>
      </c>
      <c r="E22" t="b">
        <v>1</v>
      </c>
      <c r="F22">
        <v>1</v>
      </c>
      <c r="G22">
        <v>1</v>
      </c>
      <c r="H22">
        <v>0.05</v>
      </c>
      <c r="I22">
        <f t="shared" si="0"/>
        <v>1</v>
      </c>
      <c r="K22" t="s">
        <v>249</v>
      </c>
      <c r="L22" s="6" t="s">
        <v>232</v>
      </c>
      <c r="M22">
        <v>500</v>
      </c>
      <c r="O22" t="s">
        <v>179</v>
      </c>
      <c r="P22" t="s">
        <v>180</v>
      </c>
      <c r="Q22">
        <v>0</v>
      </c>
      <c r="R22">
        <v>0</v>
      </c>
      <c r="S22">
        <v>6.3</v>
      </c>
      <c r="T22">
        <v>0</v>
      </c>
    </row>
    <row r="23" spans="1:20">
      <c r="A23" t="s">
        <v>203</v>
      </c>
      <c r="D23" t="b">
        <v>0</v>
      </c>
      <c r="I23">
        <f t="shared" si="0"/>
        <v>0</v>
      </c>
      <c r="K23" t="s">
        <v>6</v>
      </c>
    </row>
    <row r="24" spans="1:20">
      <c r="A24" t="s">
        <v>204</v>
      </c>
      <c r="B24">
        <v>1</v>
      </c>
      <c r="C24">
        <v>2</v>
      </c>
      <c r="D24" t="b">
        <v>1</v>
      </c>
      <c r="E24" t="b">
        <v>1</v>
      </c>
      <c r="F24">
        <v>1</v>
      </c>
      <c r="G24">
        <v>1</v>
      </c>
      <c r="H24">
        <v>0.05</v>
      </c>
      <c r="I24">
        <f t="shared" si="0"/>
        <v>3</v>
      </c>
      <c r="K24" t="s">
        <v>249</v>
      </c>
      <c r="L24" s="6" t="s">
        <v>235</v>
      </c>
      <c r="M24">
        <v>600</v>
      </c>
      <c r="O24" t="s">
        <v>181</v>
      </c>
      <c r="P24" t="s">
        <v>183</v>
      </c>
      <c r="Q24">
        <v>0</v>
      </c>
      <c r="R24">
        <v>2</v>
      </c>
      <c r="S24">
        <v>47.8</v>
      </c>
      <c r="T24">
        <v>0</v>
      </c>
    </row>
    <row r="25" spans="1:20">
      <c r="A25" t="s">
        <v>205</v>
      </c>
      <c r="B25">
        <v>1</v>
      </c>
      <c r="C25">
        <v>1</v>
      </c>
      <c r="D25" t="b">
        <v>1</v>
      </c>
      <c r="E25" t="b">
        <v>1</v>
      </c>
      <c r="F25">
        <v>1</v>
      </c>
      <c r="G25">
        <v>1</v>
      </c>
      <c r="H25">
        <v>0.05</v>
      </c>
      <c r="I25">
        <f t="shared" si="0"/>
        <v>2</v>
      </c>
      <c r="K25" t="s">
        <v>249</v>
      </c>
      <c r="L25" s="6" t="s">
        <v>234</v>
      </c>
      <c r="M25">
        <v>600</v>
      </c>
      <c r="O25" t="s">
        <v>181</v>
      </c>
      <c r="P25" t="s">
        <v>182</v>
      </c>
      <c r="Q25">
        <v>0</v>
      </c>
      <c r="R25">
        <v>1.5</v>
      </c>
      <c r="S25">
        <v>33.9</v>
      </c>
      <c r="T25">
        <v>0</v>
      </c>
    </row>
    <row r="26" spans="1:20">
      <c r="A26" t="s">
        <v>206</v>
      </c>
      <c r="D26" t="b">
        <v>1</v>
      </c>
      <c r="K26" t="s">
        <v>249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F16"/>
  <sheetViews>
    <sheetView workbookViewId="0">
      <selection activeCell="F8" sqref="F8"/>
    </sheetView>
  </sheetViews>
  <sheetFormatPr defaultRowHeight="14.5"/>
  <cols>
    <col min="1" max="1" width="15.54296875" customWidth="1"/>
    <col min="2" max="2" width="13.36328125" customWidth="1"/>
  </cols>
  <sheetData>
    <row r="1" spans="1:6">
      <c r="A1" s="9" t="s">
        <v>207</v>
      </c>
      <c r="B1" t="s">
        <v>208</v>
      </c>
      <c r="C1" s="4" t="s">
        <v>115</v>
      </c>
      <c r="D1" s="4" t="s">
        <v>116</v>
      </c>
      <c r="E1" t="s">
        <v>117</v>
      </c>
      <c r="F1" t="s">
        <v>118</v>
      </c>
    </row>
    <row r="2" spans="1:6">
      <c r="A2" t="s">
        <v>209</v>
      </c>
      <c r="B2" t="s">
        <v>123</v>
      </c>
      <c r="C2">
        <v>0.20448</v>
      </c>
      <c r="D2">
        <v>36</v>
      </c>
      <c r="E2">
        <v>1</v>
      </c>
      <c r="F2" t="s">
        <v>124</v>
      </c>
    </row>
    <row r="3" spans="1:6">
      <c r="A3" t="s">
        <v>210</v>
      </c>
    </row>
    <row r="4" spans="1:6">
      <c r="A4" t="s">
        <v>211</v>
      </c>
    </row>
    <row r="5" spans="1:6">
      <c r="A5" t="s">
        <v>212</v>
      </c>
      <c r="B5" t="s">
        <v>132</v>
      </c>
      <c r="C5">
        <v>0.26388</v>
      </c>
      <c r="D5">
        <v>25000</v>
      </c>
      <c r="E5">
        <v>0.5</v>
      </c>
      <c r="F5" t="s">
        <v>120</v>
      </c>
    </row>
    <row r="6" spans="1:6">
      <c r="A6" t="s">
        <v>6</v>
      </c>
    </row>
    <row r="7" spans="1:6">
      <c r="A7" t="s">
        <v>213</v>
      </c>
      <c r="B7" t="s">
        <v>121</v>
      </c>
      <c r="C7">
        <v>0.34</v>
      </c>
      <c r="D7">
        <v>29000</v>
      </c>
      <c r="E7">
        <v>1</v>
      </c>
      <c r="F7" t="s">
        <v>122</v>
      </c>
    </row>
    <row r="8" spans="1:6">
      <c r="A8" t="s">
        <v>214</v>
      </c>
    </row>
    <row r="9" spans="1:6">
      <c r="A9" t="s">
        <v>215</v>
      </c>
    </row>
    <row r="10" spans="1:6">
      <c r="A10" t="s">
        <v>216</v>
      </c>
      <c r="B10" t="s">
        <v>130</v>
      </c>
      <c r="C10">
        <v>0.26750000000000002</v>
      </c>
      <c r="D10">
        <v>11600</v>
      </c>
      <c r="E10">
        <v>1</v>
      </c>
      <c r="F10" t="s">
        <v>131</v>
      </c>
    </row>
    <row r="11" spans="1:6">
      <c r="A11" t="s">
        <v>217</v>
      </c>
      <c r="B11" t="s">
        <v>126</v>
      </c>
      <c r="C11">
        <v>0.41</v>
      </c>
      <c r="D11">
        <v>3600</v>
      </c>
      <c r="E11">
        <v>1</v>
      </c>
      <c r="F11" t="s">
        <v>127</v>
      </c>
    </row>
    <row r="12" spans="1:6">
      <c r="A12" t="s">
        <v>218</v>
      </c>
      <c r="B12" t="s">
        <v>125</v>
      </c>
      <c r="C12">
        <v>0.20448</v>
      </c>
      <c r="D12">
        <v>36</v>
      </c>
      <c r="E12">
        <v>1</v>
      </c>
      <c r="F12" t="s">
        <v>124</v>
      </c>
    </row>
    <row r="13" spans="1:6">
      <c r="A13" t="s">
        <v>219</v>
      </c>
      <c r="B13" t="s">
        <v>128</v>
      </c>
      <c r="C13">
        <v>0</v>
      </c>
      <c r="D13" s="1">
        <v>3800000000</v>
      </c>
      <c r="E13">
        <v>1</v>
      </c>
      <c r="F13" t="s">
        <v>129</v>
      </c>
    </row>
    <row r="14" spans="1:6">
      <c r="A14" t="s">
        <v>220</v>
      </c>
    </row>
    <row r="15" spans="1:6">
      <c r="A15" t="s">
        <v>221</v>
      </c>
    </row>
    <row r="16" spans="1:6">
      <c r="A16" t="s">
        <v>222</v>
      </c>
      <c r="B16" t="s">
        <v>119</v>
      </c>
      <c r="C16">
        <v>0</v>
      </c>
      <c r="D16">
        <v>25000</v>
      </c>
      <c r="E16">
        <v>0.5</v>
      </c>
      <c r="F16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F11"/>
  <sheetViews>
    <sheetView workbookViewId="0">
      <selection activeCell="K16" sqref="K16"/>
    </sheetView>
  </sheetViews>
  <sheetFormatPr defaultRowHeight="14.5"/>
  <cols>
    <col min="1" max="1" width="17.54296875" customWidth="1"/>
  </cols>
  <sheetData>
    <row r="1" spans="1:6">
      <c r="A1" t="s">
        <v>0</v>
      </c>
      <c r="B1" s="4" t="s">
        <v>135</v>
      </c>
      <c r="C1" s="4" t="s">
        <v>136</v>
      </c>
      <c r="D1" s="4" t="s">
        <v>137</v>
      </c>
      <c r="E1" t="s">
        <v>138</v>
      </c>
      <c r="F1" t="s">
        <v>139</v>
      </c>
    </row>
    <row r="2" spans="1:6">
      <c r="A2" t="s">
        <v>120</v>
      </c>
      <c r="B2">
        <v>1.01</v>
      </c>
      <c r="C2">
        <v>1.05</v>
      </c>
      <c r="D2">
        <v>0.97</v>
      </c>
      <c r="E2">
        <f>8*3.6</f>
        <v>28.8</v>
      </c>
      <c r="F2" t="s">
        <v>119</v>
      </c>
    </row>
    <row r="3" spans="1:6">
      <c r="A3" t="s">
        <v>129</v>
      </c>
      <c r="B3">
        <v>1.01</v>
      </c>
      <c r="C3">
        <v>1.02</v>
      </c>
      <c r="D3">
        <v>1</v>
      </c>
      <c r="E3">
        <f>0.78*3.6</f>
        <v>2.8080000000000003</v>
      </c>
      <c r="F3" t="s">
        <v>128</v>
      </c>
    </row>
    <row r="4" spans="1:6">
      <c r="A4" t="s">
        <v>131</v>
      </c>
      <c r="B4">
        <v>1.01</v>
      </c>
      <c r="C4">
        <v>1.04</v>
      </c>
      <c r="D4">
        <v>0.96</v>
      </c>
      <c r="E4">
        <f>13.8*3.6</f>
        <v>49.680000000000007</v>
      </c>
      <c r="F4" t="s">
        <v>130</v>
      </c>
    </row>
    <row r="5" spans="1:6">
      <c r="A5" t="s">
        <v>122</v>
      </c>
      <c r="B5">
        <v>1</v>
      </c>
      <c r="C5">
        <v>1.04</v>
      </c>
      <c r="D5">
        <v>0.79</v>
      </c>
      <c r="E5">
        <f>2.04*3.6</f>
        <v>7.3440000000000003</v>
      </c>
      <c r="F5" t="s">
        <v>121</v>
      </c>
    </row>
    <row r="6" spans="1:6">
      <c r="A6" t="s">
        <v>127</v>
      </c>
      <c r="B6">
        <v>1</v>
      </c>
      <c r="C6">
        <v>1.02</v>
      </c>
      <c r="D6">
        <v>0.98</v>
      </c>
      <c r="E6">
        <f>2.04*3.6</f>
        <v>7.3440000000000003</v>
      </c>
      <c r="F6" t="s">
        <v>126</v>
      </c>
    </row>
    <row r="7" spans="1:6">
      <c r="A7" t="s">
        <v>124</v>
      </c>
      <c r="B7">
        <v>1.01</v>
      </c>
      <c r="C7">
        <v>1.06</v>
      </c>
      <c r="D7">
        <v>0.95</v>
      </c>
      <c r="E7">
        <f>3.55*3.6</f>
        <v>12.78</v>
      </c>
      <c r="F7" t="s">
        <v>125</v>
      </c>
    </row>
    <row r="8" spans="1:6">
      <c r="A8" t="s">
        <v>140</v>
      </c>
      <c r="B8">
        <v>0</v>
      </c>
      <c r="C8">
        <v>0</v>
      </c>
      <c r="D8">
        <v>0</v>
      </c>
      <c r="E8">
        <v>25</v>
      </c>
      <c r="F8" t="s">
        <v>141</v>
      </c>
    </row>
    <row r="9" spans="1:6">
      <c r="A9" t="s">
        <v>142</v>
      </c>
      <c r="B9">
        <v>1.01</v>
      </c>
      <c r="C9">
        <v>1.06</v>
      </c>
      <c r="D9">
        <v>0.95</v>
      </c>
      <c r="E9">
        <f>3.55*3.6</f>
        <v>12.78</v>
      </c>
      <c r="F9" t="s">
        <v>123</v>
      </c>
    </row>
    <row r="10" spans="1:6">
      <c r="A10" t="s">
        <v>133</v>
      </c>
      <c r="B10">
        <v>0</v>
      </c>
      <c r="C10">
        <v>0</v>
      </c>
      <c r="D10">
        <v>0</v>
      </c>
      <c r="E10">
        <v>0</v>
      </c>
      <c r="F10" t="s">
        <v>134</v>
      </c>
    </row>
    <row r="11" spans="1:6">
      <c r="A11" t="s">
        <v>243</v>
      </c>
      <c r="B11">
        <v>1.02</v>
      </c>
      <c r="C11">
        <v>1.03</v>
      </c>
      <c r="D11">
        <v>0.98</v>
      </c>
      <c r="E11">
        <v>1</v>
      </c>
      <c r="F11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2" tint="-0.249977111117893"/>
  </sheetPr>
  <dimension ref="A1:G2"/>
  <sheetViews>
    <sheetView workbookViewId="0">
      <selection activeCell="R32" sqref="R32"/>
    </sheetView>
  </sheetViews>
  <sheetFormatPr defaultRowHeight="14.5"/>
  <cols>
    <col min="2" max="2" width="12.54296875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69</v>
      </c>
      <c r="B2">
        <v>2000</v>
      </c>
      <c r="C2">
        <v>40</v>
      </c>
      <c r="D2" t="b">
        <v>0</v>
      </c>
      <c r="E2" t="s">
        <v>6</v>
      </c>
      <c r="F2" t="s">
        <v>5</v>
      </c>
      <c r="G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Q8"/>
  <sheetViews>
    <sheetView topLeftCell="E1" workbookViewId="0">
      <selection activeCell="J10" sqref="J10"/>
    </sheetView>
  </sheetViews>
  <sheetFormatPr defaultRowHeight="14.5"/>
  <cols>
    <col min="1" max="1" width="29.81640625" bestFit="1" customWidth="1"/>
    <col min="2" max="2" width="25.7265625" bestFit="1" customWidth="1"/>
    <col min="3" max="15" width="18.453125" customWidth="1"/>
  </cols>
  <sheetData>
    <row r="1" spans="1:17" s="3" customFormat="1" ht="42.5" customHeight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3" t="s">
        <v>35</v>
      </c>
      <c r="K1" s="5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>
      <c r="A2" t="s">
        <v>184</v>
      </c>
      <c r="B2" t="s">
        <v>69</v>
      </c>
      <c r="C2">
        <v>5</v>
      </c>
      <c r="D2">
        <v>1</v>
      </c>
      <c r="E2" t="b">
        <v>1</v>
      </c>
      <c r="F2">
        <v>0.5</v>
      </c>
      <c r="G2">
        <v>0</v>
      </c>
      <c r="H2">
        <v>0</v>
      </c>
      <c r="I2">
        <v>0.7</v>
      </c>
      <c r="J2">
        <v>0.1</v>
      </c>
      <c r="K2">
        <v>0.1</v>
      </c>
      <c r="L2">
        <v>5</v>
      </c>
      <c r="M2">
        <v>7</v>
      </c>
      <c r="N2">
        <v>3</v>
      </c>
      <c r="O2">
        <v>0.1</v>
      </c>
      <c r="P2" s="1">
        <v>3000000000</v>
      </c>
      <c r="Q2" t="s">
        <v>43</v>
      </c>
    </row>
    <row r="3" spans="1:17">
      <c r="A3" t="s">
        <v>76</v>
      </c>
      <c r="B3" t="s">
        <v>69</v>
      </c>
      <c r="C3">
        <v>5</v>
      </c>
      <c r="D3">
        <v>1</v>
      </c>
      <c r="E3" t="b">
        <v>1</v>
      </c>
      <c r="F3">
        <v>0.5</v>
      </c>
      <c r="G3">
        <v>0</v>
      </c>
      <c r="H3">
        <v>0</v>
      </c>
      <c r="I3">
        <v>0.7</v>
      </c>
      <c r="J3">
        <v>0.1</v>
      </c>
      <c r="K3">
        <v>0.1</v>
      </c>
      <c r="L3">
        <v>5</v>
      </c>
      <c r="M3">
        <v>7</v>
      </c>
      <c r="N3">
        <v>3</v>
      </c>
      <c r="O3">
        <v>0.1</v>
      </c>
      <c r="P3" s="1">
        <v>3000000000</v>
      </c>
      <c r="Q3" t="s">
        <v>43</v>
      </c>
    </row>
    <row r="4" spans="1:17">
      <c r="A4" t="s">
        <v>77</v>
      </c>
      <c r="B4" t="s">
        <v>69</v>
      </c>
      <c r="C4">
        <v>5</v>
      </c>
      <c r="D4">
        <v>1</v>
      </c>
      <c r="E4" t="b">
        <v>1</v>
      </c>
      <c r="F4">
        <v>0.5</v>
      </c>
      <c r="G4">
        <v>0</v>
      </c>
      <c r="H4">
        <v>0</v>
      </c>
      <c r="I4">
        <v>0.7</v>
      </c>
      <c r="J4">
        <v>0.1</v>
      </c>
      <c r="K4">
        <v>0.1</v>
      </c>
      <c r="L4">
        <v>5</v>
      </c>
      <c r="M4">
        <v>7</v>
      </c>
      <c r="N4">
        <v>3</v>
      </c>
      <c r="O4">
        <v>0.1</v>
      </c>
      <c r="P4" s="1">
        <v>3000000000</v>
      </c>
      <c r="Q4" t="s">
        <v>43</v>
      </c>
    </row>
    <row r="5" spans="1:17">
      <c r="A5" t="s">
        <v>78</v>
      </c>
      <c r="B5" t="s">
        <v>69</v>
      </c>
      <c r="C5">
        <v>5</v>
      </c>
      <c r="D5">
        <v>1</v>
      </c>
      <c r="E5" t="b">
        <v>1</v>
      </c>
      <c r="F5">
        <v>0.5</v>
      </c>
      <c r="G5">
        <v>0</v>
      </c>
      <c r="H5">
        <v>0</v>
      </c>
      <c r="I5">
        <v>0.7</v>
      </c>
      <c r="J5">
        <v>0.1</v>
      </c>
      <c r="K5">
        <v>0.1</v>
      </c>
      <c r="L5">
        <v>5</v>
      </c>
      <c r="M5">
        <v>7</v>
      </c>
      <c r="N5">
        <v>3</v>
      </c>
      <c r="O5">
        <v>0.1</v>
      </c>
      <c r="P5" s="1">
        <v>3000000000</v>
      </c>
      <c r="Q5" t="s">
        <v>43</v>
      </c>
    </row>
    <row r="6" spans="1:17">
      <c r="A6" t="s">
        <v>79</v>
      </c>
      <c r="B6" t="s">
        <v>69</v>
      </c>
      <c r="C6">
        <v>5</v>
      </c>
      <c r="D6">
        <v>1</v>
      </c>
      <c r="E6" t="b">
        <v>1</v>
      </c>
      <c r="F6">
        <v>0.5</v>
      </c>
      <c r="G6">
        <v>0</v>
      </c>
      <c r="H6">
        <v>0</v>
      </c>
      <c r="I6">
        <v>0.7</v>
      </c>
      <c r="J6">
        <v>0.1</v>
      </c>
      <c r="K6">
        <v>0.1</v>
      </c>
      <c r="L6">
        <v>5</v>
      </c>
      <c r="M6">
        <v>7</v>
      </c>
      <c r="N6">
        <v>3</v>
      </c>
      <c r="O6">
        <v>0.1</v>
      </c>
      <c r="P6" s="1">
        <v>3000000000</v>
      </c>
      <c r="Q6" t="s">
        <v>43</v>
      </c>
    </row>
    <row r="7" spans="1:17">
      <c r="A7" t="s">
        <v>80</v>
      </c>
      <c r="B7" t="s">
        <v>69</v>
      </c>
      <c r="C7">
        <v>5</v>
      </c>
      <c r="D7">
        <v>1</v>
      </c>
      <c r="E7" t="b">
        <v>1</v>
      </c>
      <c r="F7">
        <v>0.5</v>
      </c>
      <c r="G7">
        <v>0</v>
      </c>
      <c r="H7">
        <v>0</v>
      </c>
      <c r="I7">
        <v>0.7</v>
      </c>
      <c r="J7">
        <v>0.1</v>
      </c>
      <c r="K7">
        <v>0.1</v>
      </c>
      <c r="L7">
        <v>5</v>
      </c>
      <c r="M7">
        <v>7</v>
      </c>
      <c r="N7">
        <v>3</v>
      </c>
      <c r="O7">
        <v>0.1</v>
      </c>
      <c r="P7" s="1">
        <v>3000000000</v>
      </c>
      <c r="Q7" t="s">
        <v>43</v>
      </c>
    </row>
    <row r="8" spans="1:17">
      <c r="A8" t="s">
        <v>81</v>
      </c>
      <c r="B8" t="s">
        <v>69</v>
      </c>
      <c r="C8">
        <v>5</v>
      </c>
      <c r="D8">
        <v>1</v>
      </c>
      <c r="E8" t="b">
        <v>1</v>
      </c>
      <c r="F8">
        <v>0.5</v>
      </c>
      <c r="G8">
        <v>0</v>
      </c>
      <c r="H8">
        <v>0</v>
      </c>
      <c r="I8">
        <v>0.7</v>
      </c>
      <c r="J8">
        <v>0.1</v>
      </c>
      <c r="K8">
        <v>0.1</v>
      </c>
      <c r="L8">
        <v>5</v>
      </c>
      <c r="M8">
        <v>7</v>
      </c>
      <c r="N8">
        <v>3</v>
      </c>
      <c r="O8">
        <v>0.1</v>
      </c>
      <c r="P8" s="1">
        <v>3000000000</v>
      </c>
      <c r="Q8" t="s">
        <v>43</v>
      </c>
    </row>
  </sheetData>
  <sortState xmlns:xlrd2="http://schemas.microsoft.com/office/spreadsheetml/2017/richdata2" ref="A2:Q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>
    <tabColor theme="7" tint="0.79998168889431442"/>
  </sheetPr>
  <dimension ref="A1:O34"/>
  <sheetViews>
    <sheetView workbookViewId="0">
      <selection activeCell="K24" sqref="K24"/>
    </sheetView>
  </sheetViews>
  <sheetFormatPr defaultRowHeight="14.5"/>
  <cols>
    <col min="1" max="1" width="41.7265625" bestFit="1" customWidth="1"/>
  </cols>
  <sheetData>
    <row r="1" spans="1:3">
      <c r="A1" t="s">
        <v>0</v>
      </c>
      <c r="B1" t="s">
        <v>48</v>
      </c>
      <c r="C1" s="4" t="s">
        <v>70</v>
      </c>
    </row>
    <row r="2" spans="1:3">
      <c r="A2" t="s">
        <v>82</v>
      </c>
      <c r="B2">
        <v>3458</v>
      </c>
      <c r="C2">
        <v>0.05</v>
      </c>
    </row>
    <row r="3" spans="1:3">
      <c r="A3" t="s">
        <v>83</v>
      </c>
      <c r="B3">
        <v>8000</v>
      </c>
      <c r="C3">
        <v>0.05</v>
      </c>
    </row>
    <row r="4" spans="1:3">
      <c r="A4" t="s">
        <v>84</v>
      </c>
      <c r="B4">
        <v>4620</v>
      </c>
      <c r="C4">
        <v>0.05</v>
      </c>
    </row>
    <row r="5" spans="1:3">
      <c r="A5" t="s">
        <v>85</v>
      </c>
      <c r="B5">
        <v>14640.543099024659</v>
      </c>
      <c r="C5">
        <v>0.05</v>
      </c>
    </row>
    <row r="6" spans="1:3">
      <c r="A6" t="s">
        <v>86</v>
      </c>
      <c r="B6">
        <v>69542.57972036711</v>
      </c>
      <c r="C6">
        <v>0.05</v>
      </c>
    </row>
    <row r="7" spans="1:3">
      <c r="A7" t="s">
        <v>87</v>
      </c>
      <c r="B7">
        <v>88320</v>
      </c>
      <c r="C7">
        <v>0.05</v>
      </c>
    </row>
    <row r="8" spans="1:3">
      <c r="A8" t="s">
        <v>88</v>
      </c>
      <c r="B8">
        <v>16000</v>
      </c>
      <c r="C8">
        <v>0.05</v>
      </c>
    </row>
    <row r="9" spans="1:3">
      <c r="A9" t="s">
        <v>89</v>
      </c>
      <c r="B9">
        <v>12000</v>
      </c>
      <c r="C9">
        <v>0.05</v>
      </c>
    </row>
    <row r="10" spans="1:3">
      <c r="A10" t="s">
        <v>90</v>
      </c>
      <c r="B10">
        <v>24437.546793112055</v>
      </c>
      <c r="C10">
        <v>0.05</v>
      </c>
    </row>
    <row r="11" spans="1:3">
      <c r="A11" t="s">
        <v>91</v>
      </c>
      <c r="B11">
        <v>24437.546793112055</v>
      </c>
      <c r="C11">
        <v>0.05</v>
      </c>
    </row>
    <row r="12" spans="1:3">
      <c r="A12" t="s">
        <v>92</v>
      </c>
      <c r="B12">
        <v>51155.931286914572</v>
      </c>
      <c r="C12">
        <v>0.05</v>
      </c>
    </row>
    <row r="13" spans="1:3">
      <c r="A13" t="s">
        <v>93</v>
      </c>
      <c r="B13">
        <v>24437.546793112055</v>
      </c>
      <c r="C13">
        <v>0.05</v>
      </c>
    </row>
    <row r="14" spans="1:3">
      <c r="A14" t="s">
        <v>110</v>
      </c>
      <c r="B14">
        <v>10473.234339905166</v>
      </c>
      <c r="C14">
        <v>0.05</v>
      </c>
    </row>
    <row r="15" spans="1:3">
      <c r="A15" t="s">
        <v>111</v>
      </c>
      <c r="B15">
        <v>10473.234339905166</v>
      </c>
      <c r="C15">
        <v>0.05</v>
      </c>
    </row>
    <row r="16" spans="1:3">
      <c r="A16" t="s">
        <v>112</v>
      </c>
      <c r="B16">
        <v>10473.234339905166</v>
      </c>
      <c r="C16">
        <v>0.05</v>
      </c>
    </row>
    <row r="17" spans="1:3">
      <c r="A17" t="s">
        <v>94</v>
      </c>
      <c r="B17">
        <v>10473.234339905166</v>
      </c>
      <c r="C17">
        <v>0.05</v>
      </c>
    </row>
    <row r="18" spans="1:3">
      <c r="A18" t="s">
        <v>95</v>
      </c>
      <c r="B18">
        <v>10473.234339905166</v>
      </c>
      <c r="C18">
        <v>0.05</v>
      </c>
    </row>
    <row r="19" spans="1:3">
      <c r="A19" t="s">
        <v>96</v>
      </c>
      <c r="B19">
        <v>3850.4628350434846</v>
      </c>
      <c r="C19">
        <v>0.05</v>
      </c>
    </row>
    <row r="20" spans="1:3">
      <c r="A20" t="s">
        <v>113</v>
      </c>
      <c r="B20">
        <v>10473.234339905166</v>
      </c>
      <c r="C20">
        <v>0.05</v>
      </c>
    </row>
    <row r="21" spans="1:3">
      <c r="A21" t="s">
        <v>114</v>
      </c>
      <c r="B21">
        <v>32000</v>
      </c>
      <c r="C21">
        <v>0.05</v>
      </c>
    </row>
    <row r="22" spans="1:3">
      <c r="A22" t="s">
        <v>97</v>
      </c>
      <c r="B22">
        <v>117000</v>
      </c>
      <c r="C22">
        <v>0.05</v>
      </c>
    </row>
    <row r="23" spans="1:3">
      <c r="A23" t="s">
        <v>98</v>
      </c>
      <c r="B23">
        <v>10980.407324268492</v>
      </c>
      <c r="C23">
        <v>0.05</v>
      </c>
    </row>
    <row r="24" spans="1:3">
      <c r="A24" t="s">
        <v>99</v>
      </c>
      <c r="B24">
        <v>16000</v>
      </c>
      <c r="C24">
        <v>0.05</v>
      </c>
    </row>
    <row r="25" spans="1:3">
      <c r="A25" t="s">
        <v>100</v>
      </c>
      <c r="B25">
        <v>33514.349887696531</v>
      </c>
      <c r="C25">
        <v>0.05</v>
      </c>
    </row>
    <row r="26" spans="1:3">
      <c r="A26" t="s">
        <v>101</v>
      </c>
      <c r="B26">
        <v>33514.349887696531</v>
      </c>
      <c r="C26">
        <v>0.05</v>
      </c>
    </row>
    <row r="27" spans="1:3">
      <c r="A27" t="s">
        <v>102</v>
      </c>
      <c r="B27">
        <v>110000</v>
      </c>
      <c r="C27">
        <v>0.05</v>
      </c>
    </row>
    <row r="28" spans="1:3">
      <c r="A28" t="s">
        <v>103</v>
      </c>
      <c r="B28">
        <v>9222.2248259489752</v>
      </c>
      <c r="C28">
        <v>0.05</v>
      </c>
    </row>
    <row r="29" spans="1:3">
      <c r="A29" t="s">
        <v>104</v>
      </c>
      <c r="B29">
        <v>346980.87144688441</v>
      </c>
      <c r="C29">
        <v>0.05</v>
      </c>
    </row>
    <row r="30" spans="1:3">
      <c r="A30" t="s">
        <v>105</v>
      </c>
      <c r="B30">
        <v>6300</v>
      </c>
      <c r="C30">
        <v>0.05</v>
      </c>
    </row>
    <row r="31" spans="1:3">
      <c r="A31" t="s">
        <v>106</v>
      </c>
      <c r="B31">
        <v>36601.35774756164</v>
      </c>
      <c r="C31">
        <v>0.05</v>
      </c>
    </row>
    <row r="32" spans="1:3">
      <c r="A32" t="s">
        <v>107</v>
      </c>
      <c r="B32">
        <v>0</v>
      </c>
      <c r="C32">
        <v>0.05</v>
      </c>
    </row>
    <row r="33" spans="1:15">
      <c r="A33" t="s">
        <v>108</v>
      </c>
      <c r="B33">
        <v>33900</v>
      </c>
      <c r="C33">
        <v>0.05</v>
      </c>
      <c r="O33" t="s">
        <v>158</v>
      </c>
    </row>
    <row r="34" spans="1:15">
      <c r="A34" t="s">
        <v>109</v>
      </c>
      <c r="B34">
        <v>47800</v>
      </c>
      <c r="C34">
        <v>0.05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>
    <tabColor theme="7" tint="0.79998168889431442"/>
  </sheetPr>
  <dimension ref="A1:E2"/>
  <sheetViews>
    <sheetView workbookViewId="0">
      <selection activeCell="E1" sqref="B1:E1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55</v>
      </c>
      <c r="C1" s="4" t="s">
        <v>44</v>
      </c>
      <c r="D1" s="4" t="s">
        <v>45</v>
      </c>
      <c r="E1" s="4" t="s">
        <v>46</v>
      </c>
    </row>
    <row r="2" spans="1:5">
      <c r="A2" t="s">
        <v>53</v>
      </c>
      <c r="B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theme="7" tint="0.79998168889431442"/>
  </sheetPr>
  <dimension ref="A1:E9"/>
  <sheetViews>
    <sheetView workbookViewId="0">
      <selection activeCell="D34" sqref="D34"/>
    </sheetView>
  </sheetViews>
  <sheetFormatPr defaultRowHeight="14.5"/>
  <cols>
    <col min="1" max="1" width="42.1796875" customWidth="1"/>
    <col min="3" max="3" width="9" bestFit="1" customWidth="1"/>
  </cols>
  <sheetData>
    <row r="1" spans="1:5">
      <c r="A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44</v>
      </c>
      <c r="B2">
        <v>1</v>
      </c>
      <c r="C2" s="2">
        <v>0</v>
      </c>
      <c r="D2">
        <v>0</v>
      </c>
      <c r="E2">
        <v>0</v>
      </c>
    </row>
    <row r="3" spans="1:5">
      <c r="A3" t="s">
        <v>45</v>
      </c>
      <c r="B3">
        <v>1</v>
      </c>
      <c r="C3" s="2">
        <v>41000000</v>
      </c>
      <c r="D3">
        <v>0</v>
      </c>
      <c r="E3" s="1">
        <v>-1000000</v>
      </c>
    </row>
    <row r="4" spans="1:5">
      <c r="A4" t="s">
        <v>46</v>
      </c>
      <c r="B4">
        <v>1</v>
      </c>
      <c r="C4" s="2">
        <v>0</v>
      </c>
      <c r="D4">
        <v>0</v>
      </c>
      <c r="E4">
        <v>0</v>
      </c>
    </row>
    <row r="5" spans="1:5">
      <c r="A5" t="s">
        <v>58</v>
      </c>
      <c r="B5">
        <v>1</v>
      </c>
      <c r="C5" s="2">
        <v>0</v>
      </c>
      <c r="D5">
        <v>0</v>
      </c>
      <c r="E5">
        <v>500</v>
      </c>
    </row>
    <row r="6" spans="1:5">
      <c r="A6" t="s">
        <v>59</v>
      </c>
      <c r="B6">
        <v>1</v>
      </c>
      <c r="C6" s="2">
        <v>0</v>
      </c>
      <c r="D6">
        <v>0</v>
      </c>
      <c r="E6">
        <v>200</v>
      </c>
    </row>
    <row r="7" spans="1:5">
      <c r="A7" t="s">
        <v>75</v>
      </c>
      <c r="B7">
        <v>1</v>
      </c>
      <c r="C7" s="2">
        <v>1000000</v>
      </c>
      <c r="D7">
        <v>0</v>
      </c>
      <c r="E7">
        <v>0</v>
      </c>
    </row>
    <row r="8" spans="1:5">
      <c r="A8" t="s">
        <v>73</v>
      </c>
      <c r="B8">
        <v>1</v>
      </c>
      <c r="C8" s="2">
        <f>C3*0.8</f>
        <v>32800000</v>
      </c>
      <c r="D8">
        <v>0</v>
      </c>
      <c r="E8" s="1">
        <v>-1200000</v>
      </c>
    </row>
    <row r="9" spans="1:5">
      <c r="A9" t="s">
        <v>74</v>
      </c>
      <c r="B9">
        <v>1</v>
      </c>
      <c r="C9" s="2">
        <f>C3*0.2</f>
        <v>8200000</v>
      </c>
      <c r="D9">
        <v>0</v>
      </c>
      <c r="E9" s="1">
        <v>-800000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12</v>
      </c>
      <c r="C1" t="s">
        <v>13</v>
      </c>
    </row>
    <row r="2" spans="1:3">
      <c r="A2" t="s">
        <v>9</v>
      </c>
      <c r="B2" t="s">
        <v>14</v>
      </c>
      <c r="C2" t="s">
        <v>2</v>
      </c>
    </row>
    <row r="3" spans="1:3">
      <c r="A3" t="s">
        <v>10</v>
      </c>
      <c r="B3" t="s">
        <v>14</v>
      </c>
      <c r="C3" t="s">
        <v>3</v>
      </c>
    </row>
    <row r="4" spans="1:3">
      <c r="A4" t="s">
        <v>11</v>
      </c>
      <c r="B4" t="s">
        <v>14</v>
      </c>
      <c r="C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73</v>
      </c>
      <c r="C1" t="s">
        <v>74</v>
      </c>
      <c r="D1" t="s">
        <v>75</v>
      </c>
      <c r="E1" t="s">
        <v>8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B3" sqref="B3"/>
    </sheetView>
  </sheetViews>
  <sheetFormatPr defaultRowHeight="14.5"/>
  <sheetData>
    <row r="1" spans="1:3">
      <c r="A1" t="s">
        <v>0</v>
      </c>
      <c r="B1" t="s">
        <v>51</v>
      </c>
      <c r="C1" t="s">
        <v>52</v>
      </c>
    </row>
    <row r="2" spans="1:3">
      <c r="A2" t="s">
        <v>54</v>
      </c>
      <c r="B2" t="s">
        <v>1</v>
      </c>
      <c r="C2" t="s">
        <v>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B3" sqref="B3"/>
    </sheetView>
  </sheetViews>
  <sheetFormatPr defaultRowHeight="14.5"/>
  <sheetData>
    <row r="1" spans="1:3">
      <c r="A1" t="s">
        <v>0</v>
      </c>
      <c r="B1" t="s">
        <v>42</v>
      </c>
      <c r="C1" t="s">
        <v>27</v>
      </c>
    </row>
    <row r="2" spans="1:3">
      <c r="A2" t="s">
        <v>60</v>
      </c>
      <c r="B2" t="s">
        <v>61</v>
      </c>
      <c r="C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/>
  <dimension ref="A1:B3"/>
  <sheetViews>
    <sheetView topLeftCell="A4" workbookViewId="0">
      <selection activeCell="F16" sqref="F16"/>
    </sheetView>
  </sheetViews>
  <sheetFormatPr defaultRowHeight="14.5"/>
  <sheetData>
    <row r="1" spans="1:2">
      <c r="A1" t="s">
        <v>62</v>
      </c>
      <c r="B1" t="s">
        <v>63</v>
      </c>
    </row>
    <row r="2" spans="1:2">
      <c r="A2" t="s">
        <v>60</v>
      </c>
      <c r="B2" t="s">
        <v>56</v>
      </c>
    </row>
    <row r="3" spans="1:2">
      <c r="A3" t="s">
        <v>60</v>
      </c>
      <c r="B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explanation</vt:lpstr>
      <vt:lpstr>Import Priorities</vt:lpstr>
      <vt:lpstr>CapacityMarkets</vt:lpstr>
      <vt:lpstr>CO2Auction</vt:lpstr>
      <vt:lpstr>NewTechnologies</vt:lpstr>
      <vt:lpstr>EnergyConsumers</vt:lpstr>
      <vt:lpstr>TechnologiesEmlab</vt:lpstr>
      <vt:lpstr>Fuels</vt:lpstr>
      <vt:lpstr>FuelPriceTrends</vt:lpstr>
      <vt:lpstr>ElectricitySpotMarkets</vt:lpstr>
      <vt:lpstr>EnergyProducers</vt:lpstr>
      <vt:lpstr>GeometricTrends</vt:lpstr>
      <vt:lpstr>Governments</vt:lpstr>
      <vt:lpstr>StepTrends</vt:lpstr>
      <vt:lpstr>IntermittentResourceProfiles</vt:lpstr>
      <vt:lpstr>MarketStabilityReserve</vt:lpstr>
      <vt:lpstr>NationalGovernments</vt:lpstr>
      <vt:lpstr>TargetInvestors</vt:lpstr>
      <vt:lpstr>TargetInvestorTargets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2022-03-15T11:10:34Z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