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\OneDrive\Documentos\Mat Sup\TP2-G4\"/>
    </mc:Choice>
  </mc:AlternateContent>
  <xr:revisionPtr revIDLastSave="0" documentId="8_{A29F4239-302A-40B7-899B-645ADF7C34AA}" xr6:coauthVersionLast="45" xr6:coauthVersionMax="45" xr10:uidLastSave="{00000000-0000-0000-0000-000000000000}"/>
  <bookViews>
    <workbookView xWindow="-110" yWindow="-110" windowWidth="19420" windowHeight="10560" firstSheet="1" activeTab="3" xr2:uid="{CFD2C937-2A7E-425D-AEC7-8F12003BD895}"/>
  </bookViews>
  <sheets>
    <sheet name="Trapecios" sheetId="1" r:id="rId1"/>
    <sheet name="Simpson 1_3" sheetId="3" r:id="rId2"/>
    <sheet name="Simpson3_8" sheetId="4" r:id="rId3"/>
    <sheet name="Derivación Numerica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9" i="2" l="1"/>
  <c r="H50" i="2"/>
  <c r="H27" i="2"/>
  <c r="H26" i="2"/>
  <c r="B5" i="4"/>
  <c r="B9" i="4"/>
  <c r="B10" i="4"/>
  <c r="B11" i="4"/>
  <c r="B8" i="4"/>
  <c r="D9" i="4"/>
  <c r="G8" i="3"/>
  <c r="G4" i="3"/>
  <c r="E9" i="3"/>
  <c r="E10" i="3"/>
  <c r="E11" i="3"/>
  <c r="E12" i="3"/>
  <c r="E13" i="3"/>
  <c r="E14" i="3"/>
  <c r="E15" i="3"/>
  <c r="E16" i="3"/>
  <c r="E17" i="3"/>
  <c r="E18" i="3"/>
  <c r="E8" i="3"/>
  <c r="B9" i="3"/>
  <c r="H4" i="3" s="1"/>
  <c r="I4" i="3" s="1"/>
  <c r="B10" i="3"/>
  <c r="B8" i="3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D61" i="2" s="1"/>
  <c r="Q54" i="2"/>
  <c r="R54" i="2"/>
  <c r="S54" i="2"/>
  <c r="T54" i="2"/>
  <c r="U54" i="2"/>
  <c r="V54" i="2"/>
  <c r="W54" i="2"/>
  <c r="X54" i="2"/>
  <c r="Y54" i="2"/>
  <c r="Z54" i="2"/>
  <c r="B54" i="2"/>
  <c r="B18" i="4"/>
  <c r="E22" i="4" s="1"/>
  <c r="F22" i="4" s="1"/>
  <c r="D22" i="4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D38" i="2" s="1"/>
  <c r="P31" i="2"/>
  <c r="Q31" i="2"/>
  <c r="R31" i="2"/>
  <c r="S31" i="2"/>
  <c r="T31" i="2"/>
  <c r="U31" i="2"/>
  <c r="V31" i="2"/>
  <c r="W31" i="2"/>
  <c r="X31" i="2"/>
  <c r="Y31" i="2"/>
  <c r="B31" i="2"/>
  <c r="B22" i="4"/>
  <c r="B23" i="4"/>
  <c r="B24" i="4"/>
  <c r="B21" i="4"/>
  <c r="G27" i="3"/>
  <c r="G23" i="3"/>
  <c r="E28" i="3"/>
  <c r="E29" i="3"/>
  <c r="E30" i="3"/>
  <c r="E31" i="3"/>
  <c r="E32" i="3"/>
  <c r="E33" i="3"/>
  <c r="E34" i="3"/>
  <c r="E35" i="3"/>
  <c r="E36" i="3"/>
  <c r="E27" i="3"/>
  <c r="B28" i="3"/>
  <c r="B29" i="3"/>
  <c r="B27" i="3"/>
  <c r="B24" i="3"/>
  <c r="C9" i="2"/>
  <c r="D9" i="2"/>
  <c r="E9" i="2"/>
  <c r="F9" i="2"/>
  <c r="G9" i="2"/>
  <c r="H9" i="2"/>
  <c r="I9" i="2"/>
  <c r="J9" i="2"/>
  <c r="K9" i="2"/>
  <c r="L9" i="2"/>
  <c r="M9" i="2"/>
  <c r="R15" i="2" s="1"/>
  <c r="R16" i="2" s="1"/>
  <c r="N9" i="2"/>
  <c r="O9" i="2"/>
  <c r="P9" i="2"/>
  <c r="Q9" i="2"/>
  <c r="R9" i="2"/>
  <c r="S9" i="2"/>
  <c r="T9" i="2"/>
  <c r="U9" i="2"/>
  <c r="V9" i="2"/>
  <c r="W9" i="2"/>
  <c r="B9" i="2"/>
  <c r="K15" i="2"/>
  <c r="K16" i="2" s="1"/>
  <c r="D15" i="2"/>
  <c r="D16" i="2" s="1"/>
  <c r="D36" i="4"/>
  <c r="K12" i="2"/>
  <c r="K13" i="2" s="1"/>
  <c r="K14" i="2" s="1"/>
  <c r="R17" i="2"/>
  <c r="K17" i="2"/>
  <c r="D17" i="2"/>
  <c r="B38" i="4"/>
  <c r="B31" i="4"/>
  <c r="B37" i="4"/>
  <c r="B36" i="4"/>
  <c r="B35" i="4"/>
  <c r="D5" i="3"/>
  <c r="B5" i="3"/>
  <c r="D24" i="3"/>
  <c r="D42" i="3"/>
  <c r="B42" i="3"/>
  <c r="G45" i="3"/>
  <c r="G41" i="3"/>
  <c r="B48" i="3"/>
  <c r="B47" i="3"/>
  <c r="B46" i="3"/>
  <c r="E56" i="3"/>
  <c r="E55" i="3"/>
  <c r="E54" i="3"/>
  <c r="E53" i="3"/>
  <c r="E52" i="3"/>
  <c r="E51" i="3"/>
  <c r="E50" i="3"/>
  <c r="E49" i="3"/>
  <c r="E48" i="3"/>
  <c r="E47" i="3"/>
  <c r="E46" i="3"/>
  <c r="H43" i="1"/>
  <c r="I43" i="1" s="1"/>
  <c r="G43" i="1"/>
  <c r="H39" i="1"/>
  <c r="I39" i="1" s="1"/>
  <c r="G39" i="1"/>
  <c r="E44" i="1"/>
  <c r="E45" i="1"/>
  <c r="E46" i="1"/>
  <c r="E47" i="1"/>
  <c r="E48" i="1"/>
  <c r="E49" i="1"/>
  <c r="E50" i="1"/>
  <c r="E51" i="1"/>
  <c r="E52" i="1"/>
  <c r="E43" i="1"/>
  <c r="B44" i="1"/>
  <c r="B45" i="1"/>
  <c r="B46" i="1"/>
  <c r="B43" i="1"/>
  <c r="D40" i="1"/>
  <c r="B40" i="1"/>
  <c r="I26" i="1"/>
  <c r="H22" i="1"/>
  <c r="G26" i="1"/>
  <c r="G22" i="1"/>
  <c r="H26" i="1"/>
  <c r="I22" i="1"/>
  <c r="E27" i="1"/>
  <c r="E28" i="1"/>
  <c r="E29" i="1"/>
  <c r="E30" i="1"/>
  <c r="E31" i="1"/>
  <c r="E32" i="1"/>
  <c r="E33" i="1"/>
  <c r="E34" i="1"/>
  <c r="E26" i="1"/>
  <c r="B27" i="1"/>
  <c r="B28" i="1"/>
  <c r="B29" i="1"/>
  <c r="B26" i="1"/>
  <c r="R35" i="2" l="1"/>
  <c r="R38" i="2"/>
  <c r="D35" i="2"/>
  <c r="K38" i="2"/>
  <c r="K35" i="2"/>
  <c r="R61" i="2"/>
  <c r="R58" i="2"/>
  <c r="D58" i="2"/>
  <c r="K58" i="2"/>
  <c r="K61" i="2"/>
  <c r="R36" i="2"/>
  <c r="R37" i="2" s="1"/>
  <c r="D36" i="2"/>
  <c r="D37" i="2" s="1"/>
  <c r="K36" i="2"/>
  <c r="K37" i="2" s="1"/>
  <c r="R39" i="2"/>
  <c r="R40" i="2" s="1"/>
  <c r="K39" i="2"/>
  <c r="K40" i="2" s="1"/>
  <c r="D39" i="2"/>
  <c r="D40" i="2" s="1"/>
  <c r="R62" i="2"/>
  <c r="R63" i="2" s="1"/>
  <c r="K62" i="2"/>
  <c r="K63" i="2" s="1"/>
  <c r="D62" i="2"/>
  <c r="D63" i="2" s="1"/>
  <c r="R59" i="2"/>
  <c r="R60" i="2" s="1"/>
  <c r="K59" i="2"/>
  <c r="K60" i="2" s="1"/>
  <c r="D59" i="2"/>
  <c r="D60" i="2" s="1"/>
  <c r="H8" i="3"/>
  <c r="I8" i="3" s="1"/>
  <c r="H27" i="3"/>
  <c r="I27" i="3" s="1"/>
  <c r="H23" i="3"/>
  <c r="I23" i="3" s="1"/>
  <c r="E9" i="4"/>
  <c r="F9" i="4" s="1"/>
  <c r="H41" i="3"/>
  <c r="I41" i="3" s="1"/>
  <c r="H45" i="3"/>
  <c r="I45" i="3" s="1"/>
  <c r="E36" i="4"/>
  <c r="F36" i="4" s="1"/>
  <c r="R12" i="2"/>
  <c r="R13" i="2" s="1"/>
  <c r="R14" i="2" s="1"/>
  <c r="D12" i="2"/>
  <c r="D13" i="2" s="1"/>
  <c r="D14" i="2" s="1"/>
  <c r="B23" i="1"/>
  <c r="I8" i="1"/>
  <c r="H8" i="1"/>
  <c r="E15" i="1"/>
  <c r="E16" i="1"/>
  <c r="E17" i="1"/>
  <c r="I4" i="1"/>
  <c r="H4" i="1"/>
  <c r="G8" i="1"/>
  <c r="G4" i="1"/>
  <c r="E9" i="1"/>
  <c r="E10" i="1"/>
  <c r="E11" i="1"/>
  <c r="E12" i="1"/>
  <c r="E13" i="1"/>
  <c r="E14" i="1"/>
  <c r="E8" i="1"/>
  <c r="B8" i="1"/>
  <c r="B10" i="1"/>
  <c r="B11" i="1"/>
  <c r="B9" i="1"/>
  <c r="B5" i="1"/>
  <c r="D23" i="1"/>
  <c r="D5" i="1"/>
</calcChain>
</file>

<file path=xl/sharedStrings.xml><?xml version="1.0" encoding="utf-8"?>
<sst xmlns="http://schemas.openxmlformats.org/spreadsheetml/2006/main" count="267" uniqueCount="54">
  <si>
    <t xml:space="preserve">                                                                                      Cálculos de Función Nº 1</t>
  </si>
  <si>
    <t>Datos de Función Nº 1</t>
  </si>
  <si>
    <t>area para n = 3</t>
  </si>
  <si>
    <t>f(x)</t>
  </si>
  <si>
    <t xml:space="preserve"> -x^2 + 4x + 1</t>
  </si>
  <si>
    <t>a</t>
  </si>
  <si>
    <t>area exacta</t>
  </si>
  <si>
    <t>area aprox</t>
  </si>
  <si>
    <t>error</t>
  </si>
  <si>
    <t>b</t>
  </si>
  <si>
    <t>h (con n = 3)</t>
  </si>
  <si>
    <t>h (con n = 9)</t>
  </si>
  <si>
    <t>area para n = 9</t>
  </si>
  <si>
    <t>i</t>
  </si>
  <si>
    <t>f(i)</t>
  </si>
  <si>
    <t>area real</t>
  </si>
  <si>
    <r>
      <t xml:space="preserve">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Cálculos de Función Nº 2</t>
    </r>
  </si>
  <si>
    <t>Datos de Función Nº 2</t>
  </si>
  <si>
    <t>e^(x/4 + 1)</t>
  </si>
  <si>
    <r>
      <t xml:space="preserve">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Cálculos de Función Nº 3</t>
    </r>
  </si>
  <si>
    <t>Datos de Función Nº 3</t>
  </si>
  <si>
    <t>cos(x/2)</t>
  </si>
  <si>
    <r>
      <t xml:space="preserve">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Cálculos de Función Nº 1</t>
    </r>
  </si>
  <si>
    <t>area para n = 2</t>
  </si>
  <si>
    <t>h (con n = 2)</t>
  </si>
  <si>
    <t>h (con n = 10)</t>
  </si>
  <si>
    <t xml:space="preserve">                                             area para n = 10</t>
  </si>
  <si>
    <t xml:space="preserve">                                                                      Datos de Función Nº 2</t>
  </si>
  <si>
    <t xml:space="preserve">                                                                       Datos de Función Nº 3</t>
  </si>
  <si>
    <t xml:space="preserve">                                             area para n = 2</t>
  </si>
  <si>
    <r>
      <t xml:space="preserve">                                             </t>
    </r>
    <r>
      <rPr>
        <b/>
        <sz val="11"/>
        <color theme="1"/>
        <rFont val="Calibri"/>
        <family val="2"/>
        <scheme val="minor"/>
      </rPr>
      <t>Cálculos de Función Nº 1</t>
    </r>
  </si>
  <si>
    <t xml:space="preserve">                      area para n = 3</t>
  </si>
  <si>
    <r>
      <t xml:space="preserve">                                             </t>
    </r>
    <r>
      <rPr>
        <b/>
        <sz val="11"/>
        <color theme="1"/>
        <rFont val="Calibri"/>
        <family val="2"/>
        <scheme val="minor"/>
      </rPr>
      <t>Cálculos de Función Nº 2</t>
    </r>
  </si>
  <si>
    <t xml:space="preserve">                                                                     Datos de Función Nº 2</t>
  </si>
  <si>
    <r>
      <t xml:space="preserve">                                             </t>
    </r>
    <r>
      <rPr>
        <b/>
        <sz val="11"/>
        <color theme="1"/>
        <rFont val="Calibri"/>
        <family val="2"/>
        <scheme val="minor"/>
      </rPr>
      <t>Cálculos de Función Nº 3</t>
    </r>
  </si>
  <si>
    <t xml:space="preserve">                                                                 Datos de Función Nº 3</t>
  </si>
  <si>
    <t>Cálculos de Función Nº 1</t>
  </si>
  <si>
    <t>-x^2 + 4x + 1</t>
  </si>
  <si>
    <t>n</t>
  </si>
  <si>
    <t>h</t>
  </si>
  <si>
    <t>Valor verdadero de f'(x0)=</t>
  </si>
  <si>
    <t>x0</t>
  </si>
  <si>
    <t>Valor verdadero de f''(x0)=</t>
  </si>
  <si>
    <t>X</t>
  </si>
  <si>
    <t>Y</t>
  </si>
  <si>
    <t>Diferencias finitas hacia adelante</t>
  </si>
  <si>
    <t>Diferencias finitas hacia atras</t>
  </si>
  <si>
    <t>Diferencias finitas centrales</t>
  </si>
  <si>
    <t>Derivada primera=</t>
  </si>
  <si>
    <t>Error relativo=</t>
  </si>
  <si>
    <t>Error porcentual=</t>
  </si>
  <si>
    <t>Derivada segunda=</t>
  </si>
  <si>
    <t>Cálculos de Función Nº 2</t>
  </si>
  <si>
    <t>Cálculos de Función Nº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</si>
</sst>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5" tint="0.39997558519241921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2" fillId="0" borderId="7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0" fillId="4" borderId="14" xfId="0" applyFill="1" applyBorder="1" applyAlignment="1">
      <alignment horizontal="center"/>
    </xf>
    <xf numFmtId="0" fontId="0" fillId="0" borderId="20" xfId="0" applyBorder="1"/>
    <xf numFmtId="0" fontId="2" fillId="2" borderId="1" xfId="0" applyFont="1" applyFill="1" applyBorder="1" applyAlignment="1">
      <alignment vertical="center"/>
    </xf>
    <xf numFmtId="0" fontId="0" fillId="0" borderId="21" xfId="0" applyBorder="1"/>
    <xf numFmtId="0" fontId="0" fillId="4" borderId="7" xfId="0" applyFill="1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7" xfId="0" applyBorder="1"/>
    <xf numFmtId="0" fontId="0" fillId="3" borderId="30" xfId="0" applyFill="1" applyBorder="1" applyAlignment="1">
      <alignment horizontal="center"/>
    </xf>
    <xf numFmtId="10" fontId="2" fillId="0" borderId="31" xfId="1" applyNumberFormat="1" applyFont="1" applyBorder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2" fillId="2" borderId="30" xfId="0" applyFont="1" applyFill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0" fontId="0" fillId="0" borderId="34" xfId="0" applyBorder="1"/>
    <xf numFmtId="0" fontId="0" fillId="0" borderId="35" xfId="0" applyBorder="1"/>
    <xf numFmtId="2" fontId="0" fillId="0" borderId="36" xfId="0" applyNumberFormat="1" applyFill="1" applyBorder="1" applyAlignment="1">
      <alignment horizontal="center"/>
    </xf>
    <xf numFmtId="2" fontId="0" fillId="0" borderId="36" xfId="0" applyNumberFormat="1" applyBorder="1" applyAlignment="1">
      <alignment horizontal="center"/>
    </xf>
    <xf numFmtId="0" fontId="0" fillId="0" borderId="37" xfId="0" applyBorder="1"/>
    <xf numFmtId="0" fontId="0" fillId="0" borderId="38" xfId="0" applyBorder="1"/>
    <xf numFmtId="2" fontId="0" fillId="0" borderId="39" xfId="0" applyNumberFormat="1" applyFill="1" applyBorder="1" applyAlignment="1">
      <alignment horizontal="center"/>
    </xf>
    <xf numFmtId="2" fontId="2" fillId="0" borderId="31" xfId="1" applyNumberFormat="1" applyFont="1" applyBorder="1" applyAlignment="1">
      <alignment horizontal="center" vertical="center"/>
    </xf>
    <xf numFmtId="164" fontId="2" fillId="0" borderId="31" xfId="1" applyNumberFormat="1" applyFont="1" applyBorder="1" applyAlignment="1">
      <alignment horizontal="center" vertical="center"/>
    </xf>
    <xf numFmtId="0" fontId="0" fillId="2" borderId="0" xfId="0" applyFill="1"/>
    <xf numFmtId="0" fontId="0" fillId="6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0" borderId="2" xfId="0" applyBorder="1" applyAlignment="1"/>
    <xf numFmtId="0" fontId="0" fillId="0" borderId="4" xfId="0" quotePrefix="1" applyBorder="1"/>
    <xf numFmtId="0" fontId="0" fillId="0" borderId="15" xfId="0" applyBorder="1"/>
    <xf numFmtId="0" fontId="0" fillId="0" borderId="43" xfId="0" applyBorder="1"/>
    <xf numFmtId="0" fontId="0" fillId="0" borderId="45" xfId="0" applyBorder="1"/>
    <xf numFmtId="0" fontId="0" fillId="3" borderId="46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48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3" borderId="49" xfId="0" applyFill="1" applyBorder="1" applyAlignment="1">
      <alignment horizontal="center"/>
    </xf>
    <xf numFmtId="0" fontId="0" fillId="4" borderId="50" xfId="0" applyFill="1" applyBorder="1" applyAlignment="1">
      <alignment horizontal="center"/>
    </xf>
    <xf numFmtId="0" fontId="0" fillId="0" borderId="0" xfId="0" applyBorder="1" applyAlignment="1"/>
    <xf numFmtId="0" fontId="2" fillId="8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5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4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7" borderId="51" xfId="0" applyFont="1" applyFill="1" applyBorder="1" applyAlignment="1">
      <alignment horizontal="center"/>
    </xf>
    <xf numFmtId="0" fontId="2" fillId="7" borderId="52" xfId="0" applyFont="1" applyFill="1" applyBorder="1" applyAlignment="1">
      <alignment horizontal="center"/>
    </xf>
    <xf numFmtId="0" fontId="2" fillId="7" borderId="53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2ED7-3FB4-494A-A72F-037BA0BB9C27}">
  <dimension ref="A1:I52"/>
  <sheetViews>
    <sheetView workbookViewId="0"/>
  </sheetViews>
  <sheetFormatPr baseColWidth="10" defaultColWidth="11.453125" defaultRowHeight="14.5" x14ac:dyDescent="0.35"/>
  <cols>
    <col min="2" max="2" width="16.54296875" customWidth="1"/>
    <col min="8" max="8" width="11.1796875" bestFit="1" customWidth="1"/>
  </cols>
  <sheetData>
    <row r="1" spans="1:9" ht="15" thickBot="1" x14ac:dyDescent="0.4">
      <c r="A1" s="49" t="s">
        <v>0</v>
      </c>
      <c r="B1" s="49"/>
      <c r="C1" s="49"/>
      <c r="D1" s="49"/>
      <c r="E1" s="49"/>
      <c r="F1" s="49"/>
      <c r="G1" s="49"/>
      <c r="H1" s="49"/>
      <c r="I1" s="49"/>
    </row>
    <row r="2" spans="1:9" x14ac:dyDescent="0.35">
      <c r="A2" s="76" t="s">
        <v>1</v>
      </c>
      <c r="B2" s="77"/>
      <c r="C2" s="77"/>
      <c r="D2" s="78"/>
      <c r="E2" s="33"/>
      <c r="F2" s="33"/>
      <c r="G2" s="79" t="s">
        <v>2</v>
      </c>
      <c r="H2" s="79"/>
      <c r="I2" s="80"/>
    </row>
    <row r="3" spans="1:9" x14ac:dyDescent="0.35">
      <c r="A3" s="34" t="s">
        <v>3</v>
      </c>
      <c r="B3" s="1" t="s">
        <v>4</v>
      </c>
      <c r="C3" s="2" t="s">
        <v>5</v>
      </c>
      <c r="D3" s="3">
        <v>0</v>
      </c>
      <c r="E3" s="11"/>
      <c r="F3" s="11"/>
      <c r="G3" s="51" t="s">
        <v>6</v>
      </c>
      <c r="H3" s="51" t="s">
        <v>7</v>
      </c>
      <c r="I3" s="52" t="s">
        <v>8</v>
      </c>
    </row>
    <row r="4" spans="1:9" x14ac:dyDescent="0.35">
      <c r="A4" s="34" t="s">
        <v>6</v>
      </c>
      <c r="B4" s="1">
        <v>12</v>
      </c>
      <c r="C4" s="2" t="s">
        <v>9</v>
      </c>
      <c r="D4" s="3">
        <v>3</v>
      </c>
      <c r="E4" s="11"/>
      <c r="F4" s="11"/>
      <c r="G4" s="5">
        <f>B4</f>
        <v>12</v>
      </c>
      <c r="H4" s="5">
        <f>(0.5)*B5*(B8+B11+2*(B9+B10))</f>
        <v>11.5</v>
      </c>
      <c r="I4" s="48">
        <f>ABS((H4-G4)/G4)</f>
        <v>4.1666666666666664E-2</v>
      </c>
    </row>
    <row r="5" spans="1:9" x14ac:dyDescent="0.35">
      <c r="A5" s="34" t="s">
        <v>10</v>
      </c>
      <c r="B5" s="1">
        <f>(D4-D3)/3</f>
        <v>1</v>
      </c>
      <c r="C5" s="2" t="s">
        <v>11</v>
      </c>
      <c r="D5" s="3">
        <f>(D4-D3)/9</f>
        <v>0.33333333333333331</v>
      </c>
      <c r="E5" s="11"/>
      <c r="F5" s="11"/>
      <c r="G5" s="11"/>
      <c r="H5" s="11"/>
      <c r="I5" s="36"/>
    </row>
    <row r="6" spans="1:9" x14ac:dyDescent="0.35">
      <c r="A6" s="37"/>
      <c r="B6" s="11"/>
      <c r="C6" s="11"/>
      <c r="D6" s="11"/>
      <c r="E6" s="11"/>
      <c r="F6" s="11"/>
      <c r="G6" s="74" t="s">
        <v>12</v>
      </c>
      <c r="H6" s="74"/>
      <c r="I6" s="75"/>
    </row>
    <row r="7" spans="1:9" x14ac:dyDescent="0.35">
      <c r="A7" s="38" t="s">
        <v>13</v>
      </c>
      <c r="B7" s="4" t="s">
        <v>14</v>
      </c>
      <c r="C7" s="11"/>
      <c r="D7" s="4" t="s">
        <v>13</v>
      </c>
      <c r="E7" s="4" t="s">
        <v>14</v>
      </c>
      <c r="F7" s="11"/>
      <c r="G7" s="51" t="s">
        <v>15</v>
      </c>
      <c r="H7" s="51" t="s">
        <v>7</v>
      </c>
      <c r="I7" s="52" t="s">
        <v>8</v>
      </c>
    </row>
    <row r="8" spans="1:9" x14ac:dyDescent="0.35">
      <c r="A8" s="39">
        <v>0</v>
      </c>
      <c r="B8" s="3">
        <f>-((A8)^2)+4*A8+1</f>
        <v>1</v>
      </c>
      <c r="C8" s="11"/>
      <c r="D8" s="3">
        <v>0</v>
      </c>
      <c r="E8" s="3">
        <f>-((D8)^2)+4*D8+1</f>
        <v>1</v>
      </c>
      <c r="F8" s="11"/>
      <c r="G8" s="5">
        <f>B4</f>
        <v>12</v>
      </c>
      <c r="H8" s="5">
        <f>(0.5)*D5*(E8+E17+2*(SUM(E9:E16)))</f>
        <v>11.935499999999999</v>
      </c>
      <c r="I8" s="48">
        <f>ABS((H8-G8)/G8)</f>
        <v>5.3750000000000559E-3</v>
      </c>
    </row>
    <row r="9" spans="1:9" x14ac:dyDescent="0.35">
      <c r="A9" s="39">
        <v>1</v>
      </c>
      <c r="B9" s="3">
        <f>-((A9)^2)+4*A9+1</f>
        <v>4</v>
      </c>
      <c r="C9" s="11"/>
      <c r="D9" s="3">
        <v>0.33</v>
      </c>
      <c r="E9" s="3">
        <f t="shared" ref="E9:E17" si="0">-((D9)^2)+4*D9+1</f>
        <v>2.2111000000000001</v>
      </c>
      <c r="F9" s="11"/>
      <c r="G9" s="11"/>
      <c r="H9" s="11"/>
      <c r="I9" s="36"/>
    </row>
    <row r="10" spans="1:9" x14ac:dyDescent="0.35">
      <c r="A10" s="39">
        <v>2</v>
      </c>
      <c r="B10" s="3">
        <f t="shared" ref="B10:B11" si="1">-((A10)^2)+4*A10+1</f>
        <v>5</v>
      </c>
      <c r="C10" s="11"/>
      <c r="D10" s="3">
        <v>0.66</v>
      </c>
      <c r="E10" s="3">
        <f t="shared" si="0"/>
        <v>3.2044000000000001</v>
      </c>
      <c r="F10" s="11"/>
      <c r="G10" s="11"/>
      <c r="H10" s="11"/>
      <c r="I10" s="36"/>
    </row>
    <row r="11" spans="1:9" x14ac:dyDescent="0.35">
      <c r="A11" s="39">
        <v>3</v>
      </c>
      <c r="B11" s="3">
        <f t="shared" si="1"/>
        <v>4</v>
      </c>
      <c r="C11" s="11"/>
      <c r="D11" s="3">
        <v>1</v>
      </c>
      <c r="E11" s="3">
        <f t="shared" si="0"/>
        <v>4</v>
      </c>
      <c r="F11" s="11"/>
      <c r="G11" s="11"/>
      <c r="H11" s="11"/>
      <c r="I11" s="36"/>
    </row>
    <row r="12" spans="1:9" x14ac:dyDescent="0.35">
      <c r="A12" s="37"/>
      <c r="B12" s="11"/>
      <c r="C12" s="11"/>
      <c r="D12" s="3">
        <v>1.33</v>
      </c>
      <c r="E12" s="3">
        <f t="shared" si="0"/>
        <v>4.5510999999999999</v>
      </c>
      <c r="F12" s="11"/>
      <c r="G12" s="11"/>
      <c r="H12" s="11"/>
      <c r="I12" s="36"/>
    </row>
    <row r="13" spans="1:9" x14ac:dyDescent="0.35">
      <c r="A13" s="37"/>
      <c r="B13" s="11"/>
      <c r="C13" s="11"/>
      <c r="D13" s="3">
        <v>1.66</v>
      </c>
      <c r="E13" s="3">
        <f t="shared" si="0"/>
        <v>4.8843999999999994</v>
      </c>
      <c r="F13" s="11"/>
      <c r="G13" s="11"/>
      <c r="H13" s="11"/>
      <c r="I13" s="36"/>
    </row>
    <row r="14" spans="1:9" x14ac:dyDescent="0.35">
      <c r="A14" s="37"/>
      <c r="B14" s="11"/>
      <c r="C14" s="11"/>
      <c r="D14" s="3">
        <v>2</v>
      </c>
      <c r="E14" s="3">
        <f t="shared" si="0"/>
        <v>5</v>
      </c>
      <c r="F14" s="11"/>
      <c r="G14" s="11"/>
      <c r="H14" s="11"/>
      <c r="I14" s="36"/>
    </row>
    <row r="15" spans="1:9" x14ac:dyDescent="0.35">
      <c r="A15" s="37"/>
      <c r="B15" s="11"/>
      <c r="C15" s="11"/>
      <c r="D15" s="3">
        <v>2.33</v>
      </c>
      <c r="E15" s="3">
        <f t="shared" si="0"/>
        <v>4.8910999999999998</v>
      </c>
      <c r="F15" s="11"/>
      <c r="G15" s="11"/>
      <c r="H15" s="11"/>
      <c r="I15" s="36"/>
    </row>
    <row r="16" spans="1:9" x14ac:dyDescent="0.35">
      <c r="A16" s="37"/>
      <c r="B16" s="11"/>
      <c r="C16" s="11"/>
      <c r="D16" s="3">
        <v>2.66</v>
      </c>
      <c r="E16" s="3">
        <f t="shared" si="0"/>
        <v>4.5644</v>
      </c>
      <c r="F16" s="11"/>
      <c r="G16" s="11"/>
      <c r="H16" s="11"/>
      <c r="I16" s="36"/>
    </row>
    <row r="17" spans="1:9" ht="15" thickBot="1" x14ac:dyDescent="0.4">
      <c r="A17" s="40"/>
      <c r="B17" s="41"/>
      <c r="C17" s="41"/>
      <c r="D17" s="43">
        <v>3</v>
      </c>
      <c r="E17" s="43">
        <f t="shared" si="0"/>
        <v>4</v>
      </c>
      <c r="F17" s="41"/>
      <c r="G17" s="41"/>
      <c r="H17" s="41"/>
      <c r="I17" s="44"/>
    </row>
    <row r="19" spans="1:9" ht="15" thickBot="1" x14ac:dyDescent="0.4">
      <c r="A19" s="49" t="s">
        <v>16</v>
      </c>
      <c r="B19" s="49"/>
      <c r="C19" s="49"/>
      <c r="D19" s="49"/>
      <c r="E19" s="49"/>
      <c r="F19" s="49"/>
      <c r="G19" s="49"/>
      <c r="H19" s="49"/>
      <c r="I19" s="49"/>
    </row>
    <row r="20" spans="1:9" x14ac:dyDescent="0.35">
      <c r="A20" s="76" t="s">
        <v>17</v>
      </c>
      <c r="B20" s="77"/>
      <c r="C20" s="77"/>
      <c r="D20" s="78"/>
      <c r="E20" s="33"/>
      <c r="F20" s="33"/>
      <c r="G20" s="79" t="s">
        <v>2</v>
      </c>
      <c r="H20" s="79"/>
      <c r="I20" s="80"/>
    </row>
    <row r="21" spans="1:9" x14ac:dyDescent="0.35">
      <c r="A21" s="34" t="s">
        <v>3</v>
      </c>
      <c r="B21" s="1" t="s">
        <v>18</v>
      </c>
      <c r="C21" s="2" t="s">
        <v>5</v>
      </c>
      <c r="D21" s="3">
        <v>1</v>
      </c>
      <c r="E21" s="11"/>
      <c r="F21" s="11"/>
      <c r="G21" s="51" t="s">
        <v>6</v>
      </c>
      <c r="H21" s="51" t="s">
        <v>7</v>
      </c>
      <c r="I21" s="52" t="s">
        <v>8</v>
      </c>
    </row>
    <row r="22" spans="1:9" x14ac:dyDescent="0.35">
      <c r="A22" s="34" t="s">
        <v>6</v>
      </c>
      <c r="B22" s="3">
        <v>3.9653800000000001</v>
      </c>
      <c r="C22" s="2" t="s">
        <v>9</v>
      </c>
      <c r="D22" s="3">
        <v>2</v>
      </c>
      <c r="E22" s="11"/>
      <c r="F22" s="11"/>
      <c r="G22" s="7">
        <f>B22</f>
        <v>3.9653800000000001</v>
      </c>
      <c r="H22" s="7">
        <f>(0.5)*B23*(B26+B29+2*(B27+B28))</f>
        <v>3.964336767174709</v>
      </c>
      <c r="I22" s="35">
        <f>ABS((H22-G22)/G22)</f>
        <v>2.6308520880500072E-4</v>
      </c>
    </row>
    <row r="23" spans="1:9" x14ac:dyDescent="0.35">
      <c r="A23" s="34" t="s">
        <v>10</v>
      </c>
      <c r="B23" s="3">
        <f>(D22-D21)/3</f>
        <v>0.33333333333333331</v>
      </c>
      <c r="C23" s="2" t="s">
        <v>11</v>
      </c>
      <c r="D23" s="3">
        <f>(D22-D21)/9</f>
        <v>0.1111111111111111</v>
      </c>
      <c r="E23" s="11"/>
      <c r="F23" s="11"/>
      <c r="G23" s="11"/>
      <c r="H23" s="11"/>
      <c r="I23" s="36"/>
    </row>
    <row r="24" spans="1:9" x14ac:dyDescent="0.35">
      <c r="A24" s="37"/>
      <c r="B24" s="11"/>
      <c r="C24" s="11"/>
      <c r="D24" s="11"/>
      <c r="E24" s="11"/>
      <c r="F24" s="11"/>
      <c r="G24" s="74" t="s">
        <v>12</v>
      </c>
      <c r="H24" s="74"/>
      <c r="I24" s="75"/>
    </row>
    <row r="25" spans="1:9" x14ac:dyDescent="0.35">
      <c r="A25" s="38" t="s">
        <v>13</v>
      </c>
      <c r="B25" s="4" t="s">
        <v>14</v>
      </c>
      <c r="C25" s="11"/>
      <c r="D25" s="4" t="s">
        <v>13</v>
      </c>
      <c r="E25" s="4" t="s">
        <v>14</v>
      </c>
      <c r="F25" s="11"/>
      <c r="G25" s="51" t="s">
        <v>15</v>
      </c>
      <c r="H25" s="51" t="s">
        <v>7</v>
      </c>
      <c r="I25" s="52" t="s">
        <v>8</v>
      </c>
    </row>
    <row r="26" spans="1:9" x14ac:dyDescent="0.35">
      <c r="A26" s="39">
        <v>1</v>
      </c>
      <c r="B26" s="3">
        <f>EXP((A26/4)+1)</f>
        <v>3.4903429574618414</v>
      </c>
      <c r="C26" s="11"/>
      <c r="D26" s="3">
        <v>1</v>
      </c>
      <c r="E26" s="3">
        <f>EXP((D26/4)+1)</f>
        <v>3.4903429574618414</v>
      </c>
      <c r="F26" s="11"/>
      <c r="G26" s="7">
        <f>B22</f>
        <v>3.9653800000000001</v>
      </c>
      <c r="H26" s="7">
        <f>(0.5)*D23*(E26+E35+2*(SUM(E27:E34)))</f>
        <v>3.712114320038137</v>
      </c>
      <c r="I26" s="35">
        <f>ABS((H26-G26)/G26)</f>
        <v>6.3869207985580975E-2</v>
      </c>
    </row>
    <row r="27" spans="1:9" x14ac:dyDescent="0.35">
      <c r="A27" s="39">
        <v>1.33</v>
      </c>
      <c r="B27" s="3">
        <f t="shared" ref="B27:B29" si="2">EXP((A27/4)+1)</f>
        <v>3.7905078216509134</v>
      </c>
      <c r="C27" s="11"/>
      <c r="D27" s="3">
        <v>1.1100000000000001</v>
      </c>
      <c r="E27" s="3">
        <f t="shared" ref="E27:E34" si="3">EXP((D27/4)+1)</f>
        <v>3.5876593563941026</v>
      </c>
      <c r="F27" s="11"/>
      <c r="G27" s="11"/>
      <c r="H27" s="11"/>
      <c r="I27" s="36"/>
    </row>
    <row r="28" spans="1:9" x14ac:dyDescent="0.35">
      <c r="A28" s="39">
        <v>1.66</v>
      </c>
      <c r="B28" s="3">
        <f t="shared" si="2"/>
        <v>4.1164864659732601</v>
      </c>
      <c r="C28" s="11"/>
      <c r="D28" s="3">
        <v>1.22</v>
      </c>
      <c r="E28" s="3">
        <f t="shared" si="3"/>
        <v>3.6876890937050164</v>
      </c>
      <c r="F28" s="11"/>
      <c r="G28" s="11"/>
      <c r="H28" s="11"/>
      <c r="I28" s="36"/>
    </row>
    <row r="29" spans="1:9" x14ac:dyDescent="0.35">
      <c r="A29" s="39">
        <v>2</v>
      </c>
      <c r="B29" s="3">
        <f t="shared" si="2"/>
        <v>4.4816890703380645</v>
      </c>
      <c r="C29" s="11"/>
      <c r="D29" s="3">
        <v>1.33</v>
      </c>
      <c r="E29" s="3">
        <f t="shared" si="3"/>
        <v>3.7905078216509134</v>
      </c>
      <c r="F29" s="11"/>
      <c r="G29" s="11"/>
      <c r="H29" s="11"/>
      <c r="I29" s="36"/>
    </row>
    <row r="30" spans="1:9" x14ac:dyDescent="0.35">
      <c r="A30" s="37"/>
      <c r="B30" s="11"/>
      <c r="C30" s="11"/>
      <c r="D30" s="3">
        <v>1.44</v>
      </c>
      <c r="E30" s="3">
        <f t="shared" si="3"/>
        <v>3.8961933017952139</v>
      </c>
      <c r="F30" s="11"/>
      <c r="G30" s="11"/>
      <c r="H30" s="11"/>
      <c r="I30" s="36"/>
    </row>
    <row r="31" spans="1:9" x14ac:dyDescent="0.35">
      <c r="A31" s="37"/>
      <c r="B31" s="11"/>
      <c r="C31" s="11"/>
      <c r="D31" s="3">
        <v>1.55</v>
      </c>
      <c r="E31" s="3">
        <f t="shared" si="3"/>
        <v>4.0048254638193246</v>
      </c>
      <c r="F31" s="11"/>
      <c r="G31" s="11"/>
      <c r="H31" s="11"/>
      <c r="I31" s="36"/>
    </row>
    <row r="32" spans="1:9" x14ac:dyDescent="0.35">
      <c r="A32" s="37"/>
      <c r="B32" s="11"/>
      <c r="C32" s="11"/>
      <c r="D32" s="3">
        <v>1.66</v>
      </c>
      <c r="E32" s="3">
        <f t="shared" si="3"/>
        <v>4.1164864659732601</v>
      </c>
      <c r="F32" s="11"/>
      <c r="G32" s="11"/>
      <c r="H32" s="11"/>
      <c r="I32" s="36"/>
    </row>
    <row r="33" spans="1:9" x14ac:dyDescent="0.35">
      <c r="A33" s="37"/>
      <c r="B33" s="11"/>
      <c r="C33" s="11"/>
      <c r="D33" s="3">
        <v>1.77</v>
      </c>
      <c r="E33" s="3">
        <f t="shared" si="3"/>
        <v>4.2312607572117402</v>
      </c>
      <c r="F33" s="11"/>
      <c r="G33" s="11"/>
      <c r="H33" s="11"/>
      <c r="I33" s="36"/>
    </row>
    <row r="34" spans="1:9" ht="15" thickBot="1" x14ac:dyDescent="0.4">
      <c r="A34" s="40"/>
      <c r="B34" s="41"/>
      <c r="C34" s="41"/>
      <c r="D34" s="42">
        <v>1.88</v>
      </c>
      <c r="E34" s="43">
        <f t="shared" si="3"/>
        <v>4.3492351410627412</v>
      </c>
      <c r="F34" s="41"/>
      <c r="G34" s="41"/>
      <c r="H34" s="41"/>
      <c r="I34" s="44"/>
    </row>
    <row r="36" spans="1:9" ht="15" thickBot="1" x14ac:dyDescent="0.4">
      <c r="A36" s="49" t="s">
        <v>19</v>
      </c>
      <c r="B36" s="49"/>
      <c r="C36" s="49"/>
      <c r="D36" s="49"/>
      <c r="E36" s="49"/>
      <c r="F36" s="49"/>
      <c r="G36" s="49"/>
      <c r="H36" s="49"/>
      <c r="I36" s="49"/>
    </row>
    <row r="37" spans="1:9" x14ac:dyDescent="0.35">
      <c r="A37" s="76" t="s">
        <v>20</v>
      </c>
      <c r="B37" s="77"/>
      <c r="C37" s="77"/>
      <c r="D37" s="78"/>
      <c r="E37" s="33"/>
      <c r="F37" s="33"/>
      <c r="G37" s="79" t="s">
        <v>2</v>
      </c>
      <c r="H37" s="79"/>
      <c r="I37" s="80"/>
    </row>
    <row r="38" spans="1:9" x14ac:dyDescent="0.35">
      <c r="A38" s="34" t="s">
        <v>3</v>
      </c>
      <c r="B38" s="1" t="s">
        <v>21</v>
      </c>
      <c r="C38" s="2" t="s">
        <v>5</v>
      </c>
      <c r="D38" s="3">
        <v>-1</v>
      </c>
      <c r="E38" s="11"/>
      <c r="F38" s="11"/>
      <c r="G38" s="51" t="s">
        <v>6</v>
      </c>
      <c r="H38" s="51" t="s">
        <v>7</v>
      </c>
      <c r="I38" s="52" t="s">
        <v>8</v>
      </c>
    </row>
    <row r="39" spans="1:9" x14ac:dyDescent="0.35">
      <c r="A39" s="34" t="s">
        <v>6</v>
      </c>
      <c r="B39" s="3">
        <v>2.95</v>
      </c>
      <c r="C39" s="2" t="s">
        <v>9</v>
      </c>
      <c r="D39" s="3">
        <v>3</v>
      </c>
      <c r="E39" s="11"/>
      <c r="F39" s="11"/>
      <c r="G39" s="7">
        <f>B39</f>
        <v>2.95</v>
      </c>
      <c r="H39" s="7">
        <f>(0.5)*B40*(B43+B46+2*(B44+B45))</f>
        <v>2.8472719962622035</v>
      </c>
      <c r="I39" s="47">
        <f>ABS((H39-G39)/G39)</f>
        <v>3.4823052114507341E-2</v>
      </c>
    </row>
    <row r="40" spans="1:9" x14ac:dyDescent="0.35">
      <c r="A40" s="34" t="s">
        <v>10</v>
      </c>
      <c r="B40" s="3">
        <f>(D39-D38)/3</f>
        <v>1.3333333333333333</v>
      </c>
      <c r="C40" s="2" t="s">
        <v>11</v>
      </c>
      <c r="D40" s="3">
        <f>(D39-D38)/9</f>
        <v>0.44444444444444442</v>
      </c>
      <c r="E40" s="11"/>
      <c r="F40" s="11"/>
      <c r="G40" s="11"/>
      <c r="H40" s="11"/>
      <c r="I40" s="36"/>
    </row>
    <row r="41" spans="1:9" x14ac:dyDescent="0.35">
      <c r="A41" s="37"/>
      <c r="B41" s="11"/>
      <c r="C41" s="11"/>
      <c r="D41" s="11"/>
      <c r="E41" s="11"/>
      <c r="F41" s="11"/>
      <c r="G41" s="74" t="s">
        <v>12</v>
      </c>
      <c r="H41" s="74"/>
      <c r="I41" s="75"/>
    </row>
    <row r="42" spans="1:9" x14ac:dyDescent="0.35">
      <c r="A42" s="38" t="s">
        <v>13</v>
      </c>
      <c r="B42" s="4" t="s">
        <v>14</v>
      </c>
      <c r="C42" s="11"/>
      <c r="D42" s="4" t="s">
        <v>13</v>
      </c>
      <c r="E42" s="4" t="s">
        <v>14</v>
      </c>
      <c r="F42" s="11"/>
      <c r="G42" s="51" t="s">
        <v>15</v>
      </c>
      <c r="H42" s="51" t="s">
        <v>7</v>
      </c>
      <c r="I42" s="52" t="s">
        <v>8</v>
      </c>
    </row>
    <row r="43" spans="1:9" x14ac:dyDescent="0.35">
      <c r="A43" s="39">
        <v>-1</v>
      </c>
      <c r="B43" s="3">
        <f>COS(A43/2)</f>
        <v>0.87758256189037276</v>
      </c>
      <c r="C43" s="11"/>
      <c r="D43" s="3">
        <v>-1</v>
      </c>
      <c r="E43" s="3">
        <f>COS(D43/2)</f>
        <v>0.87758256189037276</v>
      </c>
      <c r="F43" s="11"/>
      <c r="G43" s="7">
        <f>B39</f>
        <v>2.95</v>
      </c>
      <c r="H43" s="7">
        <f>(0.5)*D40*(E43+E52+2*(SUM(E44:E51)))</f>
        <v>2.9455746408147436</v>
      </c>
      <c r="I43" s="35">
        <f>ABS((H43-G43)/G43)</f>
        <v>1.5001217577140847E-3</v>
      </c>
    </row>
    <row r="44" spans="1:9" x14ac:dyDescent="0.35">
      <c r="A44" s="39">
        <v>0.33</v>
      </c>
      <c r="B44" s="3">
        <f t="shared" ref="B44:B46" si="4">COS(A44/2)</f>
        <v>0.9864183553463477</v>
      </c>
      <c r="C44" s="11"/>
      <c r="D44" s="3">
        <v>-0.55000000000000004</v>
      </c>
      <c r="E44" s="3">
        <f t="shared" ref="E44:E52" si="5">COS(D44/2)</f>
        <v>0.96242519762823797</v>
      </c>
      <c r="F44" s="11"/>
      <c r="G44" s="11"/>
      <c r="H44" s="11"/>
      <c r="I44" s="36"/>
    </row>
    <row r="45" spans="1:9" x14ac:dyDescent="0.35">
      <c r="A45" s="39">
        <v>1.66</v>
      </c>
      <c r="B45" s="3">
        <f t="shared" si="4"/>
        <v>0.67487576007126715</v>
      </c>
      <c r="C45" s="11"/>
      <c r="D45" s="3">
        <v>-0.11</v>
      </c>
      <c r="E45" s="3">
        <f t="shared" si="5"/>
        <v>0.99848788123759846</v>
      </c>
      <c r="F45" s="11"/>
      <c r="G45" s="11"/>
      <c r="H45" s="11"/>
      <c r="I45" s="36"/>
    </row>
    <row r="46" spans="1:9" x14ac:dyDescent="0.35">
      <c r="A46" s="39">
        <v>3</v>
      </c>
      <c r="B46" s="3">
        <f t="shared" si="4"/>
        <v>7.0737201667702906E-2</v>
      </c>
      <c r="C46" s="11"/>
      <c r="D46" s="3">
        <v>-0.33</v>
      </c>
      <c r="E46" s="3">
        <f t="shared" si="5"/>
        <v>0.9864183553463477</v>
      </c>
      <c r="F46" s="11"/>
      <c r="G46" s="11"/>
      <c r="H46" s="11"/>
      <c r="I46" s="36"/>
    </row>
    <row r="47" spans="1:9" x14ac:dyDescent="0.35">
      <c r="A47" s="37"/>
      <c r="B47" s="11"/>
      <c r="C47" s="11"/>
      <c r="D47" s="3">
        <v>-0.77</v>
      </c>
      <c r="E47" s="3">
        <f t="shared" si="5"/>
        <v>0.92679843267318474</v>
      </c>
      <c r="F47" s="11"/>
      <c r="G47" s="11"/>
      <c r="H47" s="11"/>
      <c r="I47" s="36"/>
    </row>
    <row r="48" spans="1:9" x14ac:dyDescent="0.35">
      <c r="A48" s="37"/>
      <c r="B48" s="11"/>
      <c r="C48" s="11"/>
      <c r="D48" s="3">
        <v>1.22</v>
      </c>
      <c r="E48" s="3">
        <f t="shared" si="5"/>
        <v>0.81964801784547947</v>
      </c>
      <c r="F48" s="11"/>
      <c r="G48" s="11"/>
      <c r="H48" s="11"/>
      <c r="I48" s="36"/>
    </row>
    <row r="49" spans="1:9" x14ac:dyDescent="0.35">
      <c r="A49" s="37"/>
      <c r="B49" s="11"/>
      <c r="C49" s="11"/>
      <c r="D49" s="3">
        <v>1.66</v>
      </c>
      <c r="E49" s="3">
        <f t="shared" si="5"/>
        <v>0.67487576007126715</v>
      </c>
      <c r="F49" s="11"/>
      <c r="G49" s="11"/>
      <c r="H49" s="11"/>
      <c r="I49" s="36"/>
    </row>
    <row r="50" spans="1:9" x14ac:dyDescent="0.35">
      <c r="A50" s="37"/>
      <c r="B50" s="11"/>
      <c r="C50" s="11"/>
      <c r="D50" s="3">
        <v>2.11</v>
      </c>
      <c r="E50" s="3">
        <f t="shared" si="5"/>
        <v>0.49322773020991051</v>
      </c>
      <c r="F50" s="11"/>
      <c r="G50" s="11"/>
      <c r="H50" s="11"/>
      <c r="I50" s="36"/>
    </row>
    <row r="51" spans="1:9" x14ac:dyDescent="0.35">
      <c r="A51" s="37"/>
      <c r="B51" s="11"/>
      <c r="C51" s="11"/>
      <c r="D51" s="6">
        <v>2.5499999999999998</v>
      </c>
      <c r="E51" s="3">
        <f t="shared" si="5"/>
        <v>0.29150168504210905</v>
      </c>
      <c r="F51" s="11"/>
      <c r="G51" s="11"/>
      <c r="H51" s="11"/>
      <c r="I51" s="36"/>
    </row>
    <row r="52" spans="1:9" ht="15" thickBot="1" x14ac:dyDescent="0.4">
      <c r="A52" s="40"/>
      <c r="B52" s="41"/>
      <c r="C52" s="41"/>
      <c r="D52" s="42">
        <v>3</v>
      </c>
      <c r="E52" s="43">
        <f t="shared" si="5"/>
        <v>7.0737201667702906E-2</v>
      </c>
      <c r="F52" s="41"/>
      <c r="G52" s="41"/>
      <c r="H52" s="41"/>
      <c r="I52" s="44"/>
    </row>
  </sheetData>
  <mergeCells count="9">
    <mergeCell ref="G24:I24"/>
    <mergeCell ref="A37:D37"/>
    <mergeCell ref="G37:I37"/>
    <mergeCell ref="G41:I41"/>
    <mergeCell ref="A2:D2"/>
    <mergeCell ref="A20:D20"/>
    <mergeCell ref="G2:I2"/>
    <mergeCell ref="G6:I6"/>
    <mergeCell ref="G20:I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BBA1-7F7A-47AB-BA0C-1B2CF13E72F2}">
  <dimension ref="A1:I56"/>
  <sheetViews>
    <sheetView workbookViewId="0">
      <selection activeCell="A3" sqref="A3"/>
    </sheetView>
  </sheetViews>
  <sheetFormatPr baseColWidth="10" defaultColWidth="11.453125" defaultRowHeight="14.5" x14ac:dyDescent="0.35"/>
  <cols>
    <col min="4" max="4" width="17.1796875" customWidth="1"/>
    <col min="5" max="5" width="14.7265625" customWidth="1"/>
  </cols>
  <sheetData>
    <row r="1" spans="1:9" ht="15" thickBot="1" x14ac:dyDescent="0.4">
      <c r="A1" s="49" t="s">
        <v>22</v>
      </c>
      <c r="B1" s="49"/>
      <c r="C1" s="49"/>
      <c r="D1" s="49"/>
      <c r="E1" s="49"/>
      <c r="F1" s="49"/>
      <c r="G1" s="49"/>
      <c r="H1" s="49"/>
      <c r="I1" s="49"/>
    </row>
    <row r="2" spans="1:9" x14ac:dyDescent="0.35">
      <c r="A2" s="76" t="s">
        <v>1</v>
      </c>
      <c r="B2" s="77"/>
      <c r="C2" s="77"/>
      <c r="D2" s="78"/>
      <c r="E2" s="33"/>
      <c r="F2" s="33"/>
      <c r="G2" s="79" t="s">
        <v>23</v>
      </c>
      <c r="H2" s="79"/>
      <c r="I2" s="80"/>
    </row>
    <row r="3" spans="1:9" x14ac:dyDescent="0.35">
      <c r="A3" s="34" t="s">
        <v>3</v>
      </c>
      <c r="B3" s="1" t="s">
        <v>4</v>
      </c>
      <c r="C3" s="2" t="s">
        <v>5</v>
      </c>
      <c r="D3" s="3">
        <v>0</v>
      </c>
      <c r="E3" s="11"/>
      <c r="F3" s="11"/>
      <c r="G3" s="51" t="s">
        <v>6</v>
      </c>
      <c r="H3" s="51" t="s">
        <v>7</v>
      </c>
      <c r="I3" s="52" t="s">
        <v>8</v>
      </c>
    </row>
    <row r="4" spans="1:9" x14ac:dyDescent="0.35">
      <c r="A4" s="34" t="s">
        <v>6</v>
      </c>
      <c r="B4" s="1">
        <v>12</v>
      </c>
      <c r="C4" s="2" t="s">
        <v>9</v>
      </c>
      <c r="D4" s="3">
        <v>3</v>
      </c>
      <c r="E4" s="11"/>
      <c r="F4" s="11"/>
      <c r="G4" s="7">
        <f>B4</f>
        <v>12</v>
      </c>
      <c r="H4" s="7">
        <f>(B5/3)*((B8+B10)+4*(SUM(B9))+2*0)</f>
        <v>12</v>
      </c>
      <c r="I4" s="35">
        <f>ABS((H4-G4)/G4)</f>
        <v>0</v>
      </c>
    </row>
    <row r="5" spans="1:9" x14ac:dyDescent="0.35">
      <c r="A5" s="34" t="s">
        <v>24</v>
      </c>
      <c r="B5" s="1">
        <f>(D4-D3)/2</f>
        <v>1.5</v>
      </c>
      <c r="C5" s="2" t="s">
        <v>25</v>
      </c>
      <c r="D5" s="3">
        <f>(D4-D3)/10</f>
        <v>0.3</v>
      </c>
      <c r="E5" s="11"/>
      <c r="F5" s="11"/>
      <c r="G5" s="11"/>
      <c r="H5" s="11"/>
      <c r="I5" s="36"/>
    </row>
    <row r="6" spans="1:9" x14ac:dyDescent="0.35">
      <c r="A6" s="37"/>
      <c r="B6" s="11"/>
      <c r="C6" s="11"/>
      <c r="D6" s="11"/>
      <c r="E6" s="11"/>
      <c r="F6" s="11"/>
      <c r="G6" s="51" t="s">
        <v>26</v>
      </c>
      <c r="H6" s="51"/>
      <c r="I6" s="52"/>
    </row>
    <row r="7" spans="1:9" x14ac:dyDescent="0.35">
      <c r="A7" s="38" t="s">
        <v>13</v>
      </c>
      <c r="B7" s="4" t="s">
        <v>14</v>
      </c>
      <c r="C7" s="11"/>
      <c r="D7" s="4" t="s">
        <v>13</v>
      </c>
      <c r="E7" s="4" t="s">
        <v>14</v>
      </c>
      <c r="F7" s="11"/>
      <c r="G7" s="51" t="s">
        <v>15</v>
      </c>
      <c r="H7" s="51" t="s">
        <v>7</v>
      </c>
      <c r="I7" s="52" t="s">
        <v>8</v>
      </c>
    </row>
    <row r="8" spans="1:9" x14ac:dyDescent="0.35">
      <c r="A8" s="39">
        <v>0</v>
      </c>
      <c r="B8" s="3">
        <f>-((A8)^2)+4*A8+1</f>
        <v>1</v>
      </c>
      <c r="C8" s="11"/>
      <c r="D8" s="3">
        <v>0</v>
      </c>
      <c r="E8" s="3">
        <f>-((D8)^2)+4*D8+1</f>
        <v>1</v>
      </c>
      <c r="F8" s="11"/>
      <c r="G8" s="7">
        <f>B4</f>
        <v>12</v>
      </c>
      <c r="H8" s="7">
        <f>(D5/3)*((E8+E18)+4*(SUM(E9,E11,E13,E15,E17))+2*(SUM(E10,E12,E14,E16)))</f>
        <v>11.999999999999998</v>
      </c>
      <c r="I8" s="35">
        <f>ABS((H8-G8)/G8)</f>
        <v>1.4802973661668753E-16</v>
      </c>
    </row>
    <row r="9" spans="1:9" x14ac:dyDescent="0.35">
      <c r="A9" s="39">
        <v>1.5</v>
      </c>
      <c r="B9" s="3">
        <f t="shared" ref="B9:B10" si="0">-((A9)^2)+4*A9+1</f>
        <v>4.75</v>
      </c>
      <c r="C9" s="11"/>
      <c r="D9" s="3">
        <v>0.3</v>
      </c>
      <c r="E9" s="3">
        <f t="shared" ref="E9:E18" si="1">-((D9)^2)+4*D9+1</f>
        <v>2.11</v>
      </c>
      <c r="F9" s="11"/>
      <c r="G9" s="11"/>
      <c r="H9" s="11"/>
      <c r="I9" s="36"/>
    </row>
    <row r="10" spans="1:9" x14ac:dyDescent="0.35">
      <c r="A10" s="39">
        <v>3</v>
      </c>
      <c r="B10" s="3">
        <f t="shared" si="0"/>
        <v>4</v>
      </c>
      <c r="C10" s="11"/>
      <c r="D10" s="3">
        <v>0.6</v>
      </c>
      <c r="E10" s="3">
        <f t="shared" si="1"/>
        <v>3.04</v>
      </c>
      <c r="F10" s="11"/>
      <c r="G10" s="11"/>
      <c r="H10" s="11"/>
      <c r="I10" s="36"/>
    </row>
    <row r="11" spans="1:9" x14ac:dyDescent="0.35">
      <c r="A11" s="37"/>
      <c r="B11" s="11"/>
      <c r="C11" s="11"/>
      <c r="D11" s="3">
        <v>0.9</v>
      </c>
      <c r="E11" s="3">
        <f t="shared" si="1"/>
        <v>3.79</v>
      </c>
      <c r="F11" s="11"/>
      <c r="G11" s="11"/>
      <c r="H11" s="11"/>
      <c r="I11" s="36"/>
    </row>
    <row r="12" spans="1:9" x14ac:dyDescent="0.35">
      <c r="A12" s="37"/>
      <c r="B12" s="11"/>
      <c r="C12" s="11"/>
      <c r="D12" s="6">
        <v>1.2</v>
      </c>
      <c r="E12" s="3">
        <f t="shared" si="1"/>
        <v>4.3599999999999994</v>
      </c>
      <c r="F12" s="11"/>
      <c r="G12" s="11"/>
      <c r="H12" s="11"/>
      <c r="I12" s="36"/>
    </row>
    <row r="13" spans="1:9" x14ac:dyDescent="0.35">
      <c r="A13" s="37"/>
      <c r="B13" s="11"/>
      <c r="C13" s="11"/>
      <c r="D13" s="6">
        <v>1.5</v>
      </c>
      <c r="E13" s="3">
        <f t="shared" si="1"/>
        <v>4.75</v>
      </c>
      <c r="F13" s="11"/>
      <c r="G13" s="11"/>
      <c r="H13" s="11"/>
      <c r="I13" s="36"/>
    </row>
    <row r="14" spans="1:9" x14ac:dyDescent="0.35">
      <c r="A14" s="37"/>
      <c r="B14" s="11"/>
      <c r="C14" s="11"/>
      <c r="D14" s="6">
        <v>1.8</v>
      </c>
      <c r="E14" s="3">
        <f t="shared" si="1"/>
        <v>4.96</v>
      </c>
      <c r="F14" s="11"/>
      <c r="G14" s="11"/>
      <c r="H14" s="11"/>
      <c r="I14" s="36"/>
    </row>
    <row r="15" spans="1:9" x14ac:dyDescent="0.35">
      <c r="A15" s="37"/>
      <c r="B15" s="11"/>
      <c r="C15" s="11"/>
      <c r="D15" s="6">
        <v>2.1</v>
      </c>
      <c r="E15" s="3">
        <f t="shared" si="1"/>
        <v>4.99</v>
      </c>
      <c r="F15" s="11"/>
      <c r="G15" s="11"/>
      <c r="H15" s="11"/>
      <c r="I15" s="36"/>
    </row>
    <row r="16" spans="1:9" x14ac:dyDescent="0.35">
      <c r="A16" s="37"/>
      <c r="B16" s="11"/>
      <c r="C16" s="11"/>
      <c r="D16" s="6">
        <v>2.4</v>
      </c>
      <c r="E16" s="3">
        <f t="shared" si="1"/>
        <v>4.84</v>
      </c>
      <c r="F16" s="11"/>
      <c r="G16" s="11"/>
      <c r="H16" s="11"/>
      <c r="I16" s="36"/>
    </row>
    <row r="17" spans="1:9" x14ac:dyDescent="0.35">
      <c r="A17" s="37"/>
      <c r="B17" s="11"/>
      <c r="C17" s="11"/>
      <c r="D17" s="6">
        <v>2.7</v>
      </c>
      <c r="E17" s="3">
        <f t="shared" si="1"/>
        <v>4.51</v>
      </c>
      <c r="F17" s="11"/>
      <c r="G17" s="11"/>
      <c r="H17" s="11"/>
      <c r="I17" s="36"/>
    </row>
    <row r="18" spans="1:9" ht="15" thickBot="1" x14ac:dyDescent="0.4">
      <c r="A18" s="40"/>
      <c r="B18" s="41"/>
      <c r="C18" s="41"/>
      <c r="D18" s="42">
        <v>3</v>
      </c>
      <c r="E18" s="43">
        <f t="shared" si="1"/>
        <v>4</v>
      </c>
      <c r="F18" s="41"/>
      <c r="G18" s="41"/>
      <c r="H18" s="41"/>
      <c r="I18" s="44"/>
    </row>
    <row r="20" spans="1:9" ht="15" thickBot="1" x14ac:dyDescent="0.4">
      <c r="A20" s="49" t="s">
        <v>16</v>
      </c>
      <c r="B20" s="49"/>
      <c r="C20" s="49"/>
      <c r="D20" s="49"/>
      <c r="E20" s="49"/>
      <c r="F20" s="49"/>
      <c r="G20" s="49"/>
      <c r="H20" s="49"/>
      <c r="I20" s="49"/>
    </row>
    <row r="21" spans="1:9" x14ac:dyDescent="0.35">
      <c r="A21" s="53" t="s">
        <v>27</v>
      </c>
      <c r="B21" s="54"/>
      <c r="C21" s="54"/>
      <c r="D21" s="55"/>
      <c r="E21" s="33"/>
      <c r="F21" s="33"/>
      <c r="G21" s="56" t="s">
        <v>23</v>
      </c>
      <c r="H21" s="56"/>
      <c r="I21" s="57"/>
    </row>
    <row r="22" spans="1:9" x14ac:dyDescent="0.35">
      <c r="A22" s="34" t="s">
        <v>3</v>
      </c>
      <c r="B22" s="1" t="s">
        <v>18</v>
      </c>
      <c r="C22" s="2" t="s">
        <v>5</v>
      </c>
      <c r="D22" s="3">
        <v>1</v>
      </c>
      <c r="E22" s="11"/>
      <c r="F22" s="11"/>
      <c r="G22" s="51" t="s">
        <v>6</v>
      </c>
      <c r="H22" s="51" t="s">
        <v>7</v>
      </c>
      <c r="I22" s="52" t="s">
        <v>8</v>
      </c>
    </row>
    <row r="23" spans="1:9" x14ac:dyDescent="0.35">
      <c r="A23" s="34" t="s">
        <v>6</v>
      </c>
      <c r="B23" s="3">
        <v>3.9653800000000001</v>
      </c>
      <c r="C23" s="2" t="s">
        <v>9</v>
      </c>
      <c r="D23" s="3">
        <v>2</v>
      </c>
      <c r="E23" s="11"/>
      <c r="F23" s="11"/>
      <c r="G23" s="7">
        <f>B23</f>
        <v>3.9653800000000001</v>
      </c>
      <c r="H23" s="7">
        <f>(B24/3)*((B27+B29)+4*(SUM(B28))+2*0)</f>
        <v>3.9653898199137023</v>
      </c>
      <c r="I23" s="35">
        <f>ABS((H23-G23)/G23)</f>
        <v>2.4764117694121331E-6</v>
      </c>
    </row>
    <row r="24" spans="1:9" x14ac:dyDescent="0.35">
      <c r="A24" s="34" t="s">
        <v>24</v>
      </c>
      <c r="B24" s="3">
        <f>(D23-D22)/2</f>
        <v>0.5</v>
      </c>
      <c r="C24" s="2" t="s">
        <v>25</v>
      </c>
      <c r="D24" s="3">
        <f>(D23-D22)/10</f>
        <v>0.1</v>
      </c>
      <c r="E24" s="11"/>
      <c r="F24" s="11"/>
      <c r="G24" s="11"/>
      <c r="H24" s="11"/>
      <c r="I24" s="36"/>
    </row>
    <row r="25" spans="1:9" x14ac:dyDescent="0.35">
      <c r="A25" s="37"/>
      <c r="B25" s="11"/>
      <c r="C25" s="11"/>
      <c r="D25" s="11"/>
      <c r="E25" s="11"/>
      <c r="F25" s="11"/>
      <c r="G25" s="51" t="s">
        <v>26</v>
      </c>
      <c r="H25" s="51"/>
      <c r="I25" s="52"/>
    </row>
    <row r="26" spans="1:9" x14ac:dyDescent="0.35">
      <c r="A26" s="38" t="s">
        <v>13</v>
      </c>
      <c r="B26" s="4" t="s">
        <v>14</v>
      </c>
      <c r="C26" s="11"/>
      <c r="D26" s="4" t="s">
        <v>13</v>
      </c>
      <c r="E26" s="4" t="s">
        <v>14</v>
      </c>
      <c r="F26" s="11"/>
      <c r="G26" s="51" t="s">
        <v>15</v>
      </c>
      <c r="H26" s="51" t="s">
        <v>7</v>
      </c>
      <c r="I26" s="52" t="s">
        <v>8</v>
      </c>
    </row>
    <row r="27" spans="1:9" x14ac:dyDescent="0.35">
      <c r="A27" s="39">
        <v>1</v>
      </c>
      <c r="B27" s="3">
        <f>EXP((A27/4)+1)</f>
        <v>3.4903429574618414</v>
      </c>
      <c r="C27" s="11"/>
      <c r="D27" s="3">
        <v>1</v>
      </c>
      <c r="E27" s="3">
        <f>EXP((D27/4)+1)</f>
        <v>3.4903429574618414</v>
      </c>
      <c r="F27" s="11"/>
      <c r="G27" s="7">
        <f>B23</f>
        <v>3.9653800000000001</v>
      </c>
      <c r="H27" s="7">
        <f>(D24/3)*((E27+E36)+4*(SUM(E28,E30,E32,E34))+2*(SUM(E29,E31,E33,E35)))</f>
        <v>3.3788912471387769</v>
      </c>
      <c r="I27" s="35">
        <f>ABS((H27-G27)/G27)</f>
        <v>0.14790228247008438</v>
      </c>
    </row>
    <row r="28" spans="1:9" x14ac:dyDescent="0.35">
      <c r="A28" s="39">
        <v>1.5</v>
      </c>
      <c r="B28" s="3">
        <f t="shared" ref="B28:B29" si="2">EXP((A28/4)+1)</f>
        <v>3.9550767229205772</v>
      </c>
      <c r="C28" s="11"/>
      <c r="D28" s="3">
        <v>1.1000000000000001</v>
      </c>
      <c r="E28" s="3">
        <f t="shared" ref="E28:E36" si="3">EXP((D28/4)+1)</f>
        <v>3.5787014101015791</v>
      </c>
      <c r="F28" s="11"/>
      <c r="G28" s="11"/>
      <c r="H28" s="11"/>
      <c r="I28" s="36"/>
    </row>
    <row r="29" spans="1:9" x14ac:dyDescent="0.35">
      <c r="A29" s="39">
        <v>2</v>
      </c>
      <c r="B29" s="3">
        <f t="shared" si="2"/>
        <v>4.4816890703380645</v>
      </c>
      <c r="C29" s="11"/>
      <c r="D29" s="3">
        <v>1.2</v>
      </c>
      <c r="E29" s="3">
        <f t="shared" si="3"/>
        <v>3.6692966676192444</v>
      </c>
      <c r="F29" s="11"/>
      <c r="G29" s="11"/>
      <c r="H29" s="11"/>
      <c r="I29" s="36"/>
    </row>
    <row r="30" spans="1:9" x14ac:dyDescent="0.35">
      <c r="A30" s="37"/>
      <c r="B30" s="11"/>
      <c r="C30" s="11"/>
      <c r="D30" s="3">
        <v>1.3</v>
      </c>
      <c r="E30" s="3">
        <f t="shared" si="3"/>
        <v>3.7621853549999105</v>
      </c>
      <c r="F30" s="11"/>
      <c r="G30" s="11"/>
      <c r="H30" s="11"/>
      <c r="I30" s="36"/>
    </row>
    <row r="31" spans="1:9" x14ac:dyDescent="0.35">
      <c r="A31" s="37"/>
      <c r="B31" s="11"/>
      <c r="C31" s="11"/>
      <c r="D31" s="6">
        <v>1.4</v>
      </c>
      <c r="E31" s="3">
        <f t="shared" si="3"/>
        <v>3.8574255306969745</v>
      </c>
      <c r="F31" s="11"/>
      <c r="G31" s="11"/>
      <c r="H31" s="11"/>
      <c r="I31" s="36"/>
    </row>
    <row r="32" spans="1:9" x14ac:dyDescent="0.35">
      <c r="A32" s="37"/>
      <c r="B32" s="11"/>
      <c r="C32" s="11"/>
      <c r="D32" s="6">
        <v>1.5</v>
      </c>
      <c r="E32" s="3">
        <f t="shared" si="3"/>
        <v>3.9550767229205772</v>
      </c>
      <c r="F32" s="11"/>
      <c r="G32" s="11"/>
      <c r="H32" s="11"/>
      <c r="I32" s="36"/>
    </row>
    <row r="33" spans="1:9" x14ac:dyDescent="0.35">
      <c r="A33" s="37"/>
      <c r="B33" s="11"/>
      <c r="C33" s="11"/>
      <c r="D33" s="6">
        <v>1.6</v>
      </c>
      <c r="E33" s="3">
        <f t="shared" si="3"/>
        <v>4.0551999668446745</v>
      </c>
      <c r="F33" s="11"/>
      <c r="G33" s="11"/>
      <c r="H33" s="11"/>
      <c r="I33" s="36"/>
    </row>
    <row r="34" spans="1:9" x14ac:dyDescent="0.35">
      <c r="A34" s="37"/>
      <c r="B34" s="11"/>
      <c r="C34" s="11"/>
      <c r="D34" s="6">
        <v>1.7</v>
      </c>
      <c r="E34" s="3">
        <f t="shared" si="3"/>
        <v>4.1578578427560071</v>
      </c>
      <c r="F34" s="11"/>
      <c r="G34" s="11"/>
      <c r="H34" s="11"/>
      <c r="I34" s="36"/>
    </row>
    <row r="35" spans="1:9" x14ac:dyDescent="0.35">
      <c r="A35" s="37"/>
      <c r="B35" s="11"/>
      <c r="C35" s="11"/>
      <c r="D35" s="6">
        <v>1.8</v>
      </c>
      <c r="E35" s="3">
        <f t="shared" si="3"/>
        <v>4.2631145151688168</v>
      </c>
      <c r="F35" s="11"/>
      <c r="G35" s="11"/>
      <c r="H35" s="11"/>
      <c r="I35" s="36"/>
    </row>
    <row r="36" spans="1:9" ht="15" thickBot="1" x14ac:dyDescent="0.4">
      <c r="A36" s="40"/>
      <c r="B36" s="41"/>
      <c r="C36" s="41"/>
      <c r="D36" s="42">
        <v>1.9</v>
      </c>
      <c r="E36" s="43">
        <f t="shared" si="3"/>
        <v>4.3710357729297584</v>
      </c>
      <c r="F36" s="41"/>
      <c r="G36" s="41"/>
      <c r="H36" s="41"/>
      <c r="I36" s="44"/>
    </row>
    <row r="38" spans="1:9" ht="15" thickBot="1" x14ac:dyDescent="0.4">
      <c r="A38" s="49" t="s">
        <v>19</v>
      </c>
      <c r="B38" s="49"/>
      <c r="C38" s="49"/>
      <c r="D38" s="49"/>
      <c r="E38" s="49"/>
      <c r="F38" s="49"/>
      <c r="G38" s="49"/>
      <c r="H38" s="49"/>
      <c r="I38" s="49"/>
    </row>
    <row r="39" spans="1:9" x14ac:dyDescent="0.35">
      <c r="A39" s="53" t="s">
        <v>28</v>
      </c>
      <c r="B39" s="54"/>
      <c r="C39" s="54"/>
      <c r="D39" s="55"/>
      <c r="E39" s="33"/>
      <c r="F39" s="33"/>
      <c r="G39" s="56" t="s">
        <v>29</v>
      </c>
      <c r="H39" s="56"/>
      <c r="I39" s="57"/>
    </row>
    <row r="40" spans="1:9" x14ac:dyDescent="0.35">
      <c r="A40" s="34" t="s">
        <v>3</v>
      </c>
      <c r="B40" s="1" t="s">
        <v>21</v>
      </c>
      <c r="C40" s="2" t="s">
        <v>5</v>
      </c>
      <c r="D40" s="3">
        <v>-1</v>
      </c>
      <c r="E40" s="11"/>
      <c r="F40" s="11"/>
      <c r="G40" s="51" t="s">
        <v>6</v>
      </c>
      <c r="H40" s="51" t="s">
        <v>7</v>
      </c>
      <c r="I40" s="52" t="s">
        <v>8</v>
      </c>
    </row>
    <row r="41" spans="1:9" x14ac:dyDescent="0.35">
      <c r="A41" s="34" t="s">
        <v>6</v>
      </c>
      <c r="B41" s="3">
        <v>2.95</v>
      </c>
      <c r="C41" s="2" t="s">
        <v>9</v>
      </c>
      <c r="D41" s="3">
        <v>3</v>
      </c>
      <c r="E41" s="11"/>
      <c r="F41" s="11"/>
      <c r="G41" s="7">
        <f>B41</f>
        <v>2.95</v>
      </c>
      <c r="H41" s="7">
        <f>(B42/3)*((B46+B48)+4*(SUM(B47))+2*0)</f>
        <v>2.9724333407463779</v>
      </c>
      <c r="I41" s="35">
        <f>((H41-G41)/G41)</f>
        <v>7.6045222869076962E-3</v>
      </c>
    </row>
    <row r="42" spans="1:9" x14ac:dyDescent="0.35">
      <c r="A42" s="34" t="s">
        <v>24</v>
      </c>
      <c r="B42" s="3">
        <f>(D41-D40)/2</f>
        <v>2</v>
      </c>
      <c r="C42" s="2" t="s">
        <v>25</v>
      </c>
      <c r="D42" s="3">
        <f>(D41-D40)/10</f>
        <v>0.4</v>
      </c>
      <c r="E42" s="11"/>
      <c r="F42" s="11"/>
      <c r="G42" s="11"/>
      <c r="H42" s="11"/>
      <c r="I42" s="36"/>
    </row>
    <row r="43" spans="1:9" x14ac:dyDescent="0.35">
      <c r="A43" s="37"/>
      <c r="B43" s="11"/>
      <c r="C43" s="11"/>
      <c r="D43" s="11"/>
      <c r="E43" s="11"/>
      <c r="F43" s="11"/>
      <c r="G43" s="51" t="s">
        <v>26</v>
      </c>
      <c r="H43" s="51"/>
      <c r="I43" s="52"/>
    </row>
    <row r="44" spans="1:9" x14ac:dyDescent="0.35">
      <c r="A44" s="37"/>
      <c r="B44" s="11"/>
      <c r="C44" s="11"/>
      <c r="D44" s="11"/>
      <c r="E44" s="11"/>
      <c r="F44" s="11"/>
      <c r="G44" s="51" t="s">
        <v>15</v>
      </c>
      <c r="H44" s="51" t="s">
        <v>7</v>
      </c>
      <c r="I44" s="52" t="s">
        <v>8</v>
      </c>
    </row>
    <row r="45" spans="1:9" x14ac:dyDescent="0.35">
      <c r="A45" s="38" t="s">
        <v>13</v>
      </c>
      <c r="B45" s="4" t="s">
        <v>14</v>
      </c>
      <c r="C45" s="11"/>
      <c r="D45" s="4" t="s">
        <v>13</v>
      </c>
      <c r="E45" s="4" t="s">
        <v>14</v>
      </c>
      <c r="F45" s="11"/>
      <c r="G45" s="7">
        <f>B41</f>
        <v>2.95</v>
      </c>
      <c r="H45" s="7">
        <f>(D42/3)*((E46+E56)+4*(SUM(E47,E49,E51,E53,E55))+2*(SUM(E50,E48,E52,E54)))</f>
        <v>2.9538674323389991</v>
      </c>
      <c r="I45" s="35">
        <f>((H45-G45)/G45)</f>
        <v>1.310994013219962E-3</v>
      </c>
    </row>
    <row r="46" spans="1:9" x14ac:dyDescent="0.35">
      <c r="A46" s="39">
        <v>-1</v>
      </c>
      <c r="B46" s="3">
        <f>COS(A46/2)</f>
        <v>0.87758256189037276</v>
      </c>
      <c r="C46" s="11"/>
      <c r="D46" s="3">
        <v>-1</v>
      </c>
      <c r="E46" s="3">
        <f>COS(D46/2)</f>
        <v>0.87758256189037276</v>
      </c>
      <c r="F46" s="11"/>
      <c r="G46" s="11"/>
      <c r="H46" s="11"/>
      <c r="I46" s="36"/>
    </row>
    <row r="47" spans="1:9" x14ac:dyDescent="0.35">
      <c r="A47" s="39">
        <v>1</v>
      </c>
      <c r="B47" s="3">
        <f t="shared" ref="B47:B48" si="4">COS(A47/2)</f>
        <v>0.87758256189037276</v>
      </c>
      <c r="C47" s="11"/>
      <c r="D47" s="3">
        <v>-0.6</v>
      </c>
      <c r="E47" s="3">
        <f t="shared" ref="E47:E56" si="5">COS(D47/2)</f>
        <v>0.95533648912560598</v>
      </c>
      <c r="F47" s="11"/>
      <c r="G47" s="11"/>
      <c r="H47" s="11"/>
      <c r="I47" s="36"/>
    </row>
    <row r="48" spans="1:9" x14ac:dyDescent="0.35">
      <c r="A48" s="39">
        <v>3</v>
      </c>
      <c r="B48" s="3">
        <f t="shared" si="4"/>
        <v>7.0737201667702906E-2</v>
      </c>
      <c r="C48" s="11"/>
      <c r="D48" s="3">
        <v>-0.2</v>
      </c>
      <c r="E48" s="3">
        <f t="shared" si="5"/>
        <v>0.99500416527802582</v>
      </c>
      <c r="F48" s="11"/>
      <c r="G48" s="11"/>
      <c r="H48" s="11"/>
      <c r="I48" s="36"/>
    </row>
    <row r="49" spans="1:9" x14ac:dyDescent="0.35">
      <c r="A49" s="37"/>
      <c r="B49" s="11"/>
      <c r="C49" s="11"/>
      <c r="D49" s="3">
        <v>0.2</v>
      </c>
      <c r="E49" s="3">
        <f t="shared" si="5"/>
        <v>0.99500416527802582</v>
      </c>
      <c r="F49" s="11"/>
      <c r="G49" s="11"/>
      <c r="H49" s="11"/>
      <c r="I49" s="36"/>
    </row>
    <row r="50" spans="1:9" x14ac:dyDescent="0.35">
      <c r="A50" s="37"/>
      <c r="B50" s="11"/>
      <c r="C50" s="11"/>
      <c r="D50" s="6">
        <v>0.6</v>
      </c>
      <c r="E50" s="6">
        <f t="shared" si="5"/>
        <v>0.95533648912560598</v>
      </c>
      <c r="F50" s="11"/>
      <c r="G50" s="11"/>
      <c r="H50" s="11"/>
      <c r="I50" s="36"/>
    </row>
    <row r="51" spans="1:9" x14ac:dyDescent="0.35">
      <c r="A51" s="37"/>
      <c r="B51" s="11"/>
      <c r="C51" s="11"/>
      <c r="D51" s="6">
        <v>1</v>
      </c>
      <c r="E51" s="6">
        <f t="shared" si="5"/>
        <v>0.87758256189037276</v>
      </c>
      <c r="F51" s="11"/>
      <c r="G51" s="11"/>
      <c r="H51" s="11"/>
      <c r="I51" s="36"/>
    </row>
    <row r="52" spans="1:9" x14ac:dyDescent="0.35">
      <c r="A52" s="37"/>
      <c r="B52" s="11"/>
      <c r="C52" s="11"/>
      <c r="D52" s="6">
        <v>1.4</v>
      </c>
      <c r="E52" s="6">
        <f t="shared" si="5"/>
        <v>0.7648421872844885</v>
      </c>
      <c r="F52" s="11"/>
      <c r="G52" s="11"/>
      <c r="H52" s="11"/>
      <c r="I52" s="36"/>
    </row>
    <row r="53" spans="1:9" x14ac:dyDescent="0.35">
      <c r="A53" s="37"/>
      <c r="B53" s="11"/>
      <c r="C53" s="11"/>
      <c r="D53" s="6">
        <v>1.8</v>
      </c>
      <c r="E53" s="6">
        <f t="shared" si="5"/>
        <v>0.62160996827066439</v>
      </c>
      <c r="F53" s="11"/>
      <c r="G53" s="11"/>
      <c r="H53" s="11"/>
      <c r="I53" s="36"/>
    </row>
    <row r="54" spans="1:9" x14ac:dyDescent="0.35">
      <c r="A54" s="37"/>
      <c r="B54" s="11"/>
      <c r="C54" s="11"/>
      <c r="D54" s="6">
        <v>2.2000000000000002</v>
      </c>
      <c r="E54" s="6">
        <f t="shared" si="5"/>
        <v>0.45359612142557731</v>
      </c>
      <c r="F54" s="11"/>
      <c r="G54" s="11"/>
      <c r="H54" s="11"/>
      <c r="I54" s="36"/>
    </row>
    <row r="55" spans="1:9" x14ac:dyDescent="0.35">
      <c r="A55" s="37"/>
      <c r="B55" s="11"/>
      <c r="C55" s="11"/>
      <c r="D55" s="6">
        <v>2.6</v>
      </c>
      <c r="E55" s="6">
        <f t="shared" si="5"/>
        <v>0.26749882862458735</v>
      </c>
      <c r="F55" s="11"/>
      <c r="G55" s="11"/>
      <c r="H55" s="11"/>
      <c r="I55" s="36"/>
    </row>
    <row r="56" spans="1:9" ht="15" thickBot="1" x14ac:dyDescent="0.4">
      <c r="A56" s="40"/>
      <c r="B56" s="41"/>
      <c r="C56" s="41"/>
      <c r="D56" s="42">
        <v>3</v>
      </c>
      <c r="E56" s="42">
        <f t="shared" si="5"/>
        <v>7.0737201667702906E-2</v>
      </c>
      <c r="F56" s="41"/>
      <c r="G56" s="41"/>
      <c r="H56" s="41"/>
      <c r="I56" s="44"/>
    </row>
  </sheetData>
  <mergeCells count="2">
    <mergeCell ref="A2:D2"/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5147-2BC6-4BCC-8702-125AEF3ED2D6}">
  <dimension ref="A1:G38"/>
  <sheetViews>
    <sheetView workbookViewId="0">
      <selection activeCell="E6" sqref="E6"/>
    </sheetView>
  </sheetViews>
  <sheetFormatPr baseColWidth="10" defaultColWidth="11.453125" defaultRowHeight="14.5" x14ac:dyDescent="0.35"/>
  <sheetData>
    <row r="1" spans="1:7" ht="15" thickBot="1" x14ac:dyDescent="0.4">
      <c r="A1" s="49" t="s">
        <v>30</v>
      </c>
      <c r="B1" s="49"/>
      <c r="C1" s="49"/>
      <c r="D1" s="49"/>
      <c r="E1" s="49"/>
      <c r="F1" s="49"/>
      <c r="G1" s="50"/>
    </row>
    <row r="2" spans="1:7" x14ac:dyDescent="0.35">
      <c r="A2" s="76" t="s">
        <v>1</v>
      </c>
      <c r="B2" s="77"/>
      <c r="C2" s="77"/>
      <c r="D2" s="78"/>
      <c r="E2" s="33"/>
      <c r="F2" s="45"/>
    </row>
    <row r="3" spans="1:7" x14ac:dyDescent="0.35">
      <c r="A3" s="34" t="s">
        <v>3</v>
      </c>
      <c r="B3" s="1" t="s">
        <v>4</v>
      </c>
      <c r="C3" s="2" t="s">
        <v>5</v>
      </c>
      <c r="D3" s="3">
        <v>0</v>
      </c>
      <c r="E3" s="11"/>
      <c r="F3" s="36"/>
    </row>
    <row r="4" spans="1:7" x14ac:dyDescent="0.35">
      <c r="A4" s="34" t="s">
        <v>6</v>
      </c>
      <c r="B4" s="1">
        <v>12</v>
      </c>
      <c r="C4" s="2" t="s">
        <v>9</v>
      </c>
      <c r="D4" s="3">
        <v>3</v>
      </c>
      <c r="E4" s="11"/>
      <c r="F4" s="36"/>
    </row>
    <row r="5" spans="1:7" x14ac:dyDescent="0.35">
      <c r="A5" s="34" t="s">
        <v>10</v>
      </c>
      <c r="B5" s="1">
        <f>(D4-D3)/3</f>
        <v>1</v>
      </c>
      <c r="C5" s="2"/>
      <c r="D5" s="3"/>
      <c r="E5" s="11"/>
      <c r="F5" s="36"/>
    </row>
    <row r="6" spans="1:7" x14ac:dyDescent="0.35">
      <c r="A6" s="37"/>
      <c r="B6" s="11"/>
      <c r="C6" s="11"/>
      <c r="D6" s="11"/>
      <c r="E6" s="11"/>
      <c r="F6" s="36"/>
    </row>
    <row r="7" spans="1:7" x14ac:dyDescent="0.35">
      <c r="A7" s="38" t="s">
        <v>13</v>
      </c>
      <c r="B7" s="4" t="s">
        <v>14</v>
      </c>
      <c r="C7" s="11"/>
      <c r="D7" s="26" t="s">
        <v>31</v>
      </c>
      <c r="E7" s="51"/>
      <c r="F7" s="52"/>
    </row>
    <row r="8" spans="1:7" x14ac:dyDescent="0.35">
      <c r="A8" s="39">
        <v>0</v>
      </c>
      <c r="B8" s="3">
        <f>-((A8)^2)+4*A8+1</f>
        <v>1</v>
      </c>
      <c r="C8" s="11"/>
      <c r="D8" s="51" t="s">
        <v>6</v>
      </c>
      <c r="E8" s="51" t="s">
        <v>7</v>
      </c>
      <c r="F8" s="52" t="s">
        <v>8</v>
      </c>
    </row>
    <row r="9" spans="1:7" x14ac:dyDescent="0.35">
      <c r="A9" s="39">
        <v>1</v>
      </c>
      <c r="B9" s="3">
        <f t="shared" ref="B9:B11" si="0">-((A9)^2)+4*A9+1</f>
        <v>4</v>
      </c>
      <c r="C9" s="11"/>
      <c r="D9" s="7">
        <f>B4</f>
        <v>12</v>
      </c>
      <c r="E9" s="7">
        <f>(3/8)*B5*(B8+3*B9+3*B10+B11)</f>
        <v>12</v>
      </c>
      <c r="F9" s="35">
        <f>ABS((E9-D9)/D9)</f>
        <v>0</v>
      </c>
    </row>
    <row r="10" spans="1:7" x14ac:dyDescent="0.35">
      <c r="A10" s="39">
        <v>2</v>
      </c>
      <c r="B10" s="3">
        <f t="shared" si="0"/>
        <v>5</v>
      </c>
      <c r="C10" s="11"/>
      <c r="D10" s="11"/>
      <c r="E10" s="11"/>
      <c r="F10" s="36"/>
    </row>
    <row r="11" spans="1:7" ht="15" thickBot="1" x14ac:dyDescent="0.4">
      <c r="A11" s="46">
        <v>3</v>
      </c>
      <c r="B11" s="43">
        <f t="shared" si="0"/>
        <v>4</v>
      </c>
      <c r="C11" s="41"/>
      <c r="D11" s="41"/>
      <c r="E11" s="41"/>
      <c r="F11" s="44"/>
    </row>
    <row r="14" spans="1:7" ht="15" thickBot="1" x14ac:dyDescent="0.4">
      <c r="A14" s="49" t="s">
        <v>32</v>
      </c>
      <c r="B14" s="49"/>
      <c r="C14" s="49"/>
      <c r="D14" s="49"/>
      <c r="E14" s="49"/>
      <c r="F14" s="49"/>
    </row>
    <row r="15" spans="1:7" x14ac:dyDescent="0.35">
      <c r="A15" s="53" t="s">
        <v>33</v>
      </c>
      <c r="B15" s="54"/>
      <c r="C15" s="54"/>
      <c r="D15" s="55"/>
      <c r="E15" s="33"/>
      <c r="F15" s="45"/>
    </row>
    <row r="16" spans="1:7" x14ac:dyDescent="0.35">
      <c r="A16" s="34" t="s">
        <v>3</v>
      </c>
      <c r="B16" s="1" t="s">
        <v>18</v>
      </c>
      <c r="C16" s="2" t="s">
        <v>5</v>
      </c>
      <c r="D16" s="3">
        <v>1</v>
      </c>
      <c r="E16" s="11"/>
      <c r="F16" s="36"/>
    </row>
    <row r="17" spans="1:6" x14ac:dyDescent="0.35">
      <c r="A17" s="34" t="s">
        <v>6</v>
      </c>
      <c r="B17" s="3">
        <v>3.96</v>
      </c>
      <c r="C17" s="2" t="s">
        <v>9</v>
      </c>
      <c r="D17" s="3">
        <v>2</v>
      </c>
      <c r="E17" s="11"/>
      <c r="F17" s="36"/>
    </row>
    <row r="18" spans="1:6" x14ac:dyDescent="0.35">
      <c r="A18" s="34" t="s">
        <v>10</v>
      </c>
      <c r="B18" s="3">
        <f>(D17-D16)/3</f>
        <v>0.33333333333333331</v>
      </c>
      <c r="C18" s="2"/>
      <c r="D18" s="3"/>
      <c r="E18" s="11"/>
      <c r="F18" s="36"/>
    </row>
    <row r="19" spans="1:6" x14ac:dyDescent="0.35">
      <c r="A19" s="37"/>
      <c r="B19" s="11"/>
      <c r="C19" s="11"/>
      <c r="D19" s="11"/>
      <c r="E19" s="11"/>
      <c r="F19" s="36"/>
    </row>
    <row r="20" spans="1:6" x14ac:dyDescent="0.35">
      <c r="A20" s="38" t="s">
        <v>13</v>
      </c>
      <c r="B20" s="4" t="s">
        <v>14</v>
      </c>
      <c r="C20" s="11"/>
      <c r="D20" s="26" t="s">
        <v>31</v>
      </c>
      <c r="E20" s="51"/>
      <c r="F20" s="52"/>
    </row>
    <row r="21" spans="1:6" x14ac:dyDescent="0.35">
      <c r="A21" s="39">
        <v>1</v>
      </c>
      <c r="B21" s="3">
        <f>EXP((A21/4)+1)</f>
        <v>3.4903429574618414</v>
      </c>
      <c r="C21" s="11"/>
      <c r="D21" s="51" t="s">
        <v>6</v>
      </c>
      <c r="E21" s="51" t="s">
        <v>7</v>
      </c>
      <c r="F21" s="52" t="s">
        <v>8</v>
      </c>
    </row>
    <row r="22" spans="1:6" x14ac:dyDescent="0.35">
      <c r="A22" s="39">
        <v>1.33</v>
      </c>
      <c r="B22" s="3">
        <f t="shared" ref="B22:B24" si="1">EXP((A22/4)+1)</f>
        <v>3.7905078216509134</v>
      </c>
      <c r="C22" s="11"/>
      <c r="D22" s="7">
        <f>B17</f>
        <v>3.96</v>
      </c>
      <c r="E22" s="7">
        <f>(3/8)*B18*(B21+3*B22+3*B23+B24)</f>
        <v>3.9616268613340533</v>
      </c>
      <c r="F22" s="35">
        <f>ABS((E22-D22)/D22)</f>
        <v>4.1082356920538383E-4</v>
      </c>
    </row>
    <row r="23" spans="1:6" x14ac:dyDescent="0.35">
      <c r="A23" s="39">
        <v>1.66</v>
      </c>
      <c r="B23" s="3">
        <f t="shared" si="1"/>
        <v>4.1164864659732601</v>
      </c>
      <c r="C23" s="11"/>
      <c r="D23" s="11"/>
      <c r="E23" s="11"/>
      <c r="F23" s="36"/>
    </row>
    <row r="24" spans="1:6" ht="15" thickBot="1" x14ac:dyDescent="0.4">
      <c r="A24" s="46">
        <v>2</v>
      </c>
      <c r="B24" s="43">
        <f t="shared" si="1"/>
        <v>4.4816890703380645</v>
      </c>
      <c r="C24" s="41"/>
      <c r="D24" s="41"/>
      <c r="E24" s="41"/>
      <c r="F24" s="44"/>
    </row>
    <row r="27" spans="1:6" ht="15" thickBot="1" x14ac:dyDescent="0.4">
      <c r="A27" s="49" t="s">
        <v>34</v>
      </c>
      <c r="B27" s="49"/>
      <c r="C27" s="49"/>
      <c r="D27" s="49"/>
      <c r="E27" s="49"/>
      <c r="F27" s="49"/>
    </row>
    <row r="28" spans="1:6" x14ac:dyDescent="0.35">
      <c r="A28" s="53" t="s">
        <v>35</v>
      </c>
      <c r="B28" s="54"/>
      <c r="C28" s="54"/>
      <c r="D28" s="55"/>
      <c r="E28" s="33"/>
      <c r="F28" s="45"/>
    </row>
    <row r="29" spans="1:6" x14ac:dyDescent="0.35">
      <c r="A29" s="34" t="s">
        <v>3</v>
      </c>
      <c r="B29" s="1" t="s">
        <v>21</v>
      </c>
      <c r="C29" s="2" t="s">
        <v>5</v>
      </c>
      <c r="D29" s="3">
        <v>-1</v>
      </c>
      <c r="E29" s="11"/>
      <c r="F29" s="36"/>
    </row>
    <row r="30" spans="1:6" x14ac:dyDescent="0.35">
      <c r="A30" s="34" t="s">
        <v>6</v>
      </c>
      <c r="B30" s="3">
        <v>2.95</v>
      </c>
      <c r="C30" s="2" t="s">
        <v>9</v>
      </c>
      <c r="D30" s="3">
        <v>3</v>
      </c>
      <c r="E30" s="11"/>
      <c r="F30" s="36"/>
    </row>
    <row r="31" spans="1:6" x14ac:dyDescent="0.35">
      <c r="A31" s="34" t="s">
        <v>10</v>
      </c>
      <c r="B31" s="3">
        <f>(D30-D29)/3</f>
        <v>1.3333333333333333</v>
      </c>
      <c r="C31" s="2"/>
      <c r="D31" s="3"/>
      <c r="E31" s="11"/>
      <c r="F31" s="36"/>
    </row>
    <row r="32" spans="1:6" x14ac:dyDescent="0.35">
      <c r="A32" s="37"/>
      <c r="B32" s="11"/>
      <c r="C32" s="11"/>
      <c r="D32" s="11"/>
      <c r="E32" s="11"/>
      <c r="F32" s="36"/>
    </row>
    <row r="33" spans="1:6" x14ac:dyDescent="0.35">
      <c r="A33" s="37"/>
      <c r="B33" s="11"/>
      <c r="C33" s="11"/>
      <c r="D33" s="11"/>
      <c r="E33" s="11"/>
      <c r="F33" s="36"/>
    </row>
    <row r="34" spans="1:6" x14ac:dyDescent="0.35">
      <c r="A34" s="38" t="s">
        <v>13</v>
      </c>
      <c r="B34" s="4" t="s">
        <v>14</v>
      </c>
      <c r="C34" s="11"/>
      <c r="D34" s="26" t="s">
        <v>31</v>
      </c>
      <c r="E34" s="51"/>
      <c r="F34" s="52"/>
    </row>
    <row r="35" spans="1:6" x14ac:dyDescent="0.35">
      <c r="A35" s="39">
        <v>-1</v>
      </c>
      <c r="B35" s="3">
        <f>COS(A35/2)</f>
        <v>0.87758256189037276</v>
      </c>
      <c r="C35" s="11"/>
      <c r="D35" s="51" t="s">
        <v>6</v>
      </c>
      <c r="E35" s="51" t="s">
        <v>7</v>
      </c>
      <c r="F35" s="52" t="s">
        <v>8</v>
      </c>
    </row>
    <row r="36" spans="1:6" x14ac:dyDescent="0.35">
      <c r="A36" s="39">
        <v>0.33</v>
      </c>
      <c r="B36" s="3">
        <f t="shared" ref="B36:B38" si="2">COS(A36/2)</f>
        <v>0.9864183553463477</v>
      </c>
      <c r="C36" s="11"/>
      <c r="D36" s="7">
        <f>B30</f>
        <v>2.95</v>
      </c>
      <c r="E36" s="7">
        <f>(3/8)*B31*(B35+B38+3*B36+3*B37)</f>
        <v>2.9661010549054598</v>
      </c>
      <c r="F36" s="35">
        <f>((E36-D36)/D36)</f>
        <v>5.4579847137151373E-3</v>
      </c>
    </row>
    <row r="37" spans="1:6" x14ac:dyDescent="0.35">
      <c r="A37" s="39">
        <v>1.66</v>
      </c>
      <c r="B37" s="3">
        <f t="shared" si="2"/>
        <v>0.67487576007126715</v>
      </c>
      <c r="C37" s="11"/>
      <c r="D37" s="11"/>
      <c r="E37" s="11"/>
      <c r="F37" s="36"/>
    </row>
    <row r="38" spans="1:6" ht="15" thickBot="1" x14ac:dyDescent="0.4">
      <c r="A38" s="46">
        <v>3</v>
      </c>
      <c r="B38" s="43">
        <f t="shared" si="2"/>
        <v>7.0737201667702906E-2</v>
      </c>
      <c r="C38" s="41"/>
      <c r="D38" s="41"/>
      <c r="E38" s="41"/>
      <c r="F38" s="44"/>
    </row>
  </sheetData>
  <mergeCells count="1"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94C8-25F2-41E8-996B-7EB4AD81850B}">
  <dimension ref="A1:AA64"/>
  <sheetViews>
    <sheetView tabSelected="1" workbookViewId="0">
      <selection activeCell="L11" sqref="L11"/>
    </sheetView>
  </sheetViews>
  <sheetFormatPr baseColWidth="10" defaultColWidth="11.453125" defaultRowHeight="14.5" x14ac:dyDescent="0.35"/>
  <cols>
    <col min="8" max="8" width="11.453125" customWidth="1"/>
  </cols>
  <sheetData>
    <row r="1" spans="1:27" x14ac:dyDescent="0.35">
      <c r="A1" s="103" t="s">
        <v>36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27" x14ac:dyDescent="0.35">
      <c r="A2" s="81" t="s">
        <v>1</v>
      </c>
      <c r="B2" s="82"/>
      <c r="C2" s="82"/>
      <c r="D2" s="83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63"/>
    </row>
    <row r="3" spans="1:27" x14ac:dyDescent="0.35">
      <c r="A3" s="70" t="s">
        <v>3</v>
      </c>
      <c r="B3" s="90" t="s">
        <v>37</v>
      </c>
      <c r="C3" s="91"/>
      <c r="D3" s="9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63"/>
    </row>
    <row r="4" spans="1:27" ht="14.5" customHeight="1" x14ac:dyDescent="0.35">
      <c r="A4" s="71" t="s">
        <v>38</v>
      </c>
      <c r="B4" s="8">
        <v>22</v>
      </c>
      <c r="C4" s="58" t="s">
        <v>39</v>
      </c>
      <c r="D4" s="8">
        <v>0.01</v>
      </c>
      <c r="E4" s="11"/>
      <c r="F4" s="89" t="s">
        <v>40</v>
      </c>
      <c r="G4" s="89"/>
      <c r="H4" s="59">
        <v>-6</v>
      </c>
      <c r="I4" s="72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63"/>
    </row>
    <row r="5" spans="1:27" x14ac:dyDescent="0.35">
      <c r="A5" s="65" t="s">
        <v>41</v>
      </c>
      <c r="B5" s="12">
        <v>5</v>
      </c>
      <c r="C5" s="9"/>
      <c r="D5" s="10"/>
      <c r="E5" s="11"/>
      <c r="F5" s="89" t="s">
        <v>42</v>
      </c>
      <c r="G5" s="89"/>
      <c r="H5" s="59">
        <v>-2</v>
      </c>
      <c r="I5" s="7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63"/>
    </row>
    <row r="6" spans="1:27" x14ac:dyDescent="0.35">
      <c r="A6" s="66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63"/>
    </row>
    <row r="7" spans="1:27" x14ac:dyDescent="0.35">
      <c r="A7" s="66"/>
      <c r="B7" s="11"/>
      <c r="C7" s="11"/>
      <c r="D7" s="11"/>
      <c r="E7" s="11"/>
      <c r="F7" s="11"/>
      <c r="G7" s="11"/>
      <c r="H7" s="11"/>
      <c r="I7" s="11"/>
      <c r="J7" s="11"/>
      <c r="K7" s="11"/>
      <c r="L7" s="73" t="s">
        <v>41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63"/>
    </row>
    <row r="8" spans="1:27" x14ac:dyDescent="0.35">
      <c r="A8" s="17" t="s">
        <v>43</v>
      </c>
      <c r="B8" s="18">
        <v>4.9000000000000004</v>
      </c>
      <c r="C8" s="19">
        <v>4.91</v>
      </c>
      <c r="D8" s="19">
        <v>4.92</v>
      </c>
      <c r="E8" s="19">
        <v>4.93</v>
      </c>
      <c r="F8" s="19">
        <v>4.9400000000000004</v>
      </c>
      <c r="G8" s="19">
        <v>4.95</v>
      </c>
      <c r="H8" s="19">
        <v>4.96</v>
      </c>
      <c r="I8" s="19">
        <v>4.97</v>
      </c>
      <c r="J8" s="19">
        <v>4.9800000000000004</v>
      </c>
      <c r="K8" s="19">
        <v>4.99</v>
      </c>
      <c r="L8" s="28">
        <v>5</v>
      </c>
      <c r="M8" s="19">
        <v>5.01</v>
      </c>
      <c r="N8" s="19">
        <v>5.0199999999999996</v>
      </c>
      <c r="O8" s="19">
        <v>5.03</v>
      </c>
      <c r="P8" s="19">
        <v>5.04</v>
      </c>
      <c r="Q8" s="19">
        <v>5.05</v>
      </c>
      <c r="R8" s="19">
        <v>5.0599999999999996</v>
      </c>
      <c r="S8" s="19">
        <v>5.07</v>
      </c>
      <c r="T8" s="19">
        <v>5.08</v>
      </c>
      <c r="U8" s="19">
        <v>5.09</v>
      </c>
      <c r="V8" s="19">
        <v>5.0999999999999996</v>
      </c>
      <c r="W8" s="20">
        <v>5.1100000000000003</v>
      </c>
      <c r="X8" s="11"/>
      <c r="Y8" s="11"/>
      <c r="Z8" s="11"/>
      <c r="AA8" s="63"/>
    </row>
    <row r="9" spans="1:27" x14ac:dyDescent="0.35">
      <c r="A9" s="16" t="s">
        <v>44</v>
      </c>
      <c r="B9" s="14">
        <f t="shared" ref="B9:W9" si="0">-(B8^2)+4*B8+1</f>
        <v>-3.4100000000000037</v>
      </c>
      <c r="C9" s="25">
        <f t="shared" si="0"/>
        <v>-3.4680999999999997</v>
      </c>
      <c r="D9" s="25">
        <f t="shared" si="0"/>
        <v>-3.5263999999999989</v>
      </c>
      <c r="E9" s="25">
        <f t="shared" si="0"/>
        <v>-3.5848999999999975</v>
      </c>
      <c r="F9" s="25">
        <f t="shared" si="0"/>
        <v>-3.6436000000000028</v>
      </c>
      <c r="G9" s="25">
        <f t="shared" si="0"/>
        <v>-3.7025000000000006</v>
      </c>
      <c r="H9" s="25">
        <f t="shared" si="0"/>
        <v>-3.7616000000000014</v>
      </c>
      <c r="I9" s="25">
        <f t="shared" si="0"/>
        <v>-3.8208999999999982</v>
      </c>
      <c r="J9" s="25">
        <f t="shared" si="0"/>
        <v>-3.8804000000000016</v>
      </c>
      <c r="K9" s="25">
        <f t="shared" si="0"/>
        <v>-3.940100000000001</v>
      </c>
      <c r="L9" s="29">
        <f t="shared" si="0"/>
        <v>-4</v>
      </c>
      <c r="M9" s="25">
        <f t="shared" si="0"/>
        <v>-4.0600999999999985</v>
      </c>
      <c r="N9" s="25">
        <f t="shared" si="0"/>
        <v>-4.1203999999999965</v>
      </c>
      <c r="O9" s="25">
        <f t="shared" si="0"/>
        <v>-4.1809000000000012</v>
      </c>
      <c r="P9" s="25">
        <f t="shared" si="0"/>
        <v>-4.2416000000000018</v>
      </c>
      <c r="Q9" s="25">
        <f t="shared" si="0"/>
        <v>-4.3024999999999984</v>
      </c>
      <c r="R9" s="25">
        <f t="shared" si="0"/>
        <v>-4.3635999999999981</v>
      </c>
      <c r="S9" s="25">
        <f t="shared" si="0"/>
        <v>-4.4249000000000009</v>
      </c>
      <c r="T9" s="25">
        <f t="shared" si="0"/>
        <v>-4.4863999999999997</v>
      </c>
      <c r="U9" s="25">
        <f t="shared" si="0"/>
        <v>-4.548099999999998</v>
      </c>
      <c r="V9" s="25">
        <f t="shared" si="0"/>
        <v>-4.6099999999999994</v>
      </c>
      <c r="W9" s="25">
        <f t="shared" si="0"/>
        <v>-4.6721000000000004</v>
      </c>
      <c r="X9" s="11"/>
      <c r="Y9" s="11"/>
      <c r="Z9" s="11"/>
      <c r="AA9" s="63"/>
    </row>
    <row r="10" spans="1:27" x14ac:dyDescent="0.35">
      <c r="A10" s="6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3"/>
    </row>
    <row r="11" spans="1:27" x14ac:dyDescent="0.35">
      <c r="A11" s="84" t="s">
        <v>45</v>
      </c>
      <c r="B11" s="85"/>
      <c r="C11" s="85"/>
      <c r="D11" s="86"/>
      <c r="E11" s="11"/>
      <c r="F11" s="11"/>
      <c r="G11" s="11"/>
      <c r="H11" s="87" t="s">
        <v>46</v>
      </c>
      <c r="I11" s="88"/>
      <c r="J11" s="85"/>
      <c r="K11" s="86"/>
      <c r="L11" s="11"/>
      <c r="M11" s="11"/>
      <c r="N11" s="11"/>
      <c r="O11" s="87" t="s">
        <v>47</v>
      </c>
      <c r="P11" s="88"/>
      <c r="Q11" s="85"/>
      <c r="R11" s="86"/>
      <c r="S11" s="11"/>
      <c r="T11" s="11"/>
      <c r="U11" s="11"/>
      <c r="V11" s="11"/>
      <c r="W11" s="11"/>
      <c r="X11" s="11"/>
      <c r="Y11" s="11"/>
      <c r="Z11" s="11"/>
      <c r="AA11" s="63"/>
    </row>
    <row r="12" spans="1:27" x14ac:dyDescent="0.35">
      <c r="A12" s="93" t="s">
        <v>48</v>
      </c>
      <c r="B12" s="89"/>
      <c r="C12" s="22"/>
      <c r="D12" s="23">
        <f>(M9-L9)/D4</f>
        <v>-6.0099999999998488</v>
      </c>
      <c r="E12" s="11"/>
      <c r="F12" s="11"/>
      <c r="G12" s="11"/>
      <c r="H12" s="89" t="s">
        <v>48</v>
      </c>
      <c r="I12" s="89"/>
      <c r="J12" s="22"/>
      <c r="K12" s="23">
        <f>(L9-K9)/D4</f>
        <v>-5.9899999999998954</v>
      </c>
      <c r="L12" s="11"/>
      <c r="M12" s="11"/>
      <c r="N12" s="11"/>
      <c r="O12" s="89" t="s">
        <v>48</v>
      </c>
      <c r="P12" s="89"/>
      <c r="Q12" s="22"/>
      <c r="R12" s="23">
        <f>(M9-K9)/(2*D4)</f>
        <v>-5.9999999999998721</v>
      </c>
      <c r="S12" s="11"/>
      <c r="T12" s="11"/>
      <c r="U12" s="11"/>
      <c r="V12" s="11"/>
      <c r="W12" s="11"/>
      <c r="X12" s="11"/>
      <c r="Y12" s="11"/>
      <c r="Z12" s="11"/>
      <c r="AA12" s="63"/>
    </row>
    <row r="13" spans="1:27" x14ac:dyDescent="0.35">
      <c r="A13" s="93" t="s">
        <v>49</v>
      </c>
      <c r="B13" s="89"/>
      <c r="C13" s="9"/>
      <c r="D13" s="10">
        <f>ABS(H4-D12)/H4</f>
        <v>-1.666666666641466E-3</v>
      </c>
      <c r="E13" s="11"/>
      <c r="F13" s="11"/>
      <c r="G13" s="11"/>
      <c r="H13" s="89" t="s">
        <v>49</v>
      </c>
      <c r="I13" s="89"/>
      <c r="J13" s="9"/>
      <c r="K13" s="10">
        <f>ABS(H4-K12)/H4</f>
        <v>-1.6666666666840986E-3</v>
      </c>
      <c r="L13" s="11"/>
      <c r="M13" s="11"/>
      <c r="N13" s="11"/>
      <c r="O13" s="89" t="s">
        <v>49</v>
      </c>
      <c r="P13" s="89"/>
      <c r="Q13" s="9"/>
      <c r="R13" s="10">
        <f>ABS(H4-R12)/H4</f>
        <v>-2.1316282072803006E-14</v>
      </c>
      <c r="S13" s="11"/>
      <c r="T13" s="11"/>
      <c r="U13" s="11"/>
      <c r="V13" s="11"/>
      <c r="W13" s="11"/>
      <c r="X13" s="11"/>
      <c r="Y13" s="11"/>
      <c r="Z13" s="11"/>
      <c r="AA13" s="63"/>
    </row>
    <row r="14" spans="1:27" x14ac:dyDescent="0.35">
      <c r="A14" s="93" t="s">
        <v>50</v>
      </c>
      <c r="B14" s="89"/>
      <c r="C14" s="9"/>
      <c r="D14" s="10">
        <f>D13*100</f>
        <v>-0.16666666666414659</v>
      </c>
      <c r="E14" s="11"/>
      <c r="F14" s="11"/>
      <c r="G14" s="11"/>
      <c r="H14" s="89" t="s">
        <v>50</v>
      </c>
      <c r="I14" s="89"/>
      <c r="J14" s="9"/>
      <c r="K14" s="10">
        <f>K13*100</f>
        <v>-0.16666666666840985</v>
      </c>
      <c r="L14" s="11"/>
      <c r="M14" s="11"/>
      <c r="N14" s="11"/>
      <c r="O14" s="89" t="s">
        <v>50</v>
      </c>
      <c r="P14" s="89"/>
      <c r="Q14" s="9"/>
      <c r="R14" s="10">
        <f>R13*100</f>
        <v>-2.1316282072803006E-12</v>
      </c>
      <c r="S14" s="11"/>
      <c r="T14" s="11"/>
      <c r="U14" s="11"/>
      <c r="V14" s="11"/>
      <c r="W14" s="11"/>
      <c r="X14" s="11"/>
      <c r="Y14" s="11"/>
      <c r="Z14" s="11"/>
      <c r="AA14" s="63"/>
    </row>
    <row r="15" spans="1:27" x14ac:dyDescent="0.35">
      <c r="A15" s="95" t="s">
        <v>51</v>
      </c>
      <c r="B15" s="96"/>
      <c r="C15" s="22"/>
      <c r="D15" s="23">
        <f>(N9-2*M9+L9)/D4^2</f>
        <v>-1.9999999999953388</v>
      </c>
      <c r="E15" s="11"/>
      <c r="F15" s="11"/>
      <c r="G15" s="11"/>
      <c r="H15" s="97" t="s">
        <v>51</v>
      </c>
      <c r="I15" s="96"/>
      <c r="J15" s="22"/>
      <c r="K15" s="23">
        <f>(L9-2*K9+J9)/D4^2</f>
        <v>-1.9999999999953388</v>
      </c>
      <c r="L15" s="11"/>
      <c r="M15" s="11"/>
      <c r="N15" s="11"/>
      <c r="O15" s="97" t="s">
        <v>51</v>
      </c>
      <c r="P15" s="96"/>
      <c r="Q15" s="22"/>
      <c r="R15" s="23">
        <f>(M9-2*L9+K9)/D4^2</f>
        <v>-1.9999999999953388</v>
      </c>
      <c r="S15" s="11"/>
      <c r="T15" s="11"/>
      <c r="U15" s="11"/>
      <c r="V15" s="11"/>
      <c r="W15" s="11"/>
      <c r="X15" s="11"/>
      <c r="Y15" s="11"/>
      <c r="Z15" s="11"/>
      <c r="AA15" s="63"/>
    </row>
    <row r="16" spans="1:27" x14ac:dyDescent="0.35">
      <c r="A16" s="95" t="s">
        <v>49</v>
      </c>
      <c r="B16" s="96"/>
      <c r="C16" s="9"/>
      <c r="D16" s="10">
        <f>ABS(H5-D15)/H5</f>
        <v>-2.3305801732931286E-12</v>
      </c>
      <c r="E16" s="11"/>
      <c r="F16" s="11"/>
      <c r="G16" s="11"/>
      <c r="H16" s="97" t="s">
        <v>49</v>
      </c>
      <c r="I16" s="96"/>
      <c r="J16" s="9"/>
      <c r="K16" s="10">
        <f>ABS(H5-K15)/H5</f>
        <v>-2.3305801732931286E-12</v>
      </c>
      <c r="L16" s="11"/>
      <c r="M16" s="11"/>
      <c r="N16" s="11"/>
      <c r="O16" s="97" t="s">
        <v>49</v>
      </c>
      <c r="P16" s="96"/>
      <c r="Q16" s="9"/>
      <c r="R16" s="10">
        <f>ABS(H5-R15)/H5</f>
        <v>-2.3305801732931286E-12</v>
      </c>
      <c r="S16" s="11"/>
      <c r="T16" s="11"/>
      <c r="U16" s="11"/>
      <c r="V16" s="11"/>
      <c r="W16" s="11"/>
      <c r="X16" s="11"/>
      <c r="Y16" s="11"/>
      <c r="Z16" s="11"/>
      <c r="AA16" s="63"/>
    </row>
    <row r="17" spans="1:27" x14ac:dyDescent="0.35">
      <c r="A17" s="95" t="s">
        <v>50</v>
      </c>
      <c r="B17" s="96"/>
      <c r="C17" s="9"/>
      <c r="D17" s="10">
        <f>D16*100</f>
        <v>-2.3305801732931286E-10</v>
      </c>
      <c r="E17" s="11"/>
      <c r="F17" s="11"/>
      <c r="G17" s="11"/>
      <c r="H17" s="97" t="s">
        <v>50</v>
      </c>
      <c r="I17" s="96"/>
      <c r="J17" s="9"/>
      <c r="K17" s="10">
        <f>K16*100</f>
        <v>-2.3305801732931286E-10</v>
      </c>
      <c r="L17" s="11"/>
      <c r="M17" s="11"/>
      <c r="N17" s="11"/>
      <c r="O17" s="97" t="s">
        <v>50</v>
      </c>
      <c r="P17" s="96"/>
      <c r="Q17" s="9"/>
      <c r="R17" s="10">
        <f>R16*100</f>
        <v>-2.3305801732931286E-10</v>
      </c>
      <c r="S17" s="11"/>
      <c r="T17" s="11"/>
      <c r="U17" s="11"/>
      <c r="V17" s="11"/>
      <c r="W17" s="11"/>
      <c r="X17" s="11"/>
      <c r="Y17" s="11"/>
      <c r="Z17" s="11"/>
      <c r="AA17" s="63"/>
    </row>
    <row r="18" spans="1:27" x14ac:dyDescent="0.35">
      <c r="A18" s="67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9"/>
    </row>
    <row r="23" spans="1:27" x14ac:dyDescent="0.35">
      <c r="A23" s="103" t="s">
        <v>52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5"/>
    </row>
    <row r="24" spans="1:27" x14ac:dyDescent="0.35">
      <c r="A24" s="98" t="s">
        <v>17</v>
      </c>
      <c r="B24" s="99"/>
      <c r="C24" s="99"/>
      <c r="D24" s="10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3"/>
    </row>
    <row r="25" spans="1:27" x14ac:dyDescent="0.35">
      <c r="A25" s="64" t="s">
        <v>3</v>
      </c>
      <c r="B25" s="90" t="s">
        <v>18</v>
      </c>
      <c r="C25" s="91"/>
      <c r="D25" s="9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3"/>
    </row>
    <row r="26" spans="1:27" x14ac:dyDescent="0.35">
      <c r="A26" s="65" t="s">
        <v>38</v>
      </c>
      <c r="B26" s="13">
        <v>24</v>
      </c>
      <c r="C26" s="24" t="s">
        <v>39</v>
      </c>
      <c r="D26" s="13">
        <v>0.5</v>
      </c>
      <c r="E26" s="11"/>
      <c r="F26" s="97" t="s">
        <v>40</v>
      </c>
      <c r="G26" s="96"/>
      <c r="H26" s="59">
        <f>(EXP(11/4))/4</f>
        <v>3.9106579710470428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3"/>
    </row>
    <row r="27" spans="1:27" x14ac:dyDescent="0.35">
      <c r="A27" s="65" t="s">
        <v>41</v>
      </c>
      <c r="B27" s="12">
        <v>7</v>
      </c>
      <c r="C27" s="9"/>
      <c r="D27" s="10"/>
      <c r="E27" s="11"/>
      <c r="F27" s="97" t="s">
        <v>42</v>
      </c>
      <c r="G27" s="96"/>
      <c r="H27" s="59">
        <f>EXP(11/4)/16</f>
        <v>0.97766449276176071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3"/>
    </row>
    <row r="28" spans="1:27" x14ac:dyDescent="0.35">
      <c r="A28" s="6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3"/>
    </row>
    <row r="29" spans="1:27" x14ac:dyDescent="0.35">
      <c r="A29" s="6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30" t="s">
        <v>41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3"/>
    </row>
    <row r="30" spans="1:27" x14ac:dyDescent="0.35">
      <c r="A30" s="17" t="s">
        <v>43</v>
      </c>
      <c r="B30" s="19">
        <v>1.5</v>
      </c>
      <c r="C30" s="19">
        <v>2</v>
      </c>
      <c r="D30" s="19">
        <v>2.5</v>
      </c>
      <c r="E30" s="19">
        <v>3</v>
      </c>
      <c r="F30" s="19">
        <v>3.5</v>
      </c>
      <c r="G30" s="19">
        <v>4</v>
      </c>
      <c r="H30" s="19">
        <v>4.5</v>
      </c>
      <c r="I30" s="19">
        <v>5</v>
      </c>
      <c r="J30" s="19">
        <v>5.5</v>
      </c>
      <c r="K30" s="19">
        <v>6</v>
      </c>
      <c r="L30" s="19">
        <v>6.5</v>
      </c>
      <c r="M30" s="28">
        <v>7</v>
      </c>
      <c r="N30" s="19">
        <v>7.5</v>
      </c>
      <c r="O30" s="19">
        <v>8</v>
      </c>
      <c r="P30" s="19">
        <v>8.5</v>
      </c>
      <c r="Q30" s="19">
        <v>9</v>
      </c>
      <c r="R30" s="19">
        <v>9.5</v>
      </c>
      <c r="S30" s="19">
        <v>10</v>
      </c>
      <c r="T30" s="19">
        <v>10.5</v>
      </c>
      <c r="U30" s="19">
        <v>11</v>
      </c>
      <c r="V30" s="19">
        <v>11.5</v>
      </c>
      <c r="W30" s="19">
        <v>12</v>
      </c>
      <c r="X30" s="19">
        <v>12.5</v>
      </c>
      <c r="Y30" s="20">
        <v>13</v>
      </c>
      <c r="Z30" s="11"/>
      <c r="AA30" s="63"/>
    </row>
    <row r="31" spans="1:27" ht="14.5" customHeight="1" x14ac:dyDescent="0.35">
      <c r="A31" s="17" t="s">
        <v>44</v>
      </c>
      <c r="B31" s="19">
        <f t="shared" ref="B31:Y31" si="1">EXP(B30/4+1)</f>
        <v>3.9550767229205772</v>
      </c>
      <c r="C31" s="27">
        <f t="shared" si="1"/>
        <v>4.4816890703380645</v>
      </c>
      <c r="D31" s="27">
        <f t="shared" si="1"/>
        <v>5.0784190371800815</v>
      </c>
      <c r="E31" s="27">
        <f t="shared" si="1"/>
        <v>5.7546026760057307</v>
      </c>
      <c r="F31" s="27">
        <f t="shared" si="1"/>
        <v>6.5208191203301125</v>
      </c>
      <c r="G31" s="27">
        <f t="shared" si="1"/>
        <v>7.3890560989306504</v>
      </c>
      <c r="H31" s="27">
        <f t="shared" si="1"/>
        <v>8.3728974881272649</v>
      </c>
      <c r="I31" s="27">
        <f t="shared" si="1"/>
        <v>9.4877358363585262</v>
      </c>
      <c r="J31" s="27">
        <f t="shared" si="1"/>
        <v>10.751013186076355</v>
      </c>
      <c r="K31" s="27">
        <f t="shared" si="1"/>
        <v>12.182493960703473</v>
      </c>
      <c r="L31" s="27">
        <f t="shared" si="1"/>
        <v>13.804574186067095</v>
      </c>
      <c r="M31" s="21">
        <f t="shared" si="1"/>
        <v>15.642631884188171</v>
      </c>
      <c r="N31" s="27">
        <f t="shared" si="1"/>
        <v>17.725424121461643</v>
      </c>
      <c r="O31" s="27">
        <f t="shared" si="1"/>
        <v>20.085536923187668</v>
      </c>
      <c r="P31" s="27">
        <f t="shared" si="1"/>
        <v>22.75989509352673</v>
      </c>
      <c r="Q31" s="27">
        <f t="shared" si="1"/>
        <v>25.790339917193062</v>
      </c>
      <c r="R31" s="27">
        <f t="shared" si="1"/>
        <v>29.224283781234941</v>
      </c>
      <c r="S31" s="27">
        <f t="shared" si="1"/>
        <v>33.115451958692312</v>
      </c>
      <c r="T31" s="27">
        <f t="shared" si="1"/>
        <v>37.524723159600995</v>
      </c>
      <c r="U31" s="27">
        <f t="shared" si="1"/>
        <v>42.521082000062783</v>
      </c>
      <c r="V31" s="27">
        <f t="shared" si="1"/>
        <v>48.182698291098816</v>
      </c>
      <c r="W31" s="27">
        <f t="shared" si="1"/>
        <v>54.598150033144236</v>
      </c>
      <c r="X31" s="27">
        <f t="shared" si="1"/>
        <v>61.867809250367884</v>
      </c>
      <c r="Y31" s="27">
        <f t="shared" si="1"/>
        <v>70.105412346687856</v>
      </c>
      <c r="Z31" s="11"/>
      <c r="AA31" s="63"/>
    </row>
    <row r="32" spans="1:27" x14ac:dyDescent="0.35">
      <c r="A32" s="6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3"/>
    </row>
    <row r="33" spans="1:27" x14ac:dyDescent="0.35">
      <c r="A33" s="6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3"/>
    </row>
    <row r="34" spans="1:27" x14ac:dyDescent="0.35">
      <c r="A34" s="84" t="s">
        <v>45</v>
      </c>
      <c r="B34" s="85"/>
      <c r="C34" s="85"/>
      <c r="D34" s="86"/>
      <c r="E34" s="11"/>
      <c r="F34" s="11"/>
      <c r="G34" s="11"/>
      <c r="H34" s="94" t="s">
        <v>46</v>
      </c>
      <c r="I34" s="85"/>
      <c r="J34" s="85"/>
      <c r="K34" s="86"/>
      <c r="L34" s="11"/>
      <c r="M34" s="11"/>
      <c r="N34" s="11"/>
      <c r="O34" s="94" t="s">
        <v>47</v>
      </c>
      <c r="P34" s="85"/>
      <c r="Q34" s="85"/>
      <c r="R34" s="86"/>
      <c r="S34" s="11"/>
      <c r="T34" s="11"/>
      <c r="U34" s="11"/>
      <c r="V34" s="11"/>
      <c r="W34" s="11"/>
      <c r="X34" s="11"/>
      <c r="Y34" s="11"/>
      <c r="Z34" s="11"/>
      <c r="AA34" s="63"/>
    </row>
    <row r="35" spans="1:27" x14ac:dyDescent="0.35">
      <c r="A35" s="95" t="s">
        <v>48</v>
      </c>
      <c r="B35" s="96"/>
      <c r="C35" s="22"/>
      <c r="D35" s="23">
        <f>(N31-M31)/D26</f>
        <v>4.165584474546943</v>
      </c>
      <c r="E35" s="11"/>
      <c r="F35" s="11"/>
      <c r="G35" s="11"/>
      <c r="H35" s="97" t="s">
        <v>48</v>
      </c>
      <c r="I35" s="96"/>
      <c r="J35" s="22"/>
      <c r="K35" s="23">
        <f>(M31-L31)/D26</f>
        <v>3.6761153962421531</v>
      </c>
      <c r="L35" s="11"/>
      <c r="M35" s="11"/>
      <c r="N35" s="11"/>
      <c r="O35" s="97" t="s">
        <v>48</v>
      </c>
      <c r="P35" s="96"/>
      <c r="Q35" s="22"/>
      <c r="R35" s="23">
        <f>(N31-L31)/(2*D26)</f>
        <v>3.9208499353945481</v>
      </c>
      <c r="S35" s="11"/>
      <c r="T35" s="11"/>
      <c r="U35" s="11"/>
      <c r="V35" s="11"/>
      <c r="W35" s="11"/>
      <c r="X35" s="11"/>
      <c r="Y35" s="11"/>
      <c r="Z35" s="11"/>
      <c r="AA35" s="63"/>
    </row>
    <row r="36" spans="1:27" x14ac:dyDescent="0.35">
      <c r="A36" s="95" t="s">
        <v>49</v>
      </c>
      <c r="B36" s="96"/>
      <c r="C36" s="9"/>
      <c r="D36" s="10">
        <f>ABS(H26-D35)/H26</f>
        <v>6.5187624534611494E-2</v>
      </c>
      <c r="E36" s="11"/>
      <c r="F36" s="11"/>
      <c r="G36" s="11"/>
      <c r="H36" s="97" t="s">
        <v>49</v>
      </c>
      <c r="I36" s="96"/>
      <c r="J36" s="9"/>
      <c r="K36" s="10">
        <f>ABS(H26-K35)/H26</f>
        <v>5.9975220676763273E-2</v>
      </c>
      <c r="L36" s="11"/>
      <c r="M36" s="11"/>
      <c r="N36" s="11"/>
      <c r="O36" s="97" t="s">
        <v>49</v>
      </c>
      <c r="P36" s="96"/>
      <c r="Q36" s="9"/>
      <c r="R36" s="10">
        <f>ABS(H26-R35)/H26</f>
        <v>2.6062019289241089E-3</v>
      </c>
      <c r="S36" s="11"/>
      <c r="T36" s="11"/>
      <c r="U36" s="11"/>
      <c r="V36" s="11"/>
      <c r="W36" s="11"/>
      <c r="X36" s="11"/>
      <c r="Y36" s="11"/>
      <c r="Z36" s="11"/>
      <c r="AA36" s="63"/>
    </row>
    <row r="37" spans="1:27" x14ac:dyDescent="0.35">
      <c r="A37" s="95" t="s">
        <v>50</v>
      </c>
      <c r="B37" s="96"/>
      <c r="C37" s="9"/>
      <c r="D37" s="10">
        <f>D36*100</f>
        <v>6.5187624534611492</v>
      </c>
      <c r="E37" s="11"/>
      <c r="F37" s="11"/>
      <c r="G37" s="11"/>
      <c r="H37" s="97" t="s">
        <v>50</v>
      </c>
      <c r="I37" s="96"/>
      <c r="J37" s="9"/>
      <c r="K37" s="10">
        <f>K36*100</f>
        <v>5.9975220676763277</v>
      </c>
      <c r="L37" s="11"/>
      <c r="M37" s="11"/>
      <c r="N37" s="11"/>
      <c r="O37" s="97" t="s">
        <v>50</v>
      </c>
      <c r="P37" s="96"/>
      <c r="Q37" s="9"/>
      <c r="R37" s="10">
        <f>R36*100</f>
        <v>0.2606201928924109</v>
      </c>
      <c r="S37" s="11"/>
      <c r="T37" s="11"/>
      <c r="U37" s="11"/>
      <c r="V37" s="11"/>
      <c r="W37" s="11"/>
      <c r="X37" s="11"/>
      <c r="Y37" s="11"/>
      <c r="Z37" s="11"/>
      <c r="AA37" s="63"/>
    </row>
    <row r="38" spans="1:27" x14ac:dyDescent="0.35">
      <c r="A38" s="95" t="s">
        <v>51</v>
      </c>
      <c r="B38" s="96"/>
      <c r="C38" s="22"/>
      <c r="D38" s="23">
        <f>(O31-2*N31+M31)/D26^2</f>
        <v>1.1092822578102144</v>
      </c>
      <c r="E38" s="11"/>
      <c r="F38" s="11"/>
      <c r="G38" s="11"/>
      <c r="H38" s="97" t="s">
        <v>51</v>
      </c>
      <c r="I38" s="96"/>
      <c r="J38" s="22"/>
      <c r="K38" s="23">
        <f xml:space="preserve"> (M31-2*L31+K31)/D26^2</f>
        <v>0.86390989102982019</v>
      </c>
      <c r="L38" s="11"/>
      <c r="M38" s="11"/>
      <c r="N38" s="11"/>
      <c r="O38" s="97" t="s">
        <v>51</v>
      </c>
      <c r="P38" s="96"/>
      <c r="Q38" s="22"/>
      <c r="R38" s="23">
        <f>(N31-2*M31+L31)/D26^2</f>
        <v>0.97893815660957983</v>
      </c>
      <c r="S38" s="11"/>
      <c r="T38" s="11"/>
      <c r="U38" s="11"/>
      <c r="V38" s="11"/>
      <c r="W38" s="11"/>
      <c r="X38" s="11"/>
      <c r="Y38" s="11"/>
      <c r="Z38" s="11"/>
      <c r="AA38" s="63"/>
    </row>
    <row r="39" spans="1:27" x14ac:dyDescent="0.35">
      <c r="A39" s="95" t="s">
        <v>49</v>
      </c>
      <c r="B39" s="96"/>
      <c r="C39" s="9"/>
      <c r="D39" s="10">
        <f>ABS(H27-D38)/H27</f>
        <v>0.1346246754616735</v>
      </c>
      <c r="E39" s="11"/>
      <c r="F39" s="11"/>
      <c r="G39" s="11"/>
      <c r="H39" s="97" t="s">
        <v>49</v>
      </c>
      <c r="I39" s="96"/>
      <c r="J39" s="9"/>
      <c r="K39" s="10">
        <f>ABS(H27-K38)/H27</f>
        <v>0.11635341425830065</v>
      </c>
      <c r="L39" s="11"/>
      <c r="M39" s="11"/>
      <c r="N39" s="11"/>
      <c r="O39" s="97" t="s">
        <v>49</v>
      </c>
      <c r="P39" s="96"/>
      <c r="Q39" s="9"/>
      <c r="R39" s="10">
        <f>ABS(H27-R38)/H27</f>
        <v>1.302761690998118E-3</v>
      </c>
      <c r="S39" s="11"/>
      <c r="T39" s="11"/>
      <c r="U39" s="11"/>
      <c r="V39" s="11"/>
      <c r="W39" s="11"/>
      <c r="X39" s="11"/>
      <c r="Y39" s="11"/>
      <c r="Z39" s="11"/>
      <c r="AA39" s="63"/>
    </row>
    <row r="40" spans="1:27" x14ac:dyDescent="0.35">
      <c r="A40" s="95" t="s">
        <v>50</v>
      </c>
      <c r="B40" s="96"/>
      <c r="C40" s="9"/>
      <c r="D40" s="10">
        <f>D39*100</f>
        <v>13.46246754616735</v>
      </c>
      <c r="E40" s="11"/>
      <c r="F40" s="11"/>
      <c r="G40" s="11"/>
      <c r="H40" s="97" t="s">
        <v>50</v>
      </c>
      <c r="I40" s="96"/>
      <c r="J40" s="9"/>
      <c r="K40" s="10">
        <f>K39*100</f>
        <v>11.635341425830065</v>
      </c>
      <c r="L40" s="11"/>
      <c r="M40" s="11"/>
      <c r="N40" s="11"/>
      <c r="O40" s="97" t="s">
        <v>50</v>
      </c>
      <c r="P40" s="96"/>
      <c r="Q40" s="9"/>
      <c r="R40" s="10">
        <f>R39*100</f>
        <v>0.13027616909981179</v>
      </c>
      <c r="S40" s="11"/>
      <c r="T40" s="11"/>
      <c r="U40" s="11"/>
      <c r="V40" s="11"/>
      <c r="W40" s="11"/>
      <c r="X40" s="11"/>
      <c r="Y40" s="11"/>
      <c r="Z40" s="11"/>
      <c r="AA40" s="63"/>
    </row>
    <row r="41" spans="1:27" x14ac:dyDescent="0.35">
      <c r="A41" s="67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9"/>
    </row>
    <row r="46" spans="1:27" x14ac:dyDescent="0.35">
      <c r="A46" s="103" t="s">
        <v>53</v>
      </c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5"/>
    </row>
    <row r="47" spans="1:27" x14ac:dyDescent="0.35">
      <c r="A47" s="101" t="s">
        <v>20</v>
      </c>
      <c r="B47" s="99"/>
      <c r="C47" s="99"/>
      <c r="D47" s="10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3"/>
    </row>
    <row r="48" spans="1:27" x14ac:dyDescent="0.35">
      <c r="A48" s="64" t="s">
        <v>3</v>
      </c>
      <c r="B48" s="90" t="s">
        <v>21</v>
      </c>
      <c r="C48" s="91"/>
      <c r="D48" s="9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3"/>
    </row>
    <row r="49" spans="1:27" x14ac:dyDescent="0.35">
      <c r="A49" s="65" t="s">
        <v>38</v>
      </c>
      <c r="B49" s="13">
        <v>25</v>
      </c>
      <c r="C49" s="24" t="s">
        <v>39</v>
      </c>
      <c r="D49" s="13">
        <v>0.3</v>
      </c>
      <c r="E49" s="11"/>
      <c r="F49" s="89" t="s">
        <v>40</v>
      </c>
      <c r="G49" s="89"/>
      <c r="H49" s="59">
        <f>-SIN(5/4)/2</f>
        <v>-0.4744923096777931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3"/>
    </row>
    <row r="50" spans="1:27" x14ac:dyDescent="0.35">
      <c r="A50" s="65" t="s">
        <v>41</v>
      </c>
      <c r="B50" s="12">
        <v>2.5</v>
      </c>
      <c r="C50" s="9"/>
      <c r="D50" s="10"/>
      <c r="E50" s="11"/>
      <c r="F50" s="89" t="s">
        <v>42</v>
      </c>
      <c r="G50" s="89"/>
      <c r="H50" s="59">
        <f>-COS(5/4)/4</f>
        <v>-7.8830590598817168E-2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3"/>
    </row>
    <row r="51" spans="1:27" ht="14.5" customHeight="1" x14ac:dyDescent="0.35">
      <c r="A51" s="66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3"/>
    </row>
    <row r="52" spans="1:27" x14ac:dyDescent="0.35">
      <c r="A52" s="66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30" t="s">
        <v>41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3"/>
    </row>
    <row r="53" spans="1:27" ht="14.5" customHeight="1" x14ac:dyDescent="0.35">
      <c r="A53" s="15" t="s">
        <v>43</v>
      </c>
      <c r="B53" s="31">
        <v>-1.1000000000000001</v>
      </c>
      <c r="C53" s="32">
        <v>-0.8</v>
      </c>
      <c r="D53" s="32">
        <v>-0.5</v>
      </c>
      <c r="E53" s="31">
        <v>-0.2</v>
      </c>
      <c r="F53" s="32">
        <v>9.9999999999999895E-2</v>
      </c>
      <c r="G53" s="32">
        <v>0.4</v>
      </c>
      <c r="H53" s="31">
        <v>0.7</v>
      </c>
      <c r="I53" s="32">
        <v>1</v>
      </c>
      <c r="J53" s="32">
        <v>1.3</v>
      </c>
      <c r="K53" s="31">
        <v>1.6</v>
      </c>
      <c r="L53" s="32">
        <v>1.9</v>
      </c>
      <c r="M53" s="20">
        <v>2.2000000000000002</v>
      </c>
      <c r="N53" s="28">
        <v>2.5</v>
      </c>
      <c r="O53" s="19">
        <v>2.8</v>
      </c>
      <c r="P53" s="19">
        <v>3.1</v>
      </c>
      <c r="Q53" s="27">
        <v>3.4</v>
      </c>
      <c r="R53" s="19">
        <v>3.7</v>
      </c>
      <c r="S53" s="19">
        <v>4</v>
      </c>
      <c r="T53" s="27">
        <v>4.3</v>
      </c>
      <c r="U53" s="19">
        <v>4.5999999999999996</v>
      </c>
      <c r="V53" s="19">
        <v>4.9000000000000004</v>
      </c>
      <c r="W53" s="27">
        <v>5.2</v>
      </c>
      <c r="X53" s="19">
        <v>5.5</v>
      </c>
      <c r="Y53" s="19">
        <v>5.8</v>
      </c>
      <c r="Z53" s="20">
        <v>6.1</v>
      </c>
      <c r="AA53" s="63"/>
    </row>
    <row r="54" spans="1:27" ht="14.5" customHeight="1" x14ac:dyDescent="0.35">
      <c r="A54" s="17" t="s">
        <v>44</v>
      </c>
      <c r="B54" s="27">
        <f t="shared" ref="B54:Z54" si="2">COS(B53/2)</f>
        <v>0.85252452205950568</v>
      </c>
      <c r="C54" s="27">
        <f t="shared" si="2"/>
        <v>0.9210609940028851</v>
      </c>
      <c r="D54" s="27">
        <f t="shared" si="2"/>
        <v>0.96891242171064473</v>
      </c>
      <c r="E54" s="27">
        <f t="shared" si="2"/>
        <v>0.99500416527802582</v>
      </c>
      <c r="F54" s="27">
        <f t="shared" si="2"/>
        <v>0.99875026039496628</v>
      </c>
      <c r="G54" s="27">
        <f t="shared" si="2"/>
        <v>0.98006657784124163</v>
      </c>
      <c r="H54" s="27">
        <f t="shared" si="2"/>
        <v>0.93937271284737889</v>
      </c>
      <c r="I54" s="27">
        <f t="shared" si="2"/>
        <v>0.87758256189037276</v>
      </c>
      <c r="J54" s="27">
        <f t="shared" si="2"/>
        <v>0.79608379854905587</v>
      </c>
      <c r="K54" s="27">
        <f t="shared" si="2"/>
        <v>0.69670670934716539</v>
      </c>
      <c r="L54" s="27">
        <f t="shared" si="2"/>
        <v>0.58168308946388358</v>
      </c>
      <c r="M54" s="27">
        <f t="shared" si="2"/>
        <v>0.45359612142557731</v>
      </c>
      <c r="N54" s="21">
        <f t="shared" si="2"/>
        <v>0.31532236239526867</v>
      </c>
      <c r="O54" s="27">
        <f t="shared" si="2"/>
        <v>0.16996714290024104</v>
      </c>
      <c r="P54" s="27">
        <f t="shared" si="2"/>
        <v>2.0794827803092428E-2</v>
      </c>
      <c r="Q54" s="27">
        <f t="shared" si="2"/>
        <v>-0.12884449429552464</v>
      </c>
      <c r="R54" s="27">
        <f t="shared" si="2"/>
        <v>-0.27559024682451294</v>
      </c>
      <c r="S54" s="27">
        <f t="shared" si="2"/>
        <v>-0.41614683654714241</v>
      </c>
      <c r="T54" s="27">
        <f t="shared" si="2"/>
        <v>-0.54735766548027098</v>
      </c>
      <c r="U54" s="27">
        <f t="shared" si="2"/>
        <v>-0.6662760212798241</v>
      </c>
      <c r="V54" s="27">
        <f t="shared" si="2"/>
        <v>-0.77023125404730741</v>
      </c>
      <c r="W54" s="27">
        <f t="shared" si="2"/>
        <v>-0.85688875336894732</v>
      </c>
      <c r="X54" s="27">
        <f t="shared" si="2"/>
        <v>-0.92430237863246356</v>
      </c>
      <c r="Y54" s="27">
        <f t="shared" si="2"/>
        <v>-0.97095816514959055</v>
      </c>
      <c r="Z54" s="27">
        <f t="shared" si="2"/>
        <v>-0.99580832453906121</v>
      </c>
      <c r="AA54" s="63"/>
    </row>
    <row r="55" spans="1:27" ht="14.5" customHeight="1" x14ac:dyDescent="0.35">
      <c r="A55" s="66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3"/>
    </row>
    <row r="56" spans="1:27" ht="14.5" customHeight="1" x14ac:dyDescent="0.35">
      <c r="A56" s="66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3"/>
    </row>
    <row r="57" spans="1:27" ht="14.5" customHeight="1" x14ac:dyDescent="0.35">
      <c r="A57" s="84" t="s">
        <v>45</v>
      </c>
      <c r="B57" s="85"/>
      <c r="C57" s="85"/>
      <c r="D57" s="86"/>
      <c r="E57" s="11"/>
      <c r="F57" s="11"/>
      <c r="G57" s="11"/>
      <c r="H57" s="87" t="s">
        <v>46</v>
      </c>
      <c r="I57" s="88"/>
      <c r="J57" s="85"/>
      <c r="K57" s="86"/>
      <c r="L57" s="11"/>
      <c r="M57" s="11"/>
      <c r="N57" s="11"/>
      <c r="O57" s="87" t="s">
        <v>47</v>
      </c>
      <c r="P57" s="88"/>
      <c r="Q57" s="85"/>
      <c r="R57" s="86"/>
      <c r="S57" s="11"/>
      <c r="T57" s="11"/>
      <c r="U57" s="11"/>
      <c r="V57" s="11"/>
      <c r="W57" s="11"/>
      <c r="X57" s="11"/>
      <c r="Y57" s="11"/>
      <c r="Z57" s="11"/>
      <c r="AA57" s="63"/>
    </row>
    <row r="58" spans="1:27" x14ac:dyDescent="0.35">
      <c r="A58" s="95" t="s">
        <v>48</v>
      </c>
      <c r="B58" s="96"/>
      <c r="C58" s="22"/>
      <c r="D58" s="23">
        <f>(O54-N54)/D49</f>
        <v>-0.48451739831675883</v>
      </c>
      <c r="E58" s="11"/>
      <c r="F58" s="11"/>
      <c r="G58" s="11"/>
      <c r="H58" s="89" t="s">
        <v>48</v>
      </c>
      <c r="I58" s="89"/>
      <c r="J58" s="22"/>
      <c r="K58" s="23">
        <f>(N54-M54)/D49</f>
        <v>-0.46091253010102884</v>
      </c>
      <c r="L58" s="11"/>
      <c r="M58" s="11"/>
      <c r="N58" s="11"/>
      <c r="O58" s="89" t="s">
        <v>48</v>
      </c>
      <c r="P58" s="89"/>
      <c r="Q58" s="22"/>
      <c r="R58" s="23">
        <f>(O54-M54)/(2*D49)</f>
        <v>-0.47271496420889386</v>
      </c>
      <c r="S58" s="11"/>
      <c r="T58" s="11"/>
      <c r="U58" s="11"/>
      <c r="V58" s="11"/>
      <c r="W58" s="11"/>
      <c r="X58" s="11"/>
      <c r="Y58" s="11"/>
      <c r="Z58" s="11"/>
      <c r="AA58" s="63"/>
    </row>
    <row r="59" spans="1:27" x14ac:dyDescent="0.35">
      <c r="A59" s="95" t="s">
        <v>49</v>
      </c>
      <c r="B59" s="96"/>
      <c r="C59" s="61"/>
      <c r="D59" s="62">
        <f>ABS(H49-D58)/H49</f>
        <v>-2.1128031865834299E-2</v>
      </c>
      <c r="E59" s="11"/>
      <c r="F59" s="11"/>
      <c r="G59" s="11"/>
      <c r="H59" s="89" t="s">
        <v>49</v>
      </c>
      <c r="I59" s="89"/>
      <c r="J59" s="9"/>
      <c r="K59" s="10">
        <f>ABS(H49-K58)/H49</f>
        <v>-2.8619598884512362E-2</v>
      </c>
      <c r="L59" s="11"/>
      <c r="M59" s="11"/>
      <c r="N59" s="11"/>
      <c r="O59" s="89" t="s">
        <v>49</v>
      </c>
      <c r="P59" s="89"/>
      <c r="Q59" s="9"/>
      <c r="R59" s="10">
        <f>ABS(H49-R58)/H49</f>
        <v>-3.7457835093389728E-3</v>
      </c>
      <c r="S59" s="11"/>
      <c r="T59" s="11"/>
      <c r="U59" s="11"/>
      <c r="V59" s="11"/>
      <c r="W59" s="11"/>
      <c r="X59" s="11"/>
      <c r="Y59" s="11"/>
      <c r="Z59" s="11"/>
      <c r="AA59" s="63"/>
    </row>
    <row r="60" spans="1:27" x14ac:dyDescent="0.35">
      <c r="A60" s="95" t="s">
        <v>50</v>
      </c>
      <c r="B60" s="102"/>
      <c r="C60" s="12"/>
      <c r="D60" s="60">
        <f>D59*100</f>
        <v>-2.11280318658343</v>
      </c>
      <c r="E60" s="11"/>
      <c r="F60" s="11"/>
      <c r="G60" s="11"/>
      <c r="H60" s="89" t="s">
        <v>50</v>
      </c>
      <c r="I60" s="89"/>
      <c r="J60" s="9"/>
      <c r="K60" s="10">
        <f>K59*100</f>
        <v>-2.8619598884512363</v>
      </c>
      <c r="L60" s="11"/>
      <c r="M60" s="11"/>
      <c r="N60" s="11"/>
      <c r="O60" s="89" t="s">
        <v>50</v>
      </c>
      <c r="P60" s="89"/>
      <c r="Q60" s="9"/>
      <c r="R60" s="10">
        <f>R59*100</f>
        <v>-0.3745783509338973</v>
      </c>
      <c r="S60" s="11"/>
      <c r="T60" s="11"/>
      <c r="U60" s="11"/>
      <c r="V60" s="11"/>
      <c r="W60" s="11"/>
      <c r="X60" s="11"/>
      <c r="Y60" s="11"/>
      <c r="Z60" s="11"/>
      <c r="AA60" s="63"/>
    </row>
    <row r="61" spans="1:27" x14ac:dyDescent="0.35">
      <c r="A61" s="95" t="s">
        <v>51</v>
      </c>
      <c r="B61" s="96"/>
      <c r="C61" s="22"/>
      <c r="D61" s="23">
        <f>(P54-2*O54+N54)/D49^2</f>
        <v>-4.2412173356899521E-2</v>
      </c>
      <c r="E61" s="11"/>
      <c r="F61" s="11"/>
      <c r="G61" s="11"/>
      <c r="H61" s="97" t="s">
        <v>51</v>
      </c>
      <c r="I61" s="96"/>
      <c r="J61" s="22"/>
      <c r="K61" s="23">
        <f xml:space="preserve"> (N54-2*M54+L54)/D49^2</f>
        <v>-0.11318656657780411</v>
      </c>
      <c r="L61" s="11"/>
      <c r="M61" s="11"/>
      <c r="N61" s="11"/>
      <c r="O61" s="97" t="s">
        <v>51</v>
      </c>
      <c r="P61" s="96"/>
      <c r="Q61" s="22"/>
      <c r="R61" s="23">
        <f>(O54-2*N54+M54)/D49^2</f>
        <v>-7.8682894052432992E-2</v>
      </c>
      <c r="S61" s="11"/>
      <c r="T61" s="11"/>
      <c r="U61" s="11"/>
      <c r="V61" s="11"/>
      <c r="W61" s="11"/>
      <c r="X61" s="11"/>
      <c r="Y61" s="11"/>
      <c r="Z61" s="11"/>
      <c r="AA61" s="63"/>
    </row>
    <row r="62" spans="1:27" x14ac:dyDescent="0.35">
      <c r="A62" s="95" t="s">
        <v>49</v>
      </c>
      <c r="B62" s="96"/>
      <c r="C62" s="9"/>
      <c r="D62" s="10">
        <f>ABS(H50-D61)/H50</f>
        <v>-0.46198331086034128</v>
      </c>
      <c r="E62" s="11"/>
      <c r="F62" s="11"/>
      <c r="G62" s="11"/>
      <c r="H62" s="97" t="s">
        <v>49</v>
      </c>
      <c r="I62" s="96"/>
      <c r="J62" s="9"/>
      <c r="K62" s="10">
        <f>ABS(H50-K61)/H50</f>
        <v>-0.43582035499176441</v>
      </c>
      <c r="L62" s="11"/>
      <c r="M62" s="11"/>
      <c r="N62" s="11"/>
      <c r="O62" s="97" t="s">
        <v>49</v>
      </c>
      <c r="P62" s="96"/>
      <c r="Q62" s="9"/>
      <c r="R62" s="10">
        <f>ABS(H50-R61)/H50</f>
        <v>-1.8735943148749273E-3</v>
      </c>
      <c r="S62" s="11"/>
      <c r="T62" s="11"/>
      <c r="U62" s="11"/>
      <c r="V62" s="11"/>
      <c r="W62" s="11"/>
      <c r="X62" s="11"/>
      <c r="Y62" s="11"/>
      <c r="Z62" s="11"/>
      <c r="AA62" s="63"/>
    </row>
    <row r="63" spans="1:27" x14ac:dyDescent="0.35">
      <c r="A63" s="95" t="s">
        <v>50</v>
      </c>
      <c r="B63" s="96"/>
      <c r="C63" s="9"/>
      <c r="D63" s="10">
        <f>D62*100</f>
        <v>-46.198331086034131</v>
      </c>
      <c r="E63" s="11"/>
      <c r="F63" s="11"/>
      <c r="G63" s="11"/>
      <c r="H63" s="97" t="s">
        <v>50</v>
      </c>
      <c r="I63" s="96"/>
      <c r="J63" s="9"/>
      <c r="K63" s="10">
        <f>K62*100</f>
        <v>-43.582035499176442</v>
      </c>
      <c r="L63" s="11"/>
      <c r="M63" s="11"/>
      <c r="N63" s="11"/>
      <c r="O63" s="97" t="s">
        <v>50</v>
      </c>
      <c r="P63" s="96"/>
      <c r="Q63" s="9"/>
      <c r="R63" s="10">
        <f>R62*100</f>
        <v>-0.18735943148749273</v>
      </c>
      <c r="S63" s="11"/>
      <c r="T63" s="11"/>
      <c r="U63" s="11"/>
      <c r="V63" s="11"/>
      <c r="W63" s="11"/>
      <c r="X63" s="11"/>
      <c r="Y63" s="11"/>
      <c r="Z63" s="11"/>
      <c r="AA63" s="63"/>
    </row>
    <row r="64" spans="1:27" x14ac:dyDescent="0.35">
      <c r="A64" s="67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9"/>
    </row>
  </sheetData>
  <mergeCells count="78">
    <mergeCell ref="A1:AA1"/>
    <mergeCell ref="A23:AA23"/>
    <mergeCell ref="A46:AA46"/>
    <mergeCell ref="O40:P40"/>
    <mergeCell ref="H40:I40"/>
    <mergeCell ref="A40:B40"/>
    <mergeCell ref="O39:P39"/>
    <mergeCell ref="H39:I39"/>
    <mergeCell ref="A39:B39"/>
    <mergeCell ref="A37:B37"/>
    <mergeCell ref="H37:I37"/>
    <mergeCell ref="O37:P37"/>
    <mergeCell ref="A38:B38"/>
    <mergeCell ref="H38:I38"/>
    <mergeCell ref="O38:P38"/>
    <mergeCell ref="A35:B35"/>
    <mergeCell ref="A63:B63"/>
    <mergeCell ref="H63:I63"/>
    <mergeCell ref="O63:P63"/>
    <mergeCell ref="A61:B61"/>
    <mergeCell ref="H61:I61"/>
    <mergeCell ref="O61:P61"/>
    <mergeCell ref="A62:B62"/>
    <mergeCell ref="H62:I62"/>
    <mergeCell ref="O62:P62"/>
    <mergeCell ref="A59:B59"/>
    <mergeCell ref="H59:I59"/>
    <mergeCell ref="O59:P59"/>
    <mergeCell ref="A60:B60"/>
    <mergeCell ref="H60:I60"/>
    <mergeCell ref="O60:P60"/>
    <mergeCell ref="A58:B58"/>
    <mergeCell ref="H58:I58"/>
    <mergeCell ref="O58:P58"/>
    <mergeCell ref="A47:D47"/>
    <mergeCell ref="B48:D48"/>
    <mergeCell ref="A57:D57"/>
    <mergeCell ref="H57:K57"/>
    <mergeCell ref="O57:R57"/>
    <mergeCell ref="F49:G49"/>
    <mergeCell ref="F50:G50"/>
    <mergeCell ref="H35:I35"/>
    <mergeCell ref="O35:P35"/>
    <mergeCell ref="A36:B36"/>
    <mergeCell ref="H36:I36"/>
    <mergeCell ref="O36:P36"/>
    <mergeCell ref="O34:R34"/>
    <mergeCell ref="A15:B15"/>
    <mergeCell ref="A16:B16"/>
    <mergeCell ref="A17:B17"/>
    <mergeCell ref="O15:P15"/>
    <mergeCell ref="O16:P16"/>
    <mergeCell ref="O17:P17"/>
    <mergeCell ref="H15:I15"/>
    <mergeCell ref="H16:I16"/>
    <mergeCell ref="H17:I17"/>
    <mergeCell ref="A24:D24"/>
    <mergeCell ref="B25:D25"/>
    <mergeCell ref="A34:D34"/>
    <mergeCell ref="H34:K34"/>
    <mergeCell ref="F26:G26"/>
    <mergeCell ref="F27:G27"/>
    <mergeCell ref="O14:P14"/>
    <mergeCell ref="A14:B14"/>
    <mergeCell ref="A13:B13"/>
    <mergeCell ref="A12:B12"/>
    <mergeCell ref="H11:K11"/>
    <mergeCell ref="H12:I12"/>
    <mergeCell ref="H13:I13"/>
    <mergeCell ref="H14:I14"/>
    <mergeCell ref="A2:D2"/>
    <mergeCell ref="A11:D11"/>
    <mergeCell ref="O11:R11"/>
    <mergeCell ref="O12:P12"/>
    <mergeCell ref="O13:P13"/>
    <mergeCell ref="B3:D3"/>
    <mergeCell ref="F4:G4"/>
    <mergeCell ref="F5:G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F5B2DE9FD7D7429802022891206F04" ma:contentTypeVersion="2" ma:contentTypeDescription="Crear nuevo documento." ma:contentTypeScope="" ma:versionID="dc0b492ea96cb85ac8866edcb07109a6">
  <xsd:schema xmlns:xsd="http://www.w3.org/2001/XMLSchema" xmlns:xs="http://www.w3.org/2001/XMLSchema" xmlns:p="http://schemas.microsoft.com/office/2006/metadata/properties" xmlns:ns3="fb625a0b-84e3-4bf1-b8a7-5f4dab38036d" targetNamespace="http://schemas.microsoft.com/office/2006/metadata/properties" ma:root="true" ma:fieldsID="e0f76dd8399f7a246e07495c94cd9cbc" ns3:_="">
    <xsd:import namespace="fb625a0b-84e3-4bf1-b8a7-5f4dab3803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25a0b-84e3-4bf1-b8a7-5f4dab3803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4B11B3-318A-41D0-B442-92107C58A2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EBD432-2C3B-4B2F-A9EE-E037F2D75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25a0b-84e3-4bf1-b8a7-5f4dab3803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91658E-4244-4600-BF5F-70ACCCFCEC1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b625a0b-84e3-4bf1-b8a7-5f4dab38036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Trapecios</vt:lpstr>
      <vt:lpstr>Simpson 1_3</vt:lpstr>
      <vt:lpstr>Simpson3_8</vt:lpstr>
      <vt:lpstr>Derivación Numerica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Dania Lucas</dc:creator>
  <cp:keywords/>
  <dc:description/>
  <cp:lastModifiedBy>Dania Lucas</cp:lastModifiedBy>
  <cp:revision/>
  <cp:lastPrinted>2020-11-27T23:07:22Z</cp:lastPrinted>
  <dcterms:created xsi:type="dcterms:W3CDTF">2020-11-27T00:22:53Z</dcterms:created>
  <dcterms:modified xsi:type="dcterms:W3CDTF">2020-11-27T23:07:53Z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0x010100CBF5B2DE9FD7D7429802022891206F04</vt:lpwstr>
  </property>
</Properties>
</file>