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f\Documents\Cornell\Research\Projects\Covid\Reopen\group-testing\src\"/>
    </mc:Choice>
  </mc:AlternateContent>
  <xr:revisionPtr revIDLastSave="0" documentId="8_{CF2F5840-55DA-404D-84E3-8AE8FB3CF7AC}" xr6:coauthVersionLast="45" xr6:coauthVersionMax="45" xr10:uidLastSave="{00000000-0000-0000-0000-000000000000}"/>
  <bookViews>
    <workbookView xWindow="-90" yWindow="-90" windowWidth="19380" windowHeight="10380" activeTab="1"/>
  </bookViews>
  <sheets>
    <sheet name="China-2019" sheetId="1" r:id="rId1"/>
    <sheet name="Asymptomatic Distribution" sheetId="2" r:id="rId2"/>
  </sheets>
  <definedNames>
    <definedName name="solver_adj" localSheetId="1" hidden="1">'Asymptomatic Distribution'!$O$2:$R$2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'Asymptomatic Distribution'!$Q$2</definedName>
    <definedName name="solver_lhs2" localSheetId="1" hidden="1">'Asymptomatic Distribution'!$R$2</definedName>
    <definedName name="solver_lhs3" localSheetId="1" hidden="1">'Asymptomatic Distribution'!$S$2</definedName>
    <definedName name="solver_lhs4" localSheetId="1" hidden="1">'Asymptomatic Distribution'!$S$2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'Asymptomatic Distribution'!$K$14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'Asymptomatic Distribution'!$P$2</definedName>
    <definedName name="solver_rhs2" localSheetId="1" hidden="1">'Asymptomatic Distribution'!$Q$2</definedName>
    <definedName name="solver_rhs3" localSheetId="1" hidden="1">'Asymptomatic Distribution'!$R$2</definedName>
    <definedName name="solver_rhs4" localSheetId="1" hidden="1">'Asymptomatic Distribution'!$R$2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G4" i="2" l="1"/>
  <c r="R13" i="2"/>
  <c r="O12" i="2"/>
  <c r="O15" i="2" s="1"/>
  <c r="O13" i="2"/>
  <c r="E21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5" i="2"/>
  <c r="D9" i="2" s="1"/>
  <c r="G2" i="1"/>
  <c r="G3" i="1"/>
  <c r="G4" i="1"/>
  <c r="G5" i="1"/>
  <c r="G1" i="1"/>
  <c r="F7" i="1"/>
  <c r="F5" i="1"/>
  <c r="F4" i="1"/>
  <c r="F3" i="1"/>
  <c r="F2" i="1"/>
  <c r="F1" i="1"/>
  <c r="P15" i="2" l="1"/>
  <c r="O16" i="2"/>
  <c r="P16" i="2" s="1"/>
  <c r="D16" i="2"/>
  <c r="D8" i="2"/>
  <c r="F4" i="2"/>
  <c r="D2" i="2"/>
  <c r="F2" i="2" s="1"/>
  <c r="D15" i="2"/>
  <c r="F15" i="2" s="1"/>
  <c r="D7" i="2"/>
  <c r="F7" i="2" s="1"/>
  <c r="D22" i="2"/>
  <c r="F22" i="2" s="1"/>
  <c r="D14" i="2"/>
  <c r="D6" i="2"/>
  <c r="F6" i="2"/>
  <c r="F14" i="2"/>
  <c r="D21" i="2"/>
  <c r="F21" i="2" s="1"/>
  <c r="D13" i="2"/>
  <c r="F13" i="2" s="1"/>
  <c r="D5" i="2"/>
  <c r="F5" i="2" s="1"/>
  <c r="D20" i="2"/>
  <c r="F20" i="2" s="1"/>
  <c r="D12" i="2"/>
  <c r="F12" i="2" s="1"/>
  <c r="D4" i="2"/>
  <c r="F8" i="2"/>
  <c r="F16" i="2"/>
  <c r="D19" i="2"/>
  <c r="F19" i="2" s="1"/>
  <c r="D11" i="2"/>
  <c r="D3" i="2"/>
  <c r="F9" i="2"/>
  <c r="F17" i="2"/>
  <c r="D18" i="2"/>
  <c r="D10" i="2"/>
  <c r="F10" i="2"/>
  <c r="F18" i="2"/>
  <c r="D17" i="2"/>
  <c r="F3" i="2"/>
  <c r="F11" i="2"/>
  <c r="F25" i="2" l="1"/>
  <c r="G7" i="2" s="1"/>
  <c r="G21" i="2" l="1"/>
  <c r="G6" i="2"/>
  <c r="G15" i="2"/>
  <c r="G22" i="2"/>
  <c r="G18" i="2"/>
  <c r="G8" i="2"/>
  <c r="G17" i="2"/>
  <c r="G14" i="2"/>
  <c r="G3" i="2"/>
  <c r="G2" i="2"/>
  <c r="G20" i="2"/>
  <c r="G12" i="2"/>
  <c r="G16" i="2"/>
  <c r="G13" i="2"/>
  <c r="G11" i="2"/>
  <c r="G9" i="2"/>
  <c r="G5" i="2"/>
  <c r="G19" i="2"/>
  <c r="G10" i="2"/>
  <c r="H7" i="2" l="1"/>
  <c r="H3" i="2"/>
  <c r="H6" i="2"/>
  <c r="K6" i="2" s="1"/>
  <c r="L6" i="2" s="1"/>
  <c r="H5" i="2"/>
  <c r="H18" i="2"/>
  <c r="H4" i="2"/>
  <c r="H14" i="2"/>
  <c r="H2" i="2"/>
  <c r="H13" i="2"/>
  <c r="H8" i="2"/>
  <c r="H20" i="2"/>
  <c r="H16" i="2"/>
  <c r="H21" i="2"/>
  <c r="H9" i="2"/>
  <c r="K9" i="2" s="1"/>
  <c r="L9" i="2" s="1"/>
  <c r="H15" i="2"/>
  <c r="H11" i="2"/>
  <c r="H17" i="2"/>
  <c r="H12" i="2"/>
  <c r="H19" i="2"/>
  <c r="H22" i="2"/>
  <c r="H10" i="2"/>
  <c r="K10" i="2" s="1"/>
  <c r="L10" i="2" s="1"/>
  <c r="K14" i="2" l="1"/>
</calcChain>
</file>

<file path=xl/sharedStrings.xml><?xml version="1.0" encoding="utf-8"?>
<sst xmlns="http://schemas.openxmlformats.org/spreadsheetml/2006/main" count="82" uniqueCount="54">
  <si>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</si>
  <si>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</si>
  <si>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</si>
  <si>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</si>
  <si>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</si>
  <si>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</si>
  <si>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</si>
  <si>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</si>
  <si>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</si>
  <si>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</si>
  <si>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</si>
  <si>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</si>
  <si>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</si>
  <si>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</si>
  <si>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</si>
  <si>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</si>
  <si>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</si>
  <si>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</si>
  <si>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</si>
  <si>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</si>
  <si>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</si>
  <si>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</si>
  <si>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0-17</t>
  </si>
  <si>
    <t>18-44</t>
  </si>
  <si>
    <t>0-20</t>
  </si>
  <si>
    <t>20-44</t>
  </si>
  <si>
    <t>45-64</t>
  </si>
  <si>
    <t>65-74</t>
  </si>
  <si>
    <t>75+</t>
  </si>
  <si>
    <t>Total Pop</t>
  </si>
  <si>
    <t>Sev 1 | age</t>
  </si>
  <si>
    <t>%</t>
  </si>
  <si>
    <t>P(Sev 1 | age)</t>
  </si>
  <si>
    <t>Desired IQR</t>
  </si>
  <si>
    <t>CDF(asymp)</t>
  </si>
  <si>
    <t>PDF(asymp)</t>
  </si>
  <si>
    <t>Delta</t>
  </si>
  <si>
    <t>Delta ^2</t>
  </si>
  <si>
    <t>Age group 1
(0-17)</t>
  </si>
  <si>
    <t>Age group 2
(18-44)</t>
  </si>
  <si>
    <t>Age group 3
(45-64)</t>
  </si>
  <si>
    <t>Age group 4
(65-74)</t>
  </si>
  <si>
    <t>Age group 5
(75+)</t>
  </si>
  <si>
    <t>US population</t>
  </si>
  <si>
    <t>Diamond princess</t>
  </si>
  <si>
    <t>US Estimate</t>
  </si>
  <si>
    <t>Diamond Princess</t>
  </si>
  <si>
    <t>US Target</t>
  </si>
  <si>
    <t>DP Estimate</t>
  </si>
  <si>
    <t>US Delta</t>
  </si>
  <si>
    <t>Diamond Princess Delta</t>
  </si>
  <si>
    <t>Nominal</t>
  </si>
  <si>
    <t>https://www.populationpyramid.net/china/2019/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</si>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</sst>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0" borderId="10" xfId="0" applyBorder="1"/>
    <xf numFmtId="9" fontId="0" fillId="0" borderId="10" xfId="0" applyNumberFormat="1" applyBorder="1"/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 wrapText="1"/>
    </xf>
    <xf numFmtId="9" fontId="20" fillId="0" borderId="10" xfId="0" applyNumberFormat="1" applyFont="1" applyBorder="1" applyAlignment="1">
      <alignment horizontal="center" wrapText="1"/>
    </xf>
    <xf numFmtId="10" fontId="20" fillId="0" borderId="10" xfId="0" applyNumberFormat="1" applyFont="1" applyBorder="1" applyAlignment="1">
      <alignment horizontal="center" wrapText="1"/>
    </xf>
    <xf numFmtId="16" fontId="0" fillId="0" borderId="10" xfId="0" applyNumberFormat="1" applyBorder="1"/>
    <xf numFmtId="9" fontId="21" fillId="0" borderId="0" xfId="0" applyNumberFormat="1" applyFont="1" applyAlignment="1">
      <alignment horizontal="right"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opulationpyramid.net/china/201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1" sqref="E11"/>
    </sheetView>
  </sheetViews>
  <sheetFormatPr defaultRowHeight="14.75" x14ac:dyDescent="0.75"/>
  <cols>
    <col min="6" max="6" width="10.6796875" bestFit="1" customWidth="1"/>
  </cols>
  <sheetData>
    <row r="1" spans="1:9" x14ac:dyDescent="0.75">
      <c r="A1" t="s">
        <v>0</v>
      </c>
      <c r="B1" t="s">
        <v>1</v>
      </c>
      <c r="C1" t="s">
        <v>2</v>
      </c>
      <c r="E1" t="s">
        <v>22</v>
      </c>
      <c r="F1">
        <f>SUM(B2:C5)</f>
        <v>338099542</v>
      </c>
      <c r="G1">
        <f>F1/$F$7</f>
        <v>0.23580930923295784</v>
      </c>
      <c r="I1" t="s">
        <v>24</v>
      </c>
    </row>
    <row r="2" spans="1:9" x14ac:dyDescent="0.75">
      <c r="A2" t="s">
        <v>3</v>
      </c>
      <c r="B2">
        <v>45106267</v>
      </c>
      <c r="C2">
        <v>39934767</v>
      </c>
      <c r="E2" t="s">
        <v>23</v>
      </c>
      <c r="F2">
        <f>SUM(B6:C10)</f>
        <v>516319059</v>
      </c>
      <c r="G2">
        <f t="shared" ref="G2:G5" si="0">F2/$F$7</f>
        <v>0.3601094515726993</v>
      </c>
      <c r="I2" t="s">
        <v>25</v>
      </c>
    </row>
    <row r="3" spans="1:9" x14ac:dyDescent="0.75">
      <c r="A3" s="1">
        <v>43960</v>
      </c>
      <c r="B3">
        <v>46319087</v>
      </c>
      <c r="C3">
        <v>40225712</v>
      </c>
      <c r="E3" t="s">
        <v>26</v>
      </c>
      <c r="F3">
        <f>SUM(B11:C14)</f>
        <v>414878433</v>
      </c>
      <c r="G3">
        <f t="shared" si="0"/>
        <v>0.28935915181269894</v>
      </c>
    </row>
    <row r="4" spans="1:9" x14ac:dyDescent="0.75">
      <c r="A4" s="1">
        <v>44118</v>
      </c>
      <c r="B4">
        <v>45044032</v>
      </c>
      <c r="C4">
        <v>38648113</v>
      </c>
      <c r="E4" t="s">
        <v>27</v>
      </c>
      <c r="F4">
        <f>SUM(B15:C16)</f>
        <v>112823290</v>
      </c>
      <c r="G4">
        <f t="shared" si="0"/>
        <v>7.8689198816748712E-2</v>
      </c>
    </row>
    <row r="5" spans="1:9" x14ac:dyDescent="0.75">
      <c r="A5" t="s">
        <v>4</v>
      </c>
      <c r="B5">
        <v>44286173</v>
      </c>
      <c r="C5">
        <v>38535391</v>
      </c>
      <c r="E5" t="s">
        <v>28</v>
      </c>
      <c r="F5">
        <f>SUM(B17:C22)</f>
        <v>51663368</v>
      </c>
      <c r="G5">
        <f t="shared" si="0"/>
        <v>3.6032888564895185E-2</v>
      </c>
    </row>
    <row r="6" spans="1:9" x14ac:dyDescent="0.75">
      <c r="A6" t="s">
        <v>5</v>
      </c>
      <c r="B6">
        <v>46956410</v>
      </c>
      <c r="C6">
        <v>41620012</v>
      </c>
    </row>
    <row r="7" spans="1:9" x14ac:dyDescent="0.75">
      <c r="A7" t="s">
        <v>6</v>
      </c>
      <c r="B7">
        <v>54633535</v>
      </c>
      <c r="C7">
        <v>49681080</v>
      </c>
      <c r="E7" t="s">
        <v>29</v>
      </c>
      <c r="F7">
        <f>SUM(F1:F5)</f>
        <v>1433783692</v>
      </c>
    </row>
    <row r="8" spans="1:9" x14ac:dyDescent="0.75">
      <c r="A8" t="s">
        <v>7</v>
      </c>
      <c r="B8">
        <v>65544747</v>
      </c>
      <c r="C8">
        <v>61670474</v>
      </c>
    </row>
    <row r="9" spans="1:9" x14ac:dyDescent="0.75">
      <c r="A9" t="s">
        <v>8</v>
      </c>
      <c r="B9">
        <v>49370823</v>
      </c>
      <c r="C9">
        <v>46920301</v>
      </c>
      <c r="E9" t="s">
        <v>53</v>
      </c>
      <c r="F9" s="11" t="s">
        <v>52</v>
      </c>
    </row>
    <row r="10" spans="1:9" x14ac:dyDescent="0.75">
      <c r="A10" t="s">
        <v>9</v>
      </c>
      <c r="B10">
        <v>51155493</v>
      </c>
      <c r="C10">
        <v>48766184</v>
      </c>
    </row>
    <row r="11" spans="1:9" x14ac:dyDescent="0.75">
      <c r="A11" t="s">
        <v>10</v>
      </c>
      <c r="B11">
        <v>62836913</v>
      </c>
      <c r="C11">
        <v>60442592</v>
      </c>
    </row>
    <row r="12" spans="1:9" x14ac:dyDescent="0.75">
      <c r="A12" t="s">
        <v>11</v>
      </c>
      <c r="B12">
        <v>60946291</v>
      </c>
      <c r="C12">
        <v>59710325</v>
      </c>
    </row>
    <row r="13" spans="1:9" x14ac:dyDescent="0.75">
      <c r="A13" t="s">
        <v>12</v>
      </c>
      <c r="B13">
        <v>47588180</v>
      </c>
      <c r="C13">
        <v>46379016</v>
      </c>
    </row>
    <row r="14" spans="1:9" x14ac:dyDescent="0.75">
      <c r="A14" t="s">
        <v>13</v>
      </c>
      <c r="B14">
        <v>38607054</v>
      </c>
      <c r="C14">
        <v>38368062</v>
      </c>
    </row>
    <row r="15" spans="1:9" x14ac:dyDescent="0.75">
      <c r="A15" t="s">
        <v>14</v>
      </c>
      <c r="B15">
        <v>35185041</v>
      </c>
      <c r="C15">
        <v>36260434</v>
      </c>
    </row>
    <row r="16" spans="1:9" x14ac:dyDescent="0.75">
      <c r="A16" t="s">
        <v>15</v>
      </c>
      <c r="B16">
        <v>19746314</v>
      </c>
      <c r="C16">
        <v>21631501</v>
      </c>
    </row>
    <row r="17" spans="1:3" x14ac:dyDescent="0.75">
      <c r="A17" t="s">
        <v>16</v>
      </c>
      <c r="B17">
        <v>11801212</v>
      </c>
      <c r="C17">
        <v>13715744</v>
      </c>
    </row>
    <row r="18" spans="1:3" x14ac:dyDescent="0.75">
      <c r="A18" t="s">
        <v>17</v>
      </c>
      <c r="B18">
        <v>6808650</v>
      </c>
      <c r="C18">
        <v>9097473</v>
      </c>
    </row>
    <row r="19" spans="1:3" x14ac:dyDescent="0.75">
      <c r="A19" t="s">
        <v>18</v>
      </c>
      <c r="B19">
        <v>2787103</v>
      </c>
      <c r="C19">
        <v>4583542</v>
      </c>
    </row>
    <row r="20" spans="1:3" x14ac:dyDescent="0.75">
      <c r="A20" t="s">
        <v>19</v>
      </c>
      <c r="B20">
        <v>748881</v>
      </c>
      <c r="C20">
        <v>1525990</v>
      </c>
    </row>
    <row r="21" spans="1:3" x14ac:dyDescent="0.75">
      <c r="A21" t="s">
        <v>20</v>
      </c>
      <c r="B21">
        <v>140322</v>
      </c>
      <c r="C21">
        <v>386612</v>
      </c>
    </row>
    <row r="22" spans="1:3" x14ac:dyDescent="0.75">
      <c r="A22" t="s">
        <v>21</v>
      </c>
      <c r="B22">
        <v>11731</v>
      </c>
      <c r="C22">
        <v>56108</v>
      </c>
    </row>
  </sheetData>
  <hyperlinks>
    <hyperlink ref="F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D3" sqref="D3"/>
    </sheetView>
  </sheetViews>
  <sheetFormatPr defaultRowHeight="14.75" x14ac:dyDescent="0.75"/>
  <cols>
    <col min="2" max="2" width="10.6796875" bestFit="1" customWidth="1"/>
    <col min="12" max="12" width="11.6328125" bestFit="1" customWidth="1"/>
    <col min="14" max="14" width="10.26953125" bestFit="1" customWidth="1"/>
  </cols>
  <sheetData>
    <row r="1" spans="1:19" x14ac:dyDescent="0.75">
      <c r="A1" s="3" t="s">
        <v>0</v>
      </c>
      <c r="B1" s="3" t="s">
        <v>1</v>
      </c>
      <c r="C1" s="3" t="s">
        <v>2</v>
      </c>
      <c r="D1" t="s">
        <v>31</v>
      </c>
      <c r="E1" t="s">
        <v>32</v>
      </c>
      <c r="G1" t="s">
        <v>35</v>
      </c>
      <c r="H1" t="s">
        <v>34</v>
      </c>
      <c r="K1" t="s">
        <v>36</v>
      </c>
      <c r="L1" t="s">
        <v>37</v>
      </c>
      <c r="N1" s="3"/>
      <c r="O1" s="3" t="s">
        <v>22</v>
      </c>
      <c r="P1" s="3" t="s">
        <v>23</v>
      </c>
      <c r="Q1" s="3" t="s">
        <v>26</v>
      </c>
      <c r="R1" s="3" t="s">
        <v>27</v>
      </c>
      <c r="S1" s="3" t="s">
        <v>28</v>
      </c>
    </row>
    <row r="2" spans="1:19" x14ac:dyDescent="0.75">
      <c r="A2" s="3" t="s">
        <v>3</v>
      </c>
      <c r="B2" s="3">
        <v>45106267</v>
      </c>
      <c r="C2" s="3">
        <v>39934767</v>
      </c>
      <c r="D2">
        <f>(B2+C2)/$B$25</f>
        <v>5.9312317802537817E-2</v>
      </c>
      <c r="E2" s="2">
        <f>O2</f>
        <v>0.26824078359728099</v>
      </c>
      <c r="F2">
        <f>E2*D2</f>
        <v>1.5909982604323702E-2</v>
      </c>
      <c r="G2">
        <f>F2/$F$25</f>
        <v>3.1628007899558351E-2</v>
      </c>
      <c r="H2">
        <f>G2</f>
        <v>3.1628007899558351E-2</v>
      </c>
      <c r="N2" s="3" t="s">
        <v>30</v>
      </c>
      <c r="O2" s="4">
        <v>0.26824078359728099</v>
      </c>
      <c r="P2" s="4">
        <v>0.75435320036214404</v>
      </c>
      <c r="Q2" s="4">
        <v>0.4809848435027903</v>
      </c>
      <c r="R2" s="4">
        <v>0.13</v>
      </c>
      <c r="S2" s="4">
        <v>0.13</v>
      </c>
    </row>
    <row r="3" spans="1:19" x14ac:dyDescent="0.75">
      <c r="A3" s="9">
        <v>43961</v>
      </c>
      <c r="B3" s="3">
        <v>46319087</v>
      </c>
      <c r="C3" s="3">
        <v>40225712</v>
      </c>
      <c r="D3">
        <f t="shared" ref="D3:D22" si="0">(B3+C3)/$B$25</f>
        <v>6.0361126634993142E-2</v>
      </c>
      <c r="E3" s="2">
        <f>O2</f>
        <v>0.26824078359728099</v>
      </c>
      <c r="F3">
        <f t="shared" ref="F3:F22" si="1">E3*D3</f>
        <v>1.6191315907385269E-2</v>
      </c>
      <c r="G3">
        <f t="shared" ref="G3:G22" si="2">F3/$F$25</f>
        <v>3.2187280159807208E-2</v>
      </c>
      <c r="H3">
        <f>SUM($G$2:G3)</f>
        <v>6.3815288059365566E-2</v>
      </c>
      <c r="N3" t="s">
        <v>51</v>
      </c>
      <c r="O3" s="10">
        <v>0.17</v>
      </c>
      <c r="P3" s="10">
        <v>0.52</v>
      </c>
      <c r="Q3" s="10">
        <v>0.31</v>
      </c>
      <c r="R3" s="10">
        <v>0.13</v>
      </c>
      <c r="S3" s="10">
        <v>0.13</v>
      </c>
    </row>
    <row r="4" spans="1:19" x14ac:dyDescent="0.75">
      <c r="A4" s="9">
        <v>44118</v>
      </c>
      <c r="B4" s="3">
        <v>45044032</v>
      </c>
      <c r="C4" s="3">
        <v>38648113</v>
      </c>
      <c r="D4">
        <f t="shared" si="0"/>
        <v>5.8371528053340421E-2</v>
      </c>
      <c r="E4" s="2">
        <f>O2</f>
        <v>0.26824078359728099</v>
      </c>
      <c r="F4">
        <f t="shared" si="1"/>
        <v>1.5657624424798705E-2</v>
      </c>
      <c r="G4">
        <f>F4/$F$25</f>
        <v>3.1126336295381637E-2</v>
      </c>
      <c r="H4">
        <f>SUM($G$2:G4)</f>
        <v>9.4941624354747206E-2</v>
      </c>
      <c r="N4" s="3" t="s">
        <v>33</v>
      </c>
      <c r="O4" s="3">
        <v>25</v>
      </c>
      <c r="P4" s="3">
        <v>26</v>
      </c>
    </row>
    <row r="5" spans="1:19" x14ac:dyDescent="0.75">
      <c r="A5" s="3" t="s">
        <v>4</v>
      </c>
      <c r="B5" s="3">
        <v>44286173</v>
      </c>
      <c r="C5" s="3">
        <v>38535391</v>
      </c>
      <c r="D5">
        <f t="shared" si="0"/>
        <v>5.7764336742086475E-2</v>
      </c>
      <c r="E5" s="2">
        <f>(O2+P2)/2</f>
        <v>0.51129699197971257</v>
      </c>
      <c r="F5">
        <f t="shared" si="1"/>
        <v>2.9534731619932003E-2</v>
      </c>
      <c r="G5">
        <f t="shared" si="2"/>
        <v>5.8713120448836142E-2</v>
      </c>
      <c r="H5">
        <f>SUM($G$2:G5)</f>
        <v>0.15365474480358335</v>
      </c>
      <c r="N5" s="3"/>
      <c r="O5" s="3">
        <v>50</v>
      </c>
      <c r="P5" s="3">
        <v>37</v>
      </c>
    </row>
    <row r="6" spans="1:19" x14ac:dyDescent="0.75">
      <c r="A6" s="3" t="s">
        <v>5</v>
      </c>
      <c r="B6" s="3">
        <v>46956410</v>
      </c>
      <c r="C6" s="3">
        <v>41620012</v>
      </c>
      <c r="D6">
        <f t="shared" si="0"/>
        <v>6.1778092814296005E-2</v>
      </c>
      <c r="E6" s="2">
        <f>P2</f>
        <v>0.75435320036214404</v>
      </c>
      <c r="F6">
        <f t="shared" si="1"/>
        <v>4.6602502026733765E-2</v>
      </c>
      <c r="G6">
        <f t="shared" si="2"/>
        <v>9.2642734998350046E-2</v>
      </c>
      <c r="H6">
        <f>SUM($G$2:G6)</f>
        <v>0.24629747980193339</v>
      </c>
      <c r="J6">
        <v>0.25</v>
      </c>
      <c r="K6">
        <f>ABS(J6-H6)</f>
        <v>3.7025201980666056E-3</v>
      </c>
      <c r="L6">
        <f>K6*K6</f>
        <v>1.3708655817091176E-5</v>
      </c>
      <c r="N6" s="3"/>
      <c r="O6" s="3">
        <v>75</v>
      </c>
      <c r="P6" s="3">
        <v>45</v>
      </c>
    </row>
    <row r="7" spans="1:19" x14ac:dyDescent="0.75">
      <c r="A7" s="3" t="s">
        <v>6</v>
      </c>
      <c r="B7" s="3">
        <v>54633535</v>
      </c>
      <c r="C7" s="3">
        <v>49681080</v>
      </c>
      <c r="D7">
        <f t="shared" si="0"/>
        <v>7.2754778549957169E-2</v>
      </c>
      <c r="E7" s="2">
        <f>P2</f>
        <v>0.75435320036214404</v>
      </c>
      <c r="F7">
        <f t="shared" si="1"/>
        <v>5.4882800040799262E-2</v>
      </c>
      <c r="G7">
        <f t="shared" si="2"/>
        <v>0.1091034274775731</v>
      </c>
      <c r="H7">
        <f>SUM($G$2:G7)</f>
        <v>0.35540090727950646</v>
      </c>
    </row>
    <row r="8" spans="1:19" ht="36.25" x14ac:dyDescent="0.75">
      <c r="A8" s="3" t="s">
        <v>7</v>
      </c>
      <c r="B8" s="3">
        <v>65544747</v>
      </c>
      <c r="C8" s="3">
        <v>61670474</v>
      </c>
      <c r="D8">
        <f t="shared" si="0"/>
        <v>8.872692701822138E-2</v>
      </c>
      <c r="E8" s="2">
        <f>P2</f>
        <v>0.75435320036214404</v>
      </c>
      <c r="F8">
        <f t="shared" si="1"/>
        <v>6.6931441354493679E-2</v>
      </c>
      <c r="G8">
        <f t="shared" si="2"/>
        <v>0.13305534069619041</v>
      </c>
      <c r="H8">
        <f>SUM($G$2:G8)</f>
        <v>0.48845624797569687</v>
      </c>
      <c r="N8" s="5"/>
      <c r="O8" s="6" t="s">
        <v>38</v>
      </c>
      <c r="P8" s="6" t="s">
        <v>39</v>
      </c>
      <c r="Q8" s="6" t="s">
        <v>40</v>
      </c>
      <c r="R8" s="6" t="s">
        <v>41</v>
      </c>
      <c r="S8" s="6" t="s">
        <v>42</v>
      </c>
    </row>
    <row r="9" spans="1:19" ht="24.5" x14ac:dyDescent="0.75">
      <c r="A9" s="3" t="s">
        <v>8</v>
      </c>
      <c r="B9" s="3">
        <v>49370823</v>
      </c>
      <c r="C9" s="3">
        <v>46920301</v>
      </c>
      <c r="D9">
        <f t="shared" si="0"/>
        <v>6.7158752423583851E-2</v>
      </c>
      <c r="E9" s="2">
        <f>P2</f>
        <v>0.75435320036214404</v>
      </c>
      <c r="F9">
        <f t="shared" si="1"/>
        <v>5.0661419823059377E-2</v>
      </c>
      <c r="G9">
        <f t="shared" si="2"/>
        <v>0.10071159888830533</v>
      </c>
      <c r="H9">
        <f>SUM($G$2:G9)</f>
        <v>0.58916784686400225</v>
      </c>
      <c r="J9">
        <v>0.5</v>
      </c>
      <c r="K9">
        <f>ABS(H9-J9)</f>
        <v>8.9167846864002254E-2</v>
      </c>
      <c r="L9">
        <f>K9*K9</f>
        <v>7.9509049143621571E-3</v>
      </c>
      <c r="N9" s="6" t="s">
        <v>43</v>
      </c>
      <c r="O9" s="7">
        <v>0.24</v>
      </c>
      <c r="P9" s="7">
        <v>0.35</v>
      </c>
      <c r="Q9" s="7">
        <v>0.25</v>
      </c>
      <c r="R9" s="7">
        <v>0.08</v>
      </c>
      <c r="S9" s="7">
        <v>0.08</v>
      </c>
    </row>
    <row r="10" spans="1:19" ht="24.5" x14ac:dyDescent="0.75">
      <c r="A10" s="3" t="s">
        <v>9</v>
      </c>
      <c r="B10" s="3">
        <v>51155493</v>
      </c>
      <c r="C10" s="3">
        <v>48766184</v>
      </c>
      <c r="D10">
        <f t="shared" si="0"/>
        <v>6.969090076664089E-2</v>
      </c>
      <c r="E10" s="2">
        <f>P2</f>
        <v>0.75435320036214404</v>
      </c>
      <c r="F10">
        <f t="shared" si="1"/>
        <v>5.2571554029436154E-2</v>
      </c>
      <c r="G10">
        <f t="shared" si="2"/>
        <v>0.10450882112738455</v>
      </c>
      <c r="H10">
        <f>SUM($G$2:G10)</f>
        <v>0.69367666799138683</v>
      </c>
      <c r="J10">
        <v>0.75</v>
      </c>
      <c r="K10">
        <f>ABS(H10-J10)</f>
        <v>5.6323332008613169E-2</v>
      </c>
      <c r="L10">
        <f>K10*K10</f>
        <v>3.1723177285524688E-3</v>
      </c>
      <c r="N10" s="6" t="s">
        <v>44</v>
      </c>
      <c r="O10" s="8">
        <v>8.9999999999999993E-3</v>
      </c>
      <c r="P10" s="8">
        <v>0.14199999999999999</v>
      </c>
      <c r="Q10" s="8">
        <v>0.26300000000000001</v>
      </c>
      <c r="R10" s="8">
        <v>0.32100000000000001</v>
      </c>
      <c r="S10" s="8">
        <v>0.26500000000000001</v>
      </c>
    </row>
    <row r="11" spans="1:19" x14ac:dyDescent="0.75">
      <c r="A11" s="3" t="s">
        <v>10</v>
      </c>
      <c r="B11" s="3">
        <v>62836913</v>
      </c>
      <c r="C11" s="3">
        <v>60442592</v>
      </c>
      <c r="D11">
        <f t="shared" si="0"/>
        <v>8.5981941130908054E-2</v>
      </c>
      <c r="E11" s="2">
        <f>Q2</f>
        <v>0.4809848435027903</v>
      </c>
      <c r="F11">
        <f t="shared" si="1"/>
        <v>4.1356010498915942E-2</v>
      </c>
      <c r="G11">
        <f t="shared" si="2"/>
        <v>8.2213051973951679E-2</v>
      </c>
      <c r="H11">
        <f>SUM($G$2:G11)</f>
        <v>0.77588971996533851</v>
      </c>
    </row>
    <row r="12" spans="1:19" x14ac:dyDescent="0.75">
      <c r="A12" s="3" t="s">
        <v>11</v>
      </c>
      <c r="B12" s="3">
        <v>60946291</v>
      </c>
      <c r="C12" s="3">
        <v>59710325</v>
      </c>
      <c r="D12">
        <f t="shared" si="0"/>
        <v>8.4152593360644803E-2</v>
      </c>
      <c r="E12" s="2">
        <f>Q2</f>
        <v>0.4809848435027903</v>
      </c>
      <c r="F12">
        <f t="shared" si="1"/>
        <v>4.0476121947923688E-2</v>
      </c>
      <c r="G12">
        <f t="shared" si="2"/>
        <v>8.04638909136529E-2</v>
      </c>
      <c r="H12">
        <f>SUM($G$2:G12)</f>
        <v>0.85635361087899142</v>
      </c>
      <c r="N12" t="s">
        <v>45</v>
      </c>
      <c r="O12">
        <f>SUMPRODUCT(O2:S2,O9:S9)</f>
        <v>0.46944761906579546</v>
      </c>
      <c r="Q12" t="s">
        <v>47</v>
      </c>
      <c r="R12">
        <v>0.5</v>
      </c>
    </row>
    <row r="13" spans="1:19" x14ac:dyDescent="0.75">
      <c r="A13" s="3" t="s">
        <v>12</v>
      </c>
      <c r="B13" s="3">
        <v>47588180</v>
      </c>
      <c r="C13" s="3">
        <v>46379016</v>
      </c>
      <c r="D13">
        <f t="shared" si="0"/>
        <v>6.5537916579957861E-2</v>
      </c>
      <c r="E13" s="2">
        <f>Q2</f>
        <v>0.4809848435027903</v>
      </c>
      <c r="F13">
        <f t="shared" si="1"/>
        <v>3.1522744549709956E-2</v>
      </c>
      <c r="G13">
        <f t="shared" si="2"/>
        <v>6.2665160511428911E-2</v>
      </c>
      <c r="H13">
        <f>SUM($G$2:G13)</f>
        <v>0.91901877139042032</v>
      </c>
      <c r="N13" t="s">
        <v>46</v>
      </c>
      <c r="O13">
        <f>SUMPRODUCT(O2:S2,O10:S10)</f>
        <v>0.31221133534503381</v>
      </c>
      <c r="Q13" t="s">
        <v>48</v>
      </c>
      <c r="R13">
        <f>0.179*R12/0.35</f>
        <v>0.25571428571428573</v>
      </c>
    </row>
    <row r="14" spans="1:19" x14ac:dyDescent="0.75">
      <c r="A14" s="3" t="s">
        <v>13</v>
      </c>
      <c r="B14" s="3">
        <v>38607054</v>
      </c>
      <c r="C14" s="3">
        <v>38368062</v>
      </c>
      <c r="D14">
        <f t="shared" si="0"/>
        <v>5.3686700741188233E-2</v>
      </c>
      <c r="E14" s="2">
        <f>Q2</f>
        <v>0.4809848435027903</v>
      </c>
      <c r="F14">
        <f t="shared" si="1"/>
        <v>2.582248935418156E-2</v>
      </c>
      <c r="G14">
        <f t="shared" si="2"/>
        <v>5.1333424906345619E-2</v>
      </c>
      <c r="H14">
        <f>SUM($G$2:G14)</f>
        <v>0.97035219629676595</v>
      </c>
      <c r="K14">
        <f>L6+L9+L10+P15+P16</f>
        <v>1.5262295896459674E-2</v>
      </c>
    </row>
    <row r="15" spans="1:19" x14ac:dyDescent="0.75">
      <c r="A15" s="3" t="s">
        <v>14</v>
      </c>
      <c r="B15" s="3">
        <v>35185041</v>
      </c>
      <c r="C15" s="3">
        <v>36260434</v>
      </c>
      <c r="D15">
        <f t="shared" si="0"/>
        <v>4.9830023453774921E-2</v>
      </c>
      <c r="E15" s="2">
        <f>R2</f>
        <v>0.13</v>
      </c>
      <c r="F15">
        <f t="shared" si="1"/>
        <v>6.4779030489907404E-3</v>
      </c>
      <c r="G15">
        <f t="shared" si="2"/>
        <v>1.2877648825987601E-2</v>
      </c>
      <c r="H15">
        <f>SUM($G$2:G15)</f>
        <v>0.98322984512275358</v>
      </c>
      <c r="N15" t="s">
        <v>49</v>
      </c>
      <c r="O15">
        <f>ABS(O12-R12)</f>
        <v>3.0552380934204537E-2</v>
      </c>
      <c r="P15">
        <f>O15*O15</f>
        <v>9.3344798074874492E-4</v>
      </c>
    </row>
    <row r="16" spans="1:19" x14ac:dyDescent="0.75">
      <c r="A16" s="3" t="s">
        <v>15</v>
      </c>
      <c r="B16" s="3">
        <v>19746314</v>
      </c>
      <c r="C16" s="3">
        <v>21631501</v>
      </c>
      <c r="D16">
        <f t="shared" si="0"/>
        <v>2.8859175362973791E-2</v>
      </c>
      <c r="E16" s="2">
        <f>R2</f>
        <v>0.13</v>
      </c>
      <c r="F16">
        <f t="shared" si="1"/>
        <v>3.7516927971865928E-3</v>
      </c>
      <c r="G16">
        <f t="shared" si="2"/>
        <v>7.4581206263473251E-3</v>
      </c>
      <c r="H16">
        <f>SUM($G$2:G16)</f>
        <v>0.9906879657491009</v>
      </c>
      <c r="N16" t="s">
        <v>50</v>
      </c>
      <c r="O16">
        <f>ABS(O13-R13)</f>
        <v>5.6497049630748086E-2</v>
      </c>
      <c r="P16">
        <f>O16*O16</f>
        <v>3.1919166169792124E-3</v>
      </c>
    </row>
    <row r="17" spans="1:8" x14ac:dyDescent="0.75">
      <c r="A17" s="3" t="s">
        <v>16</v>
      </c>
      <c r="B17" s="3">
        <v>11801212</v>
      </c>
      <c r="C17" s="3">
        <v>13715744</v>
      </c>
      <c r="D17">
        <f t="shared" si="0"/>
        <v>1.7796935578480551E-2</v>
      </c>
      <c r="E17" s="2">
        <f>S2</f>
        <v>0.13</v>
      </c>
      <c r="F17">
        <f t="shared" si="1"/>
        <v>2.3136016252024716E-3</v>
      </c>
      <c r="G17">
        <f t="shared" si="2"/>
        <v>4.5992891568875042E-3</v>
      </c>
      <c r="H17">
        <f>SUM($G$2:G17)</f>
        <v>0.99528725490598835</v>
      </c>
    </row>
    <row r="18" spans="1:8" x14ac:dyDescent="0.75">
      <c r="A18" s="3" t="s">
        <v>17</v>
      </c>
      <c r="B18" s="3">
        <v>6808650</v>
      </c>
      <c r="C18" s="3">
        <v>9097473</v>
      </c>
      <c r="D18">
        <f t="shared" si="0"/>
        <v>1.1093809400086271E-2</v>
      </c>
      <c r="E18" s="2">
        <f>S2</f>
        <v>0.13</v>
      </c>
      <c r="F18">
        <f t="shared" si="1"/>
        <v>1.4421952220112152E-3</v>
      </c>
      <c r="G18">
        <f t="shared" si="2"/>
        <v>2.8669900532813921E-3</v>
      </c>
      <c r="H18">
        <f>SUM($G$2:G18)</f>
        <v>0.99815424495926974</v>
      </c>
    </row>
    <row r="19" spans="1:8" x14ac:dyDescent="0.75">
      <c r="A19" s="3" t="s">
        <v>18</v>
      </c>
      <c r="B19" s="3">
        <v>2787103</v>
      </c>
      <c r="C19" s="3">
        <v>4583542</v>
      </c>
      <c r="D19">
        <f t="shared" si="0"/>
        <v>5.1406952395438464E-3</v>
      </c>
      <c r="E19" s="2">
        <f>S2</f>
        <v>0.13</v>
      </c>
      <c r="F19">
        <f t="shared" si="1"/>
        <v>6.6829038114070004E-4</v>
      </c>
      <c r="G19">
        <f t="shared" si="2"/>
        <v>1.3285176973212283E-3</v>
      </c>
      <c r="H19">
        <f>SUM($G$2:G19)</f>
        <v>0.99948276265659097</v>
      </c>
    </row>
    <row r="20" spans="1:8" x14ac:dyDescent="0.75">
      <c r="A20" s="3" t="s">
        <v>19</v>
      </c>
      <c r="B20" s="3">
        <v>748881</v>
      </c>
      <c r="C20" s="3">
        <v>1525990</v>
      </c>
      <c r="D20">
        <f t="shared" si="0"/>
        <v>1.5866207801727458E-3</v>
      </c>
      <c r="E20" s="2">
        <f>S2</f>
        <v>0.13</v>
      </c>
      <c r="F20">
        <f t="shared" si="1"/>
        <v>2.0626070142245695E-4</v>
      </c>
      <c r="G20">
        <f t="shared" si="2"/>
        <v>4.1003282380617156E-4</v>
      </c>
      <c r="H20">
        <f>SUM($G$2:G20)</f>
        <v>0.99989279548039711</v>
      </c>
    </row>
    <row r="21" spans="1:8" x14ac:dyDescent="0.75">
      <c r="A21" s="3" t="s">
        <v>20</v>
      </c>
      <c r="B21" s="3">
        <v>140322</v>
      </c>
      <c r="C21" s="3">
        <v>386612</v>
      </c>
      <c r="D21">
        <f t="shared" si="0"/>
        <v>3.6751289817292749E-4</v>
      </c>
      <c r="E21" s="2">
        <f>S2</f>
        <v>0.13</v>
      </c>
      <c r="F21">
        <f t="shared" si="1"/>
        <v>4.7776676762480574E-5</v>
      </c>
      <c r="G21">
        <f t="shared" si="2"/>
        <v>9.4976917803023231E-5</v>
      </c>
      <c r="H21">
        <f>SUM($G$2:G21)</f>
        <v>0.99998777239820014</v>
      </c>
    </row>
    <row r="22" spans="1:8" x14ac:dyDescent="0.75">
      <c r="A22" s="3" t="s">
        <v>21</v>
      </c>
      <c r="B22" s="3">
        <v>11731</v>
      </c>
      <c r="C22" s="3">
        <v>56108</v>
      </c>
      <c r="D22">
        <f t="shared" si="0"/>
        <v>4.7314668438842866E-5</v>
      </c>
      <c r="E22" s="2">
        <f>S2</f>
        <v>0.13</v>
      </c>
      <c r="F22">
        <f t="shared" si="1"/>
        <v>6.1509068970495724E-6</v>
      </c>
      <c r="G22">
        <f t="shared" si="2"/>
        <v>1.2227601799920469E-5</v>
      </c>
      <c r="H22">
        <f>SUM($G$2:G22)</f>
        <v>1</v>
      </c>
    </row>
    <row r="25" spans="1:8" x14ac:dyDescent="0.75">
      <c r="A25" t="s">
        <v>29</v>
      </c>
      <c r="B25">
        <f>SUM(B2:C22)</f>
        <v>1433783692</v>
      </c>
      <c r="F25">
        <f>SUM(F2:F22)</f>
        <v>0.50303460954130674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China-2019</vt:lpstr>
      <vt:lpstr>Asymptomatic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Alyf</dc:creator>
  <cp:lastModifiedBy>Alyf</cp:lastModifiedBy>
  <dcterms:created xsi:type="dcterms:W3CDTF">2020-05-29T19:47:14Z</dcterms:created>
  <dcterms:modified xsi:type="dcterms:W3CDTF">2020-05-29T19:47:14Z</dcterms:modified>
</cp:coreProperties>
</file>