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03FDBDBE-3201-400F-A082-E986971FFF01}" xr6:coauthVersionLast="47" xr6:coauthVersionMax="47" xr10:uidLastSave="{00000000-0000-0000-0000-000000000000}"/>
  <bookViews>
    <workbookView xWindow="-20610" yWindow="-120" windowWidth="20730" windowHeight="11160" firstSheet="1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0" i="11" l="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E4" i="11"/>
  <c r="E13" i="11"/>
  <c r="E6" i="11"/>
  <c r="E5" i="11"/>
  <c r="E3" i="11"/>
  <c r="E12" i="11"/>
  <c r="E9" i="11"/>
  <c r="E11" i="11"/>
  <c r="E10" i="11"/>
  <c r="E8" i="11"/>
  <c r="I5" i="11"/>
  <c r="I6" i="11"/>
  <c r="H10" i="11"/>
  <c r="I11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C18" i="11"/>
  <c r="C19" i="11"/>
  <c r="D22" i="11"/>
  <c r="C20" i="11"/>
  <c r="C23" i="11"/>
  <c r="D21" i="11"/>
  <c r="D20" i="11"/>
  <c r="D23" i="11"/>
  <c r="C22" i="11"/>
  <c r="C25" i="11"/>
  <c r="C26" i="11"/>
  <c r="D26" i="11"/>
  <c r="C24" i="11"/>
  <c r="D25" i="11"/>
  <c r="C21" i="11"/>
  <c r="D18" i="11"/>
  <c r="D19" i="11"/>
  <c r="D24" i="11"/>
  <c r="D8" i="11"/>
  <c r="I8" i="11"/>
  <c r="J8" i="11"/>
  <c r="G8" i="11"/>
  <c r="H8" i="11"/>
  <c r="J36" i="11"/>
  <c r="J30" i="11"/>
  <c r="E7" i="11"/>
  <c r="F29" i="11"/>
  <c r="P165" i="11"/>
  <c r="P164" i="11"/>
  <c r="P163" i="11"/>
  <c r="P162" i="11"/>
  <c r="P161" i="11"/>
  <c r="P160" i="11"/>
  <c r="P159" i="11"/>
  <c r="P158" i="11"/>
  <c r="P157" i="11"/>
  <c r="P152" i="11"/>
  <c r="P151" i="11"/>
  <c r="P150" i="11"/>
  <c r="P149" i="11"/>
  <c r="P177" i="11" s="1"/>
  <c r="P148" i="11"/>
  <c r="P176" i="11" s="1"/>
  <c r="P147" i="11"/>
  <c r="P146" i="11"/>
  <c r="P145" i="11"/>
  <c r="P173" i="11" s="1"/>
  <c r="P144" i="11"/>
  <c r="P172" i="11" s="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30" i="11" s="1"/>
  <c r="AA121" i="11"/>
  <c r="AA143" i="11" s="1"/>
  <c r="Z121" i="11"/>
  <c r="Z143" i="11" s="1"/>
  <c r="Y121" i="11"/>
  <c r="Y156" i="11" s="1"/>
  <c r="Y171" i="11" s="1"/>
  <c r="X121" i="11"/>
  <c r="X130" i="11" s="1"/>
  <c r="W121" i="11"/>
  <c r="W143" i="11" s="1"/>
  <c r="V121" i="11"/>
  <c r="V143" i="11" s="1"/>
  <c r="U121" i="11"/>
  <c r="U156" i="11" s="1"/>
  <c r="U171" i="11" s="1"/>
  <c r="T121" i="11"/>
  <c r="T130" i="11" s="1"/>
  <c r="S121" i="11"/>
  <c r="S143" i="11" s="1"/>
  <c r="R121" i="11"/>
  <c r="R143" i="11" s="1"/>
  <c r="Q121" i="11"/>
  <c r="Q156" i="11" s="1"/>
  <c r="Q171" i="11" s="1"/>
  <c r="AA108" i="11"/>
  <c r="AA144" i="11" s="1"/>
  <c r="AA153" i="11" s="1"/>
  <c r="W108" i="11"/>
  <c r="W144" i="11" s="1"/>
  <c r="W153" i="11" s="1"/>
  <c r="S108" i="11"/>
  <c r="S144" i="11" s="1"/>
  <c r="S153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Y100" i="11"/>
  <c r="U100" i="11"/>
  <c r="Q100" i="11"/>
  <c r="P100" i="11"/>
  <c r="AA99" i="11"/>
  <c r="W99" i="11"/>
  <c r="S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Z100" i="11" s="1"/>
  <c r="Y48" i="11"/>
  <c r="X48" i="11"/>
  <c r="X100" i="11" s="1"/>
  <c r="W48" i="11"/>
  <c r="W100" i="11" s="1"/>
  <c r="V48" i="11"/>
  <c r="V100" i="11" s="1"/>
  <c r="U48" i="11"/>
  <c r="T48" i="11"/>
  <c r="T100" i="11" s="1"/>
  <c r="S48" i="11"/>
  <c r="S100" i="11" s="1"/>
  <c r="R48" i="11"/>
  <c r="R100" i="11" s="1"/>
  <c r="Q48" i="11"/>
  <c r="AC48" i="11" s="1"/>
  <c r="AB47" i="11"/>
  <c r="AB99" i="11" s="1"/>
  <c r="AA47" i="11"/>
  <c r="Z47" i="11"/>
  <c r="Z99" i="11" s="1"/>
  <c r="Y47" i="11"/>
  <c r="Y99" i="11" s="1"/>
  <c r="X47" i="11"/>
  <c r="X99" i="11" s="1"/>
  <c r="W47" i="11"/>
  <c r="V47" i="11"/>
  <c r="V99" i="11" s="1"/>
  <c r="U47" i="11"/>
  <c r="U99" i="11" s="1"/>
  <c r="T47" i="11"/>
  <c r="T99" i="11" s="1"/>
  <c r="S47" i="1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6" i="11" s="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F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H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6" i="11" s="1"/>
  <c r="H38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AC9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C5" i="11" s="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K23" i="11"/>
  <c r="K19" i="11"/>
  <c r="K24" i="11"/>
  <c r="K20" i="11"/>
  <c r="K25" i="11"/>
  <c r="K21" i="11"/>
  <c r="AJ11" i="11"/>
  <c r="AJ7" i="11"/>
  <c r="AJ1823" i="11"/>
  <c r="AJ1779" i="11"/>
  <c r="AJ1772" i="11"/>
  <c r="AJ1765" i="11"/>
  <c r="AJ1715" i="11"/>
  <c r="AJ1708" i="11"/>
  <c r="AJ1701" i="11"/>
  <c r="AJ1651" i="11"/>
  <c r="AJ1644" i="11"/>
  <c r="AJ1637" i="11"/>
  <c r="AJ1587" i="11"/>
  <c r="AJ1580" i="11"/>
  <c r="AJ1573" i="11"/>
  <c r="AJ1523" i="11"/>
  <c r="AJ1516" i="11"/>
  <c r="AJ1509" i="11"/>
  <c r="AJ1459" i="11"/>
  <c r="AJ1452" i="11"/>
  <c r="AJ1445" i="11"/>
  <c r="AJ1395" i="11"/>
  <c r="AJ1388" i="11"/>
  <c r="AJ1381" i="11"/>
  <c r="AJ1331" i="11"/>
  <c r="AJ1324" i="11"/>
  <c r="AJ1317" i="11"/>
  <c r="AJ1267" i="11"/>
  <c r="AJ1260" i="11"/>
  <c r="AJ1253" i="11"/>
  <c r="AJ1203" i="11"/>
  <c r="AJ1196" i="11"/>
  <c r="AJ1189" i="11"/>
  <c r="AJ1171" i="11"/>
  <c r="AJ1155" i="11"/>
  <c r="AJ1139" i="11"/>
  <c r="AJ1123" i="11"/>
  <c r="AJ1107" i="11"/>
  <c r="AJ1091" i="11"/>
  <c r="AJ1075" i="11"/>
  <c r="AJ1059" i="11"/>
  <c r="AJ1043" i="11"/>
  <c r="AJ1027" i="11"/>
  <c r="AJ1011" i="11"/>
  <c r="AJ995" i="11"/>
  <c r="AJ979" i="11"/>
  <c r="AJ963" i="11"/>
  <c r="AJ947" i="11"/>
  <c r="AJ931" i="11"/>
  <c r="AJ915" i="11"/>
  <c r="AJ899" i="11"/>
  <c r="AJ883" i="11"/>
  <c r="AJ867" i="11"/>
  <c r="AJ851" i="11"/>
  <c r="AJ835" i="11"/>
  <c r="AJ819" i="11"/>
  <c r="AJ803" i="11"/>
  <c r="AJ787" i="11"/>
  <c r="AJ771" i="11"/>
  <c r="AJ755" i="11"/>
  <c r="AJ739" i="11"/>
  <c r="AJ723" i="11"/>
  <c r="AJ707" i="11"/>
  <c r="AJ691" i="11"/>
  <c r="AJ675" i="11"/>
  <c r="AJ659" i="11"/>
  <c r="AJ643" i="11"/>
  <c r="AJ627" i="11"/>
  <c r="AJ611" i="11"/>
  <c r="AJ595" i="11"/>
  <c r="AJ579" i="11"/>
  <c r="AJ563" i="11"/>
  <c r="AJ547" i="11"/>
  <c r="AJ531" i="11"/>
  <c r="AJ515" i="11"/>
  <c r="AJ499" i="11"/>
  <c r="AJ495" i="11"/>
  <c r="AJ491" i="11"/>
  <c r="AJ487" i="11"/>
  <c r="AJ483" i="11"/>
  <c r="AJ479" i="11"/>
  <c r="AJ475" i="11"/>
  <c r="AJ471" i="11"/>
  <c r="AJ467" i="11"/>
  <c r="AJ463" i="11"/>
  <c r="AJ459" i="11"/>
  <c r="AJ455" i="11"/>
  <c r="AJ451" i="11"/>
  <c r="AJ447" i="11"/>
  <c r="AJ443" i="11"/>
  <c r="AJ439" i="11"/>
  <c r="AJ435" i="11"/>
  <c r="AJ431" i="11"/>
  <c r="AJ427" i="11"/>
  <c r="AJ423" i="11"/>
  <c r="AJ419" i="11"/>
  <c r="AJ415" i="11"/>
  <c r="AJ411" i="11"/>
  <c r="AJ407" i="11"/>
  <c r="AJ403" i="11"/>
  <c r="AJ399" i="11"/>
  <c r="AJ395" i="11"/>
  <c r="AJ391" i="11"/>
  <c r="AJ387" i="11"/>
  <c r="AJ383" i="11"/>
  <c r="AJ379" i="11"/>
  <c r="AJ375" i="11"/>
  <c r="AJ371" i="11"/>
  <c r="AJ367" i="11"/>
  <c r="AJ363" i="11"/>
  <c r="AJ359" i="11"/>
  <c r="AJ355" i="11"/>
  <c r="AJ351" i="11"/>
  <c r="AJ347" i="11"/>
  <c r="AJ343" i="11"/>
  <c r="AJ339" i="11"/>
  <c r="AJ335" i="11"/>
  <c r="AJ331" i="11"/>
  <c r="AJ327" i="11"/>
  <c r="AJ323" i="11"/>
  <c r="AJ319" i="11"/>
  <c r="AJ315" i="11"/>
  <c r="AJ311" i="11"/>
  <c r="AJ307" i="11"/>
  <c r="AJ303" i="11"/>
  <c r="AJ299" i="11"/>
  <c r="AJ295" i="11"/>
  <c r="AJ291" i="11"/>
  <c r="AJ287" i="11"/>
  <c r="AJ283" i="11"/>
  <c r="AJ279" i="11"/>
  <c r="AJ275" i="11"/>
  <c r="AJ271" i="11"/>
  <c r="AJ267" i="11"/>
  <c r="AJ263" i="11"/>
  <c r="AJ259" i="11"/>
  <c r="AJ255" i="11"/>
  <c r="AJ251" i="11"/>
  <c r="AJ247" i="11"/>
  <c r="AJ243" i="11"/>
  <c r="AJ239" i="11"/>
  <c r="AJ235" i="11"/>
  <c r="AJ231" i="11"/>
  <c r="AJ227" i="11"/>
  <c r="AJ223" i="11"/>
  <c r="AJ219" i="11"/>
  <c r="AJ215" i="11"/>
  <c r="AJ211" i="11"/>
  <c r="AJ207" i="11"/>
  <c r="AJ203" i="11"/>
  <c r="AJ199" i="11"/>
  <c r="AJ195" i="11"/>
  <c r="AJ191" i="11"/>
  <c r="AJ187" i="11"/>
  <c r="AJ183" i="11"/>
  <c r="AJ178" i="11"/>
  <c r="AJ174" i="11"/>
  <c r="AJ168" i="11"/>
  <c r="AJ163" i="11"/>
  <c r="AJ159" i="11"/>
  <c r="AJ153" i="11"/>
  <c r="AJ152" i="11"/>
  <c r="AJ148" i="11"/>
  <c r="AJ144" i="11"/>
  <c r="AJ142" i="11"/>
  <c r="AJ128" i="11"/>
  <c r="AJ124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J102" i="11"/>
  <c r="AJ53" i="11"/>
  <c r="AJ43" i="11"/>
  <c r="AJ42" i="11"/>
  <c r="AJ35" i="11"/>
  <c r="K26" i="11"/>
  <c r="AJ24" i="11"/>
  <c r="K22" i="11"/>
  <c r="AJ20" i="11"/>
  <c r="K18" i="11"/>
  <c r="AJ8" i="11"/>
  <c r="H14" i="2"/>
  <c r="H11" i="2"/>
  <c r="M18" i="2"/>
  <c r="H15" i="2"/>
  <c r="K13" i="2"/>
  <c r="H12" i="2"/>
  <c r="J18" i="2"/>
  <c r="J8" i="2"/>
  <c r="K12" i="2"/>
  <c r="K8" i="2"/>
  <c r="M15" i="2"/>
  <c r="H19" i="2"/>
  <c r="H13" i="2"/>
  <c r="J16" i="2"/>
  <c r="K11" i="2"/>
  <c r="M17" i="2"/>
  <c r="M13" i="2"/>
  <c r="J11" i="2"/>
  <c r="M12" i="2"/>
  <c r="K16" i="2"/>
  <c r="K17" i="2"/>
  <c r="H16" i="2"/>
  <c r="J17" i="2"/>
  <c r="K15" i="2"/>
  <c r="K18" i="2"/>
  <c r="J14" i="2"/>
  <c r="H8" i="2"/>
  <c r="M19" i="2"/>
  <c r="J19" i="2"/>
  <c r="M16" i="2"/>
  <c r="J12" i="2"/>
  <c r="H17" i="2"/>
  <c r="M8" i="2"/>
  <c r="H18" i="2"/>
  <c r="M11" i="2"/>
  <c r="K14" i="2"/>
  <c r="K19" i="2"/>
  <c r="M14" i="2"/>
  <c r="J13" i="2"/>
  <c r="J15" i="2"/>
  <c r="K10" i="2"/>
  <c r="J6" i="2"/>
  <c r="H7" i="2"/>
  <c r="H9" i="2"/>
  <c r="K20" i="2"/>
  <c r="J5" i="2"/>
  <c r="M4" i="2"/>
  <c r="K5" i="2"/>
  <c r="J10" i="2"/>
  <c r="K6" i="2"/>
  <c r="M20" i="2"/>
  <c r="H20" i="2"/>
  <c r="J20" i="2"/>
  <c r="J7" i="2"/>
  <c r="K4" i="2"/>
  <c r="H5" i="2"/>
  <c r="M7" i="2"/>
  <c r="J4" i="2"/>
  <c r="K7" i="2"/>
  <c r="H10" i="2"/>
  <c r="K9" i="2"/>
  <c r="M10" i="2"/>
  <c r="J9" i="2"/>
  <c r="H6" i="2"/>
  <c r="M6" i="2"/>
  <c r="H4" i="2"/>
  <c r="M5" i="2"/>
  <c r="M9" i="2"/>
  <c r="B7" i="2"/>
  <c r="B3" i="2"/>
  <c r="B4" i="2"/>
  <c r="K3" i="2"/>
  <c r="B5" i="2"/>
  <c r="AJ6" i="11"/>
  <c r="AJ10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89" i="11"/>
  <c r="AJ193" i="11"/>
  <c r="AJ197" i="11"/>
  <c r="AJ201" i="11"/>
  <c r="AJ205" i="11"/>
  <c r="AJ209" i="11"/>
  <c r="AJ213" i="11"/>
  <c r="AJ217" i="11"/>
  <c r="AJ221" i="11"/>
  <c r="AJ225" i="11"/>
  <c r="AJ229" i="11"/>
  <c r="AJ233" i="11"/>
  <c r="AJ237" i="11"/>
  <c r="AJ241" i="11"/>
  <c r="AJ245" i="11"/>
  <c r="AJ249" i="11"/>
  <c r="AJ253" i="11"/>
  <c r="AJ257" i="11"/>
  <c r="AJ261" i="11"/>
  <c r="AJ265" i="11"/>
  <c r="AJ269" i="11"/>
  <c r="AJ273" i="11"/>
  <c r="AJ277" i="11"/>
  <c r="AJ281" i="11"/>
  <c r="AJ285" i="11"/>
  <c r="AJ289" i="11"/>
  <c r="AJ293" i="11"/>
  <c r="AJ297" i="11"/>
  <c r="AJ301" i="11"/>
  <c r="AJ305" i="11"/>
  <c r="AJ309" i="11"/>
  <c r="AJ313" i="11"/>
  <c r="AJ317" i="11"/>
  <c r="AJ321" i="11"/>
  <c r="AJ325" i="11"/>
  <c r="AJ329" i="11"/>
  <c r="AJ333" i="11"/>
  <c r="AJ337" i="11"/>
  <c r="AJ341" i="11"/>
  <c r="AJ345" i="11"/>
  <c r="AJ349" i="11"/>
  <c r="AJ353" i="11"/>
  <c r="AJ357" i="11"/>
  <c r="AJ361" i="11"/>
  <c r="AJ365" i="11"/>
  <c r="AJ369" i="11"/>
  <c r="AJ373" i="11"/>
  <c r="AJ377" i="11"/>
  <c r="AJ381" i="11"/>
  <c r="AJ385" i="11"/>
  <c r="AJ389" i="11"/>
  <c r="AJ393" i="11"/>
  <c r="AJ397" i="11"/>
  <c r="AJ401" i="11"/>
  <c r="AJ405" i="11"/>
  <c r="AJ409" i="11"/>
  <c r="AJ413" i="11"/>
  <c r="AJ417" i="11"/>
  <c r="AJ421" i="11"/>
  <c r="AJ425" i="11"/>
  <c r="AJ429" i="11"/>
  <c r="AJ433" i="11"/>
  <c r="AJ437" i="11"/>
  <c r="AJ441" i="11"/>
  <c r="AJ445" i="11"/>
  <c r="AJ449" i="11"/>
  <c r="AJ453" i="11"/>
  <c r="AJ457" i="11"/>
  <c r="AJ461" i="11"/>
  <c r="AJ465" i="11"/>
  <c r="AJ469" i="11"/>
  <c r="AJ473" i="11"/>
  <c r="AJ477" i="11"/>
  <c r="AJ481" i="11"/>
  <c r="AJ485" i="11"/>
  <c r="AJ489" i="11"/>
  <c r="AJ493" i="11"/>
  <c r="AJ507" i="11"/>
  <c r="AJ523" i="11"/>
  <c r="AJ539" i="11"/>
  <c r="AJ555" i="11"/>
  <c r="AJ571" i="11"/>
  <c r="AJ587" i="11"/>
  <c r="AJ603" i="11"/>
  <c r="AJ619" i="11"/>
  <c r="AJ635" i="11"/>
  <c r="AJ651" i="11"/>
  <c r="AJ667" i="11"/>
  <c r="AJ683" i="11"/>
  <c r="AJ699" i="11"/>
  <c r="AJ715" i="11"/>
  <c r="AJ731" i="11"/>
  <c r="AJ747" i="11"/>
  <c r="AJ763" i="11"/>
  <c r="AJ779" i="11"/>
  <c r="AJ795" i="11"/>
  <c r="AJ811" i="11"/>
  <c r="AJ827" i="11"/>
  <c r="AJ843" i="11"/>
  <c r="AJ859" i="11"/>
  <c r="AJ875" i="11"/>
  <c r="AJ891" i="11"/>
  <c r="AJ907" i="11"/>
  <c r="AJ923" i="11"/>
  <c r="AJ939" i="11"/>
  <c r="AJ955" i="11"/>
  <c r="AJ971" i="11"/>
  <c r="AJ987" i="11"/>
  <c r="AJ1003" i="11"/>
  <c r="AJ1019" i="11"/>
  <c r="AJ1035" i="11"/>
  <c r="AJ1051" i="11"/>
  <c r="AJ1067" i="11"/>
  <c r="AJ1083" i="11"/>
  <c r="AJ1099" i="11"/>
  <c r="AJ1115" i="11"/>
  <c r="AJ1131" i="11"/>
  <c r="AJ1147" i="11"/>
  <c r="AJ1163" i="11"/>
  <c r="AJ1179" i="11"/>
  <c r="AJ1221" i="11"/>
  <c r="AJ1228" i="11"/>
  <c r="AJ1235" i="11"/>
  <c r="AJ1285" i="11"/>
  <c r="AJ1292" i="11"/>
  <c r="AJ1299" i="11"/>
  <c r="AJ1349" i="11"/>
  <c r="AJ1356" i="11"/>
  <c r="AJ1363" i="11"/>
  <c r="AJ1413" i="11"/>
  <c r="AJ1420" i="11"/>
  <c r="AJ1427" i="11"/>
  <c r="AJ1477" i="11"/>
  <c r="AJ1484" i="11"/>
  <c r="AJ1491" i="11"/>
  <c r="AJ1541" i="11"/>
  <c r="AJ1548" i="11"/>
  <c r="AJ1555" i="11"/>
  <c r="AJ1605" i="11"/>
  <c r="AJ1612" i="11"/>
  <c r="AJ1619" i="11"/>
  <c r="AJ1669" i="11"/>
  <c r="AJ1676" i="11"/>
  <c r="AJ1683" i="11"/>
  <c r="AJ1733" i="11"/>
  <c r="AJ1740" i="11"/>
  <c r="AJ1747" i="11"/>
  <c r="AJ1797" i="11"/>
  <c r="AJ1804" i="11"/>
  <c r="AJ1811" i="11"/>
  <c r="AJ5" i="11"/>
  <c r="AJ9" i="11"/>
  <c r="AJ12" i="11"/>
  <c r="AJ4" i="11"/>
  <c r="AI6" i="11"/>
  <c r="AI5" i="11"/>
  <c r="AI9" i="11"/>
  <c r="AI13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296" i="11"/>
  <c r="AI300" i="11"/>
  <c r="AI304" i="11"/>
  <c r="AI308" i="11"/>
  <c r="AI312" i="11"/>
  <c r="AI316" i="11"/>
  <c r="AI320" i="11"/>
  <c r="AI324" i="11"/>
  <c r="AI328" i="11"/>
  <c r="AI332" i="11"/>
  <c r="AI336" i="11"/>
  <c r="AI340" i="11"/>
  <c r="AI344" i="11"/>
  <c r="AI348" i="11"/>
  <c r="AI352" i="11"/>
  <c r="AI356" i="11"/>
  <c r="AI360" i="11"/>
  <c r="AI364" i="11"/>
  <c r="AI368" i="11"/>
  <c r="AI372" i="11"/>
  <c r="AI376" i="11"/>
  <c r="AI380" i="11"/>
  <c r="AI384" i="11"/>
  <c r="AI388" i="11"/>
  <c r="AI392" i="11"/>
  <c r="AI396" i="11"/>
  <c r="AI400" i="11"/>
  <c r="AI404" i="11"/>
  <c r="AI408" i="11"/>
  <c r="AI412" i="11"/>
  <c r="AI416" i="11"/>
  <c r="AI420" i="11"/>
  <c r="AI424" i="11"/>
  <c r="AI428" i="11"/>
  <c r="AI432" i="11"/>
  <c r="AI436" i="11"/>
  <c r="AI440" i="11"/>
  <c r="AI444" i="11"/>
  <c r="AI448" i="11"/>
  <c r="AI452" i="11"/>
  <c r="AI456" i="11"/>
  <c r="AI460" i="11"/>
  <c r="AI464" i="11"/>
  <c r="AI468" i="11"/>
  <c r="AI472" i="11"/>
  <c r="AI476" i="11"/>
  <c r="AI480" i="11"/>
  <c r="AI484" i="11"/>
  <c r="AI488" i="11"/>
  <c r="AI492" i="11"/>
  <c r="AI496" i="11"/>
  <c r="AI502" i="11"/>
  <c r="AI518" i="11"/>
  <c r="AI534" i="11"/>
  <c r="AI550" i="11"/>
  <c r="AI566" i="11"/>
  <c r="AI582" i="11"/>
  <c r="AI598" i="11"/>
  <c r="AI614" i="11"/>
  <c r="AI630" i="11"/>
  <c r="AI646" i="11"/>
  <c r="AI662" i="11"/>
  <c r="AI678" i="11"/>
  <c r="AI694" i="11"/>
  <c r="AI710" i="11"/>
  <c r="AI726" i="11"/>
  <c r="AI742" i="11"/>
  <c r="AI758" i="11"/>
  <c r="AI774" i="11"/>
  <c r="AI790" i="11"/>
  <c r="AI806" i="11"/>
  <c r="AI822" i="11"/>
  <c r="AI838" i="11"/>
  <c r="AI854" i="11"/>
  <c r="AI870" i="11"/>
  <c r="AI886" i="11"/>
  <c r="AI902" i="11"/>
  <c r="AI918" i="11"/>
  <c r="AI934" i="11"/>
  <c r="AI950" i="11"/>
  <c r="AI966" i="11"/>
  <c r="AI982" i="11"/>
  <c r="AI998" i="11"/>
  <c r="AI1014" i="11"/>
  <c r="AI1030" i="11"/>
  <c r="AI1046" i="11"/>
  <c r="AI1062" i="11"/>
  <c r="AI1078" i="11"/>
  <c r="AI1094" i="11"/>
  <c r="AI1110" i="11"/>
  <c r="AI1126" i="11"/>
  <c r="AI1142" i="11"/>
  <c r="AI1158" i="11"/>
  <c r="AI1174" i="11"/>
  <c r="AI1200" i="11"/>
  <c r="AI1207" i="11"/>
  <c r="AI1214" i="11"/>
  <c r="AI1264" i="11"/>
  <c r="AI1271" i="11"/>
  <c r="AI1278" i="11"/>
  <c r="AI1328" i="11"/>
  <c r="AI1335" i="11"/>
  <c r="AI1342" i="11"/>
  <c r="AI1392" i="11"/>
  <c r="AI1399" i="11"/>
  <c r="AI1406" i="11"/>
  <c r="AI1456" i="11"/>
  <c r="AI1463" i="11"/>
  <c r="AI1470" i="11"/>
  <c r="AI1520" i="11"/>
  <c r="AI1527" i="11"/>
  <c r="AI1534" i="11"/>
  <c r="AI1584" i="11"/>
  <c r="AI1591" i="11"/>
  <c r="AI1598" i="11"/>
  <c r="AI1648" i="11"/>
  <c r="AI1655" i="11"/>
  <c r="AI1662" i="11"/>
  <c r="AI1712" i="11"/>
  <c r="AI1719" i="11"/>
  <c r="AI1726" i="11"/>
  <c r="AI1776" i="11"/>
  <c r="AI1783" i="11"/>
  <c r="AI1790" i="11"/>
  <c r="AI8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294" i="11"/>
  <c r="AJ298" i="11"/>
  <c r="AJ302" i="11"/>
  <c r="AJ306" i="11"/>
  <c r="AJ310" i="11"/>
  <c r="AJ314" i="11"/>
  <c r="AJ318" i="11"/>
  <c r="AJ322" i="11"/>
  <c r="AJ326" i="11"/>
  <c r="AJ330" i="11"/>
  <c r="AJ334" i="11"/>
  <c r="AJ338" i="11"/>
  <c r="AJ342" i="11"/>
  <c r="AJ346" i="11"/>
  <c r="AJ350" i="11"/>
  <c r="AJ354" i="11"/>
  <c r="AJ358" i="11"/>
  <c r="AJ362" i="11"/>
  <c r="AJ366" i="11"/>
  <c r="AJ370" i="11"/>
  <c r="AJ374" i="11"/>
  <c r="AJ378" i="11"/>
  <c r="AJ382" i="11"/>
  <c r="AJ386" i="11"/>
  <c r="AJ390" i="11"/>
  <c r="AJ394" i="11"/>
  <c r="AJ398" i="11"/>
  <c r="AJ402" i="11"/>
  <c r="AJ406" i="11"/>
  <c r="AJ410" i="11"/>
  <c r="AJ414" i="11"/>
  <c r="AJ418" i="11"/>
  <c r="AJ422" i="11"/>
  <c r="AJ426" i="11"/>
  <c r="AJ430" i="11"/>
  <c r="AJ434" i="11"/>
  <c r="AJ438" i="11"/>
  <c r="AJ442" i="11"/>
  <c r="AJ446" i="11"/>
  <c r="AJ450" i="11"/>
  <c r="AJ454" i="11"/>
  <c r="AJ458" i="11"/>
  <c r="AJ462" i="11"/>
  <c r="AJ466" i="11"/>
  <c r="AJ470" i="11"/>
  <c r="AJ474" i="11"/>
  <c r="AJ478" i="11"/>
  <c r="AJ482" i="11"/>
  <c r="AJ486" i="11"/>
  <c r="AJ490" i="11"/>
  <c r="AJ494" i="11"/>
  <c r="AJ497" i="11"/>
  <c r="AJ511" i="11"/>
  <c r="AJ527" i="11"/>
  <c r="AJ543" i="11"/>
  <c r="AJ559" i="11"/>
  <c r="AJ575" i="11"/>
  <c r="AJ591" i="11"/>
  <c r="AJ607" i="11"/>
  <c r="AJ623" i="11"/>
  <c r="AJ639" i="11"/>
  <c r="AJ655" i="11"/>
  <c r="AJ671" i="11"/>
  <c r="AJ687" i="11"/>
  <c r="AJ703" i="11"/>
  <c r="AJ719" i="11"/>
  <c r="AJ735" i="11"/>
  <c r="AJ751" i="11"/>
  <c r="AJ767" i="11"/>
  <c r="AJ783" i="11"/>
  <c r="AJ799" i="11"/>
  <c r="AJ815" i="11"/>
  <c r="AJ831" i="11"/>
  <c r="AJ847" i="11"/>
  <c r="AJ863" i="11"/>
  <c r="AJ879" i="11"/>
  <c r="AJ895" i="11"/>
  <c r="AJ911" i="11"/>
  <c r="AJ927" i="11"/>
  <c r="AJ943" i="11"/>
  <c r="AJ959" i="11"/>
  <c r="AJ975" i="11"/>
  <c r="AJ991" i="11"/>
  <c r="AJ1007" i="11"/>
  <c r="AJ1023" i="11"/>
  <c r="AJ1039" i="11"/>
  <c r="AJ1055" i="11"/>
  <c r="AJ1071" i="11"/>
  <c r="AJ1087" i="11"/>
  <c r="AJ1103" i="11"/>
  <c r="AJ1119" i="11"/>
  <c r="AJ1135" i="11"/>
  <c r="AJ1151" i="11"/>
  <c r="AJ1167" i="11"/>
  <c r="AJ1205" i="11"/>
  <c r="AJ1212" i="11"/>
  <c r="AJ1219" i="11"/>
  <c r="AJ1269" i="11"/>
  <c r="AJ1276" i="11"/>
  <c r="AJ1283" i="11"/>
  <c r="AJ1333" i="11"/>
  <c r="AJ1340" i="11"/>
  <c r="AJ1347" i="11"/>
  <c r="AJ1397" i="11"/>
  <c r="AJ1404" i="11"/>
  <c r="AJ1411" i="11"/>
  <c r="AJ1461" i="11"/>
  <c r="AJ1468" i="11"/>
  <c r="AJ1475" i="11"/>
  <c r="AJ1525" i="11"/>
  <c r="AJ1532" i="11"/>
  <c r="AJ1539" i="11"/>
  <c r="AJ1589" i="11"/>
  <c r="AJ1596" i="11"/>
  <c r="AJ1603" i="11"/>
  <c r="AJ1653" i="11"/>
  <c r="AJ1660" i="11"/>
  <c r="AJ1667" i="11"/>
  <c r="AJ1717" i="11"/>
  <c r="AJ1724" i="11"/>
  <c r="AJ1731" i="11"/>
  <c r="AJ1781" i="11"/>
  <c r="AJ1788" i="11"/>
  <c r="AJ1795" i="11"/>
  <c r="AI4" i="11"/>
  <c r="AI11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3" i="11"/>
  <c r="AI297" i="11"/>
  <c r="AI301" i="11"/>
  <c r="AI305" i="11"/>
  <c r="AI309" i="11"/>
  <c r="AI313" i="11"/>
  <c r="AI317" i="11"/>
  <c r="AI321" i="11"/>
  <c r="AI325" i="11"/>
  <c r="AI329" i="11"/>
  <c r="AI333" i="11"/>
  <c r="AI337" i="11"/>
  <c r="AI341" i="11"/>
  <c r="AI345" i="11"/>
  <c r="AI349" i="11"/>
  <c r="AI353" i="11"/>
  <c r="AI357" i="11"/>
  <c r="AI361" i="11"/>
  <c r="AI365" i="11"/>
  <c r="AI369" i="11"/>
  <c r="AI373" i="11"/>
  <c r="AI377" i="11"/>
  <c r="AI381" i="11"/>
  <c r="AI385" i="11"/>
  <c r="AI389" i="11"/>
  <c r="AI393" i="11"/>
  <c r="AI397" i="11"/>
  <c r="AI401" i="11"/>
  <c r="AI405" i="11"/>
  <c r="AI409" i="11"/>
  <c r="AI413" i="11"/>
  <c r="AI417" i="11"/>
  <c r="AI421" i="11"/>
  <c r="AI425" i="11"/>
  <c r="AI429" i="11"/>
  <c r="AI433" i="11"/>
  <c r="AI437" i="11"/>
  <c r="AI441" i="11"/>
  <c r="AI445" i="11"/>
  <c r="AI449" i="11"/>
  <c r="AI453" i="11"/>
  <c r="AI457" i="11"/>
  <c r="AI461" i="11"/>
  <c r="AI465" i="11"/>
  <c r="AI469" i="11"/>
  <c r="AI473" i="11"/>
  <c r="AI477" i="11"/>
  <c r="AI481" i="11"/>
  <c r="AI485" i="11"/>
  <c r="AI489" i="11"/>
  <c r="AI493" i="11"/>
  <c r="AI506" i="11"/>
  <c r="AI522" i="11"/>
  <c r="AI538" i="11"/>
  <c r="AI554" i="11"/>
  <c r="AI570" i="11"/>
  <c r="AI586" i="11"/>
  <c r="AI602" i="11"/>
  <c r="AI618" i="11"/>
  <c r="AI634" i="11"/>
  <c r="AI650" i="11"/>
  <c r="AI666" i="11"/>
  <c r="AI682" i="11"/>
  <c r="AI698" i="11"/>
  <c r="AI714" i="11"/>
  <c r="AI730" i="11"/>
  <c r="AI746" i="11"/>
  <c r="AI762" i="11"/>
  <c r="AI778" i="11"/>
  <c r="AI794" i="11"/>
  <c r="AI810" i="11"/>
  <c r="AI826" i="11"/>
  <c r="AI842" i="11"/>
  <c r="AI858" i="11"/>
  <c r="AI874" i="11"/>
  <c r="AI890" i="11"/>
  <c r="AI906" i="11"/>
  <c r="AI922" i="11"/>
  <c r="AI938" i="11"/>
  <c r="AI954" i="11"/>
  <c r="AI970" i="11"/>
  <c r="AI986" i="11"/>
  <c r="AI1002" i="11"/>
  <c r="AI1018" i="11"/>
  <c r="AI1034" i="11"/>
  <c r="AI1050" i="11"/>
  <c r="AI1066" i="11"/>
  <c r="AI1082" i="11"/>
  <c r="AI1098" i="11"/>
  <c r="AI1114" i="11"/>
  <c r="AI1130" i="11"/>
  <c r="AI1146" i="11"/>
  <c r="AI1162" i="11"/>
  <c r="AI1178" i="11"/>
  <c r="AI1184" i="11"/>
  <c r="AI1191" i="11"/>
  <c r="AI1198" i="11"/>
  <c r="AI1248" i="11"/>
  <c r="AI1255" i="11"/>
  <c r="AI1262" i="11"/>
  <c r="AI1312" i="11"/>
  <c r="AI1319" i="11"/>
  <c r="AI1326" i="11"/>
  <c r="AI1376" i="11"/>
  <c r="AI1383" i="11"/>
  <c r="AI1390" i="11"/>
  <c r="AI1440" i="11"/>
  <c r="AI1447" i="11"/>
  <c r="AI1454" i="11"/>
  <c r="AI1504" i="11"/>
  <c r="AI1511" i="11"/>
  <c r="AI1518" i="11"/>
  <c r="AI1568" i="11"/>
  <c r="AI1575" i="11"/>
  <c r="AI1582" i="11"/>
  <c r="AI1632" i="11"/>
  <c r="AI1639" i="11"/>
  <c r="AI1646" i="11"/>
  <c r="AI1696" i="11"/>
  <c r="AI1703" i="11"/>
  <c r="AI1710" i="11"/>
  <c r="AI1760" i="11"/>
  <c r="AI1767" i="11"/>
  <c r="AI1774" i="11"/>
  <c r="AI1826" i="11"/>
  <c r="AI7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0" i="11"/>
  <c r="AI194" i="11"/>
  <c r="AI198" i="11"/>
  <c r="AI202" i="11"/>
  <c r="AI206" i="11"/>
  <c r="AI210" i="11"/>
  <c r="AI214" i="11"/>
  <c r="AI218" i="11"/>
  <c r="AI222" i="11"/>
  <c r="AI226" i="11"/>
  <c r="AI230" i="11"/>
  <c r="AI234" i="11"/>
  <c r="AI238" i="11"/>
  <c r="AI242" i="11"/>
  <c r="AI246" i="11"/>
  <c r="AI250" i="11"/>
  <c r="AI254" i="11"/>
  <c r="AI258" i="11"/>
  <c r="AI262" i="11"/>
  <c r="AI266" i="11"/>
  <c r="AI270" i="11"/>
  <c r="AI274" i="11"/>
  <c r="AI278" i="11"/>
  <c r="AI282" i="11"/>
  <c r="AI286" i="11"/>
  <c r="AI290" i="11"/>
  <c r="AI294" i="11"/>
  <c r="AI298" i="11"/>
  <c r="AI302" i="11"/>
  <c r="AI306" i="11"/>
  <c r="AI310" i="11"/>
  <c r="AI314" i="11"/>
  <c r="AI318" i="11"/>
  <c r="AI322" i="11"/>
  <c r="AI326" i="11"/>
  <c r="AI330" i="11"/>
  <c r="AI334" i="11"/>
  <c r="AI338" i="11"/>
  <c r="AI342" i="11"/>
  <c r="AI346" i="11"/>
  <c r="AI350" i="11"/>
  <c r="AI354" i="11"/>
  <c r="AI358" i="11"/>
  <c r="AI362" i="11"/>
  <c r="AI366" i="11"/>
  <c r="AI370" i="11"/>
  <c r="AI374" i="11"/>
  <c r="AI378" i="11"/>
  <c r="AI382" i="11"/>
  <c r="AI386" i="11"/>
  <c r="AI390" i="11"/>
  <c r="AI394" i="11"/>
  <c r="AI398" i="11"/>
  <c r="AI402" i="11"/>
  <c r="AI406" i="11"/>
  <c r="AI410" i="11"/>
  <c r="AI414" i="11"/>
  <c r="AI418" i="11"/>
  <c r="AI422" i="11"/>
  <c r="AI426" i="11"/>
  <c r="AI430" i="11"/>
  <c r="AI434" i="11"/>
  <c r="AI438" i="11"/>
  <c r="AI442" i="11"/>
  <c r="AI446" i="11"/>
  <c r="AI450" i="11"/>
  <c r="AI454" i="11"/>
  <c r="AI458" i="11"/>
  <c r="AI462" i="11"/>
  <c r="AI466" i="11"/>
  <c r="AI470" i="11"/>
  <c r="AI474" i="11"/>
  <c r="AI478" i="11"/>
  <c r="AI482" i="11"/>
  <c r="AI486" i="11"/>
  <c r="AI490" i="11"/>
  <c r="AI494" i="11"/>
  <c r="AI510" i="11"/>
  <c r="AI526" i="11"/>
  <c r="AI542" i="11"/>
  <c r="AI558" i="11"/>
  <c r="AI574" i="11"/>
  <c r="AI590" i="11"/>
  <c r="AI606" i="11"/>
  <c r="AI622" i="11"/>
  <c r="AI638" i="11"/>
  <c r="AI654" i="11"/>
  <c r="AI670" i="11"/>
  <c r="AI686" i="11"/>
  <c r="AI702" i="11"/>
  <c r="AI718" i="11"/>
  <c r="AI734" i="11"/>
  <c r="AI750" i="11"/>
  <c r="AI766" i="11"/>
  <c r="AI782" i="11"/>
  <c r="AI798" i="11"/>
  <c r="AI814" i="11"/>
  <c r="AI830" i="11"/>
  <c r="AI846" i="11"/>
  <c r="AI862" i="11"/>
  <c r="AI878" i="11"/>
  <c r="AI894" i="11"/>
  <c r="AI910" i="11"/>
  <c r="AI926" i="11"/>
  <c r="AI942" i="11"/>
  <c r="AI958" i="11"/>
  <c r="AI974" i="11"/>
  <c r="AI990" i="11"/>
  <c r="AI1006" i="11"/>
  <c r="AI1022" i="11"/>
  <c r="AI1038" i="11"/>
  <c r="AI1054" i="11"/>
  <c r="AI1070" i="11"/>
  <c r="AI1086" i="11"/>
  <c r="AI1102" i="11"/>
  <c r="AI1118" i="11"/>
  <c r="AI1134" i="11"/>
  <c r="AI1150" i="11"/>
  <c r="AI1166" i="11"/>
  <c r="AI1182" i="11"/>
  <c r="AI1232" i="11"/>
  <c r="AI1239" i="11"/>
  <c r="AI1246" i="11"/>
  <c r="AI1296" i="11"/>
  <c r="AI1303" i="11"/>
  <c r="AI1310" i="11"/>
  <c r="AI1360" i="11"/>
  <c r="AI1367" i="11"/>
  <c r="AI1374" i="11"/>
  <c r="AI1424" i="11"/>
  <c r="AI1431" i="11"/>
  <c r="AI1438" i="11"/>
  <c r="AI1488" i="11"/>
  <c r="AI1495" i="11"/>
  <c r="AI1502" i="11"/>
  <c r="AI1552" i="11"/>
  <c r="AI1559" i="11"/>
  <c r="AI1566" i="11"/>
  <c r="AI1616" i="11"/>
  <c r="AI1623" i="11"/>
  <c r="AI1630" i="11"/>
  <c r="AI1680" i="11"/>
  <c r="AI1687" i="11"/>
  <c r="AI1694" i="11"/>
  <c r="AI1744" i="11"/>
  <c r="AI1751" i="11"/>
  <c r="AI1758" i="11"/>
  <c r="AI1808" i="11"/>
  <c r="AI1815" i="11"/>
  <c r="S134" i="11" l="1"/>
  <c r="AA134" i="11"/>
  <c r="AC58" i="11"/>
  <c r="X131" i="11"/>
  <c r="S136" i="11"/>
  <c r="W136" i="11"/>
  <c r="S137" i="11"/>
  <c r="AA137" i="11"/>
  <c r="W139" i="11"/>
  <c r="S135" i="11"/>
  <c r="AA135" i="11"/>
  <c r="Q134" i="11"/>
  <c r="AC55" i="11"/>
  <c r="U134" i="11"/>
  <c r="Y134" i="11"/>
  <c r="AC56" i="11"/>
  <c r="R131" i="11"/>
  <c r="V131" i="11"/>
  <c r="Z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R134" i="11"/>
  <c r="V134" i="11"/>
  <c r="Z134" i="11"/>
  <c r="S131" i="11"/>
  <c r="W131" i="11"/>
  <c r="AA131" i="11"/>
  <c r="R136" i="11"/>
  <c r="V136" i="11"/>
  <c r="Z136" i="11"/>
  <c r="R137" i="11"/>
  <c r="V137" i="11"/>
  <c r="Z137" i="11"/>
  <c r="R139" i="11"/>
  <c r="V139" i="11"/>
  <c r="Z139" i="11"/>
  <c r="R135" i="11"/>
  <c r="V135" i="11"/>
  <c r="AC82" i="11"/>
  <c r="W134" i="11"/>
  <c r="T131" i="11"/>
  <c r="AB131" i="11"/>
  <c r="AA136" i="11"/>
  <c r="W137" i="11"/>
  <c r="S139" i="11"/>
  <c r="AA139" i="11"/>
  <c r="W135" i="11"/>
  <c r="AC92" i="11"/>
  <c r="AC93" i="11"/>
  <c r="T134" i="11"/>
  <c r="X134" i="11"/>
  <c r="AB134" i="11"/>
  <c r="U131" i="11"/>
  <c r="Y131" i="11"/>
  <c r="T136" i="11"/>
  <c r="X136" i="11"/>
  <c r="AB136" i="11"/>
  <c r="T137" i="11"/>
  <c r="X137" i="11"/>
  <c r="AB137" i="11"/>
  <c r="T139" i="11"/>
  <c r="X139" i="11"/>
  <c r="AB139" i="11"/>
  <c r="T135" i="11"/>
  <c r="X135" i="11"/>
  <c r="AB135" i="11"/>
  <c r="AC84" i="11"/>
  <c r="AC86" i="11"/>
  <c r="AC95" i="11"/>
  <c r="AC87" i="11"/>
  <c r="AC88" i="11"/>
  <c r="AC90" i="11"/>
  <c r="E18" i="11"/>
  <c r="F18" i="11" s="1"/>
  <c r="L18" i="11"/>
  <c r="E22" i="11"/>
  <c r="F22" i="11" s="1"/>
  <c r="L22" i="11"/>
  <c r="E26" i="11"/>
  <c r="F26" i="11" s="1"/>
  <c r="L26" i="11"/>
  <c r="F13" i="11"/>
  <c r="E21" i="11"/>
  <c r="L21" i="11"/>
  <c r="E25" i="11"/>
  <c r="L25" i="11"/>
  <c r="F7" i="11"/>
  <c r="F6" i="11"/>
  <c r="F10" i="11"/>
  <c r="AA101" i="11"/>
  <c r="W101" i="11"/>
  <c r="S101" i="11"/>
  <c r="F5" i="11"/>
  <c r="F9" i="11"/>
  <c r="F3" i="11"/>
  <c r="F4" i="11"/>
  <c r="F8" i="11"/>
  <c r="F12" i="11"/>
  <c r="E20" i="11"/>
  <c r="F20" i="11" s="1"/>
  <c r="L20" i="11"/>
  <c r="F21" i="11"/>
  <c r="E24" i="11"/>
  <c r="L24" i="11"/>
  <c r="F25" i="11"/>
  <c r="F11" i="11"/>
  <c r="E19" i="11"/>
  <c r="F19" i="11" s="1"/>
  <c r="L19" i="11"/>
  <c r="E23" i="11"/>
  <c r="F23" i="11" s="1"/>
  <c r="L23" i="11"/>
  <c r="F24" i="11"/>
  <c r="AC98" i="11"/>
  <c r="R101" i="11"/>
  <c r="V101" i="11"/>
  <c r="Z101" i="11"/>
  <c r="AC100" i="11"/>
  <c r="T101" i="11"/>
  <c r="X101" i="11"/>
  <c r="AB101" i="11"/>
  <c r="H37" i="11"/>
  <c r="I37" i="11" s="1"/>
  <c r="I38" i="11"/>
  <c r="U101" i="11"/>
  <c r="Y101" i="11"/>
  <c r="AC15" i="11"/>
  <c r="AC16" i="11"/>
  <c r="AC17" i="11"/>
  <c r="AC21" i="11"/>
  <c r="AC25" i="11"/>
  <c r="AC29" i="11"/>
  <c r="H31" i="11"/>
  <c r="I32" i="11"/>
  <c r="AC34" i="11"/>
  <c r="AC36" i="11"/>
  <c r="AC40" i="11"/>
  <c r="AC41" i="11"/>
  <c r="T108" i="11"/>
  <c r="T117" i="11" s="1"/>
  <c r="X108" i="11"/>
  <c r="X117" i="11" s="1"/>
  <c r="AB108" i="11"/>
  <c r="AB117" i="11" s="1"/>
  <c r="Q130" i="11"/>
  <c r="U130" i="11"/>
  <c r="Y130" i="11"/>
  <c r="T143" i="11"/>
  <c r="X143" i="11"/>
  <c r="AB143" i="11"/>
  <c r="X144" i="11"/>
  <c r="X153" i="11" s="1"/>
  <c r="AB144" i="11"/>
  <c r="AB153" i="11" s="1"/>
  <c r="R156" i="11"/>
  <c r="R171" i="11" s="1"/>
  <c r="V156" i="11"/>
  <c r="V171" i="11" s="1"/>
  <c r="Z156" i="11"/>
  <c r="Z171" i="11" s="1"/>
  <c r="P174" i="11"/>
  <c r="P178" i="11"/>
  <c r="AC13" i="11"/>
  <c r="AC3" i="11"/>
  <c r="AC12" i="11"/>
  <c r="AC20" i="11"/>
  <c r="AC24" i="11"/>
  <c r="AC35" i="11"/>
  <c r="AC42" i="11"/>
  <c r="AC43" i="11"/>
  <c r="Q61" i="11"/>
  <c r="AC61" i="11" s="1"/>
  <c r="Q99" i="11"/>
  <c r="AC99" i="11" s="1"/>
  <c r="Q101" i="11"/>
  <c r="AC101" i="11" s="1"/>
  <c r="Q108" i="11"/>
  <c r="U108" i="11"/>
  <c r="Y108" i="11"/>
  <c r="R130" i="11"/>
  <c r="V130" i="11"/>
  <c r="Z130" i="11"/>
  <c r="Q143" i="11"/>
  <c r="U143" i="11"/>
  <c r="Y143" i="11"/>
  <c r="S156" i="11"/>
  <c r="S171" i="11" s="1"/>
  <c r="W156" i="11"/>
  <c r="W171" i="11" s="1"/>
  <c r="AA156" i="11"/>
  <c r="AA171" i="11" s="1"/>
  <c r="P175" i="11"/>
  <c r="P179" i="11"/>
  <c r="AC6" i="11"/>
  <c r="AC14" i="11"/>
  <c r="AC4" i="11"/>
  <c r="AC8" i="11"/>
  <c r="AC32" i="11"/>
  <c r="AC38" i="11"/>
  <c r="AC44" i="11"/>
  <c r="AC52" i="11"/>
  <c r="R108" i="11"/>
  <c r="V108" i="11"/>
  <c r="Z108" i="11"/>
  <c r="S130" i="11"/>
  <c r="W130" i="11"/>
  <c r="AA130" i="11"/>
  <c r="T156" i="11"/>
  <c r="T171" i="11" s="1"/>
  <c r="X156" i="11"/>
  <c r="X171" i="11" s="1"/>
  <c r="AB156" i="11"/>
  <c r="AB171" i="11" s="1"/>
  <c r="P180" i="11"/>
  <c r="AC10" i="11"/>
  <c r="AC18" i="11"/>
  <c r="AC22" i="11"/>
  <c r="AC26" i="11"/>
  <c r="AC28" i="11"/>
  <c r="AC30" i="11"/>
  <c r="S117" i="11"/>
  <c r="W117" i="11"/>
  <c r="AA117" i="11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B30" i="11"/>
  <c r="AD12" i="2"/>
  <c r="I12" i="2"/>
  <c r="AD11" i="2"/>
  <c r="I11" i="2"/>
  <c r="AD10" i="2"/>
  <c r="I10" i="2"/>
  <c r="I9" i="2"/>
  <c r="AD7" i="2"/>
  <c r="AD4" i="2"/>
  <c r="J3" i="2"/>
  <c r="AD20" i="2"/>
  <c r="I20" i="2"/>
  <c r="AD19" i="2"/>
  <c r="I19" i="2"/>
  <c r="AD18" i="2"/>
  <c r="I18" i="2"/>
  <c r="AD17" i="2"/>
  <c r="I17" i="2"/>
  <c r="AD16" i="2"/>
  <c r="I16" i="2"/>
  <c r="AD15" i="2"/>
  <c r="I15" i="2"/>
  <c r="AD14" i="2"/>
  <c r="I14" i="2"/>
  <c r="AD13" i="2"/>
  <c r="I13" i="2"/>
  <c r="AD6" i="2"/>
  <c r="AD8" i="2"/>
  <c r="I7" i="2"/>
  <c r="I6" i="2"/>
  <c r="I5" i="2"/>
  <c r="AD3" i="2"/>
  <c r="I3" i="2"/>
  <c r="I8" i="2"/>
  <c r="I4" i="2"/>
  <c r="AD5" i="2"/>
  <c r="U427" i="2"/>
  <c r="U411" i="2"/>
  <c r="U395" i="2"/>
  <c r="U379" i="2"/>
  <c r="U363" i="2"/>
  <c r="U347" i="2"/>
  <c r="U331" i="2"/>
  <c r="U315" i="2"/>
  <c r="U299" i="2"/>
  <c r="U283" i="2"/>
  <c r="U267" i="2"/>
  <c r="U255" i="2"/>
  <c r="U251" i="2"/>
  <c r="U247" i="2"/>
  <c r="U243" i="2"/>
  <c r="U239" i="2"/>
  <c r="U235" i="2"/>
  <c r="U231" i="2"/>
  <c r="U227" i="2"/>
  <c r="U223" i="2"/>
  <c r="U219" i="2"/>
  <c r="U215" i="2"/>
  <c r="U211" i="2"/>
  <c r="U207" i="2"/>
  <c r="U20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2" i="2"/>
  <c r="U58" i="2"/>
  <c r="U54" i="2"/>
  <c r="U50" i="2"/>
  <c r="U46" i="2"/>
  <c r="U42" i="2"/>
  <c r="U38" i="2"/>
  <c r="U34" i="2"/>
  <c r="U30" i="2"/>
  <c r="U26" i="2"/>
  <c r="AD9" i="2"/>
  <c r="T10" i="2"/>
  <c r="T11" i="2"/>
  <c r="T12" i="2"/>
  <c r="U13" i="2"/>
  <c r="U14" i="2"/>
  <c r="U15" i="2"/>
  <c r="U16" i="2"/>
  <c r="U17" i="2"/>
  <c r="U18" i="2"/>
  <c r="U19" i="2"/>
  <c r="U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T259" i="2"/>
  <c r="U263" i="2"/>
  <c r="T274" i="2"/>
  <c r="U279" i="2"/>
  <c r="T290" i="2"/>
  <c r="U295" i="2"/>
  <c r="T306" i="2"/>
  <c r="U311" i="2"/>
  <c r="T322" i="2"/>
  <c r="U327" i="2"/>
  <c r="T338" i="2"/>
  <c r="U343" i="2"/>
  <c r="T354" i="2"/>
  <c r="U359" i="2"/>
  <c r="T370" i="2"/>
  <c r="U375" i="2"/>
  <c r="T386" i="2"/>
  <c r="U391" i="2"/>
  <c r="T402" i="2"/>
  <c r="U407" i="2"/>
  <c r="T418" i="2"/>
  <c r="U423" i="2"/>
  <c r="T434" i="2"/>
  <c r="U439" i="2"/>
  <c r="U10" i="2"/>
  <c r="U11" i="2"/>
  <c r="U12" i="2"/>
  <c r="T21" i="2"/>
  <c r="T22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7" i="2"/>
  <c r="T100" i="2"/>
  <c r="U101" i="2"/>
  <c r="T104" i="2"/>
  <c r="U105" i="2"/>
  <c r="T108" i="2"/>
  <c r="U109" i="2"/>
  <c r="T112" i="2"/>
  <c r="U113" i="2"/>
  <c r="T116" i="2"/>
  <c r="U117" i="2"/>
  <c r="T120" i="2"/>
  <c r="U121" i="2"/>
  <c r="T124" i="2"/>
  <c r="U125" i="2"/>
  <c r="T128" i="2"/>
  <c r="U129" i="2"/>
  <c r="T132" i="2"/>
  <c r="U133" i="2"/>
  <c r="T136" i="2"/>
  <c r="U137" i="2"/>
  <c r="T140" i="2"/>
  <c r="U141" i="2"/>
  <c r="T144" i="2"/>
  <c r="U145" i="2"/>
  <c r="T148" i="2"/>
  <c r="U149" i="2"/>
  <c r="T152" i="2"/>
  <c r="U153" i="2"/>
  <c r="T156" i="2"/>
  <c r="U157" i="2"/>
  <c r="T160" i="2"/>
  <c r="U161" i="2"/>
  <c r="T164" i="2"/>
  <c r="U165" i="2"/>
  <c r="T168" i="2"/>
  <c r="U169" i="2"/>
  <c r="T172" i="2"/>
  <c r="U173" i="2"/>
  <c r="T176" i="2"/>
  <c r="U177" i="2"/>
  <c r="T180" i="2"/>
  <c r="U181" i="2"/>
  <c r="T184" i="2"/>
  <c r="U185" i="2"/>
  <c r="T188" i="2"/>
  <c r="U189" i="2"/>
  <c r="T192" i="2"/>
  <c r="U193" i="2"/>
  <c r="T196" i="2"/>
  <c r="U197" i="2"/>
  <c r="T200" i="2"/>
  <c r="U201" i="2"/>
  <c r="T204" i="2"/>
  <c r="U205" i="2"/>
  <c r="T208" i="2"/>
  <c r="U209" i="2"/>
  <c r="T212" i="2"/>
  <c r="U213" i="2"/>
  <c r="T216" i="2"/>
  <c r="U217" i="2"/>
  <c r="T220" i="2"/>
  <c r="U221" i="2"/>
  <c r="T224" i="2"/>
  <c r="U225" i="2"/>
  <c r="T228" i="2"/>
  <c r="U229" i="2"/>
  <c r="T232" i="2"/>
  <c r="U233" i="2"/>
  <c r="T236" i="2"/>
  <c r="U237" i="2"/>
  <c r="T240" i="2"/>
  <c r="U241" i="2"/>
  <c r="T244" i="2"/>
  <c r="U245" i="2"/>
  <c r="T248" i="2"/>
  <c r="U249" i="2"/>
  <c r="T252" i="2"/>
  <c r="U253" i="2"/>
  <c r="T256" i="2"/>
  <c r="U257" i="2"/>
  <c r="U259" i="2"/>
  <c r="T270" i="2"/>
  <c r="U275" i="2"/>
  <c r="T286" i="2"/>
  <c r="U291" i="2"/>
  <c r="T302" i="2"/>
  <c r="U307" i="2"/>
  <c r="T318" i="2"/>
  <c r="U323" i="2"/>
  <c r="T334" i="2"/>
  <c r="U339" i="2"/>
  <c r="T350" i="2"/>
  <c r="U355" i="2"/>
  <c r="T366" i="2"/>
  <c r="U371" i="2"/>
  <c r="T382" i="2"/>
  <c r="U387" i="2"/>
  <c r="T398" i="2"/>
  <c r="U403" i="2"/>
  <c r="T414" i="2"/>
  <c r="U419" i="2"/>
  <c r="T430" i="2"/>
  <c r="U435" i="2"/>
  <c r="T9" i="2"/>
  <c r="U9" i="2"/>
  <c r="U21" i="2"/>
  <c r="U22" i="2"/>
  <c r="T26" i="2"/>
  <c r="U27" i="2"/>
  <c r="T30" i="2"/>
  <c r="U31" i="2"/>
  <c r="T34" i="2"/>
  <c r="U35" i="2"/>
  <c r="T38" i="2"/>
  <c r="U39" i="2"/>
  <c r="T42" i="2"/>
  <c r="U43" i="2"/>
  <c r="T46" i="2"/>
  <c r="U47" i="2"/>
  <c r="T50" i="2"/>
  <c r="U51" i="2"/>
  <c r="T54" i="2"/>
  <c r="U55" i="2"/>
  <c r="T58" i="2"/>
  <c r="U59" i="2"/>
  <c r="T62" i="2"/>
  <c r="U63" i="2"/>
  <c r="T67" i="2"/>
  <c r="U68" i="2"/>
  <c r="T71" i="2"/>
  <c r="U72" i="2"/>
  <c r="T75" i="2"/>
  <c r="U76" i="2"/>
  <c r="T79" i="2"/>
  <c r="U80" i="2"/>
  <c r="T83" i="2"/>
  <c r="U84" i="2"/>
  <c r="T87" i="2"/>
  <c r="U88" i="2"/>
  <c r="T91" i="2"/>
  <c r="U92" i="2"/>
  <c r="T95" i="2"/>
  <c r="U96" i="2"/>
  <c r="T99" i="2"/>
  <c r="U100" i="2"/>
  <c r="T103" i="2"/>
  <c r="U104" i="2"/>
  <c r="T107" i="2"/>
  <c r="U108" i="2"/>
  <c r="T111" i="2"/>
  <c r="U112" i="2"/>
  <c r="T115" i="2"/>
  <c r="U116" i="2"/>
  <c r="T119" i="2"/>
  <c r="U120" i="2"/>
  <c r="T123" i="2"/>
  <c r="U124" i="2"/>
  <c r="T127" i="2"/>
  <c r="U128" i="2"/>
  <c r="T131" i="2"/>
  <c r="U132" i="2"/>
  <c r="T135" i="2"/>
  <c r="U136" i="2"/>
  <c r="T139" i="2"/>
  <c r="U140" i="2"/>
  <c r="T143" i="2"/>
  <c r="U144" i="2"/>
  <c r="T147" i="2"/>
  <c r="U148" i="2"/>
  <c r="T151" i="2"/>
  <c r="U152" i="2"/>
  <c r="T155" i="2"/>
  <c r="U156" i="2"/>
  <c r="T159" i="2"/>
  <c r="U160" i="2"/>
  <c r="T163" i="2"/>
  <c r="U164" i="2"/>
  <c r="T167" i="2"/>
  <c r="U168" i="2"/>
  <c r="T171" i="2"/>
  <c r="U172" i="2"/>
  <c r="T175" i="2"/>
  <c r="U176" i="2"/>
  <c r="T179" i="2"/>
  <c r="U180" i="2"/>
  <c r="T183" i="2"/>
  <c r="U184" i="2"/>
  <c r="T187" i="2"/>
  <c r="U188" i="2"/>
  <c r="T191" i="2"/>
  <c r="U192" i="2"/>
  <c r="T195" i="2"/>
  <c r="U196" i="2"/>
  <c r="T199" i="2"/>
  <c r="U200" i="2"/>
  <c r="T203" i="2"/>
  <c r="U204" i="2"/>
  <c r="T207" i="2"/>
  <c r="U208" i="2"/>
  <c r="T211" i="2"/>
  <c r="U212" i="2"/>
  <c r="T215" i="2"/>
  <c r="U216" i="2"/>
  <c r="T219" i="2"/>
  <c r="U220" i="2"/>
  <c r="T223" i="2"/>
  <c r="U224" i="2"/>
  <c r="T227" i="2"/>
  <c r="U228" i="2"/>
  <c r="T231" i="2"/>
  <c r="U232" i="2"/>
  <c r="T235" i="2"/>
  <c r="U236" i="2"/>
  <c r="T239" i="2"/>
  <c r="U240" i="2"/>
  <c r="T243" i="2"/>
  <c r="U244" i="2"/>
  <c r="T247" i="2"/>
  <c r="U248" i="2"/>
  <c r="T251" i="2"/>
  <c r="U252" i="2"/>
  <c r="T255" i="2"/>
  <c r="U256" i="2"/>
  <c r="T266" i="2"/>
  <c r="U271" i="2"/>
  <c r="T282" i="2"/>
  <c r="U287" i="2"/>
  <c r="T298" i="2"/>
  <c r="U303" i="2"/>
  <c r="T314" i="2"/>
  <c r="U319" i="2"/>
  <c r="T330" i="2"/>
  <c r="U335" i="2"/>
  <c r="T346" i="2"/>
  <c r="U351" i="2"/>
  <c r="T362" i="2"/>
  <c r="U367" i="2"/>
  <c r="T378" i="2"/>
  <c r="U383" i="2"/>
  <c r="T394" i="2"/>
  <c r="U399" i="2"/>
  <c r="T410" i="2"/>
  <c r="U415" i="2"/>
  <c r="T426" i="2"/>
  <c r="U431" i="2"/>
  <c r="T442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260" i="2"/>
  <c r="U261" i="2"/>
  <c r="T264" i="2"/>
  <c r="U265" i="2"/>
  <c r="T268" i="2"/>
  <c r="U269" i="2"/>
  <c r="T272" i="2"/>
  <c r="U273" i="2"/>
  <c r="T276" i="2"/>
  <c r="U277" i="2"/>
  <c r="T280" i="2"/>
  <c r="U281" i="2"/>
  <c r="T284" i="2"/>
  <c r="U285" i="2"/>
  <c r="T288" i="2"/>
  <c r="U289" i="2"/>
  <c r="T292" i="2"/>
  <c r="U293" i="2"/>
  <c r="T296" i="2"/>
  <c r="U297" i="2"/>
  <c r="T300" i="2"/>
  <c r="U301" i="2"/>
  <c r="T304" i="2"/>
  <c r="U305" i="2"/>
  <c r="T308" i="2"/>
  <c r="U309" i="2"/>
  <c r="T312" i="2"/>
  <c r="U313" i="2"/>
  <c r="T316" i="2"/>
  <c r="U317" i="2"/>
  <c r="T320" i="2"/>
  <c r="U321" i="2"/>
  <c r="T324" i="2"/>
  <c r="U325" i="2"/>
  <c r="T328" i="2"/>
  <c r="U329" i="2"/>
  <c r="T332" i="2"/>
  <c r="U333" i="2"/>
  <c r="T336" i="2"/>
  <c r="U337" i="2"/>
  <c r="T340" i="2"/>
  <c r="U341" i="2"/>
  <c r="T344" i="2"/>
  <c r="U345" i="2"/>
  <c r="T348" i="2"/>
  <c r="U349" i="2"/>
  <c r="T352" i="2"/>
  <c r="U353" i="2"/>
  <c r="T356" i="2"/>
  <c r="U357" i="2"/>
  <c r="T360" i="2"/>
  <c r="U361" i="2"/>
  <c r="T364" i="2"/>
  <c r="U365" i="2"/>
  <c r="T368" i="2"/>
  <c r="U369" i="2"/>
  <c r="T372" i="2"/>
  <c r="U373" i="2"/>
  <c r="T376" i="2"/>
  <c r="U377" i="2"/>
  <c r="T380" i="2"/>
  <c r="U381" i="2"/>
  <c r="T384" i="2"/>
  <c r="U385" i="2"/>
  <c r="T388" i="2"/>
  <c r="U389" i="2"/>
  <c r="T392" i="2"/>
  <c r="U393" i="2"/>
  <c r="T396" i="2"/>
  <c r="U397" i="2"/>
  <c r="T400" i="2"/>
  <c r="U401" i="2"/>
  <c r="T404" i="2"/>
  <c r="U405" i="2"/>
  <c r="T408" i="2"/>
  <c r="U409" i="2"/>
  <c r="T412" i="2"/>
  <c r="U413" i="2"/>
  <c r="T416" i="2"/>
  <c r="U417" i="2"/>
  <c r="T420" i="2"/>
  <c r="U421" i="2"/>
  <c r="T424" i="2"/>
  <c r="U425" i="2"/>
  <c r="T428" i="2"/>
  <c r="U429" i="2"/>
  <c r="T432" i="2"/>
  <c r="U433" i="2"/>
  <c r="T436" i="2"/>
  <c r="U437" i="2"/>
  <c r="T440" i="2"/>
  <c r="U441" i="2"/>
  <c r="T444" i="2"/>
  <c r="U445" i="2"/>
  <c r="T448" i="2"/>
  <c r="U449" i="2"/>
  <c r="T452" i="2"/>
  <c r="U453" i="2"/>
  <c r="T456" i="2"/>
  <c r="U457" i="2"/>
  <c r="T460" i="2"/>
  <c r="U461" i="2"/>
  <c r="T464" i="2"/>
  <c r="U465" i="2"/>
  <c r="T468" i="2"/>
  <c r="U469" i="2"/>
  <c r="T472" i="2"/>
  <c r="U473" i="2"/>
  <c r="T476" i="2"/>
  <c r="U477" i="2"/>
  <c r="T480" i="2"/>
  <c r="U481" i="2"/>
  <c r="T484" i="2"/>
  <c r="U485" i="2"/>
  <c r="T488" i="2"/>
  <c r="U489" i="2"/>
  <c r="T492" i="2"/>
  <c r="U493" i="2"/>
  <c r="T496" i="2"/>
  <c r="U497" i="2"/>
  <c r="T500" i="2"/>
  <c r="U501" i="2"/>
  <c r="T504" i="2"/>
  <c r="U505" i="2"/>
  <c r="T508" i="2"/>
  <c r="U509" i="2"/>
  <c r="T512" i="2"/>
  <c r="U513" i="2"/>
  <c r="T516" i="2"/>
  <c r="U517" i="2"/>
  <c r="T520" i="2"/>
  <c r="U521" i="2"/>
  <c r="T524" i="2"/>
  <c r="U525" i="2"/>
  <c r="T528" i="2"/>
  <c r="U529" i="2"/>
  <c r="T532" i="2"/>
  <c r="U533" i="2"/>
  <c r="T536" i="2"/>
  <c r="U537" i="2"/>
  <c r="T540" i="2"/>
  <c r="U541" i="2"/>
  <c r="T544" i="2"/>
  <c r="U545" i="2"/>
  <c r="T548" i="2"/>
  <c r="U549" i="2"/>
  <c r="T552" i="2"/>
  <c r="U553" i="2"/>
  <c r="T556" i="2"/>
  <c r="U557" i="2"/>
  <c r="T560" i="2"/>
  <c r="U561" i="2"/>
  <c r="T564" i="2"/>
  <c r="U565" i="2"/>
  <c r="T568" i="2"/>
  <c r="U569" i="2"/>
  <c r="T572" i="2"/>
  <c r="U573" i="2"/>
  <c r="T576" i="2"/>
  <c r="U577" i="2"/>
  <c r="T580" i="2"/>
  <c r="U581" i="2"/>
  <c r="T584" i="2"/>
  <c r="U585" i="2"/>
  <c r="T588" i="2"/>
  <c r="U589" i="2"/>
  <c r="T592" i="2"/>
  <c r="U593" i="2"/>
  <c r="T596" i="2"/>
  <c r="U597" i="2"/>
  <c r="T600" i="2"/>
  <c r="U601" i="2"/>
  <c r="T604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U260" i="2"/>
  <c r="T263" i="2"/>
  <c r="U264" i="2"/>
  <c r="T267" i="2"/>
  <c r="U268" i="2"/>
  <c r="T271" i="2"/>
  <c r="U272" i="2"/>
  <c r="T275" i="2"/>
  <c r="U276" i="2"/>
  <c r="T279" i="2"/>
  <c r="U280" i="2"/>
  <c r="T283" i="2"/>
  <c r="U284" i="2"/>
  <c r="T287" i="2"/>
  <c r="U288" i="2"/>
  <c r="T291" i="2"/>
  <c r="U292" i="2"/>
  <c r="T295" i="2"/>
  <c r="U296" i="2"/>
  <c r="T299" i="2"/>
  <c r="U300" i="2"/>
  <c r="T303" i="2"/>
  <c r="U304" i="2"/>
  <c r="T307" i="2"/>
  <c r="U308" i="2"/>
  <c r="T311" i="2"/>
  <c r="U312" i="2"/>
  <c r="T315" i="2"/>
  <c r="U316" i="2"/>
  <c r="T319" i="2"/>
  <c r="U320" i="2"/>
  <c r="T323" i="2"/>
  <c r="U324" i="2"/>
  <c r="T327" i="2"/>
  <c r="U328" i="2"/>
  <c r="T331" i="2"/>
  <c r="U332" i="2"/>
  <c r="T335" i="2"/>
  <c r="U336" i="2"/>
  <c r="T339" i="2"/>
  <c r="U340" i="2"/>
  <c r="T343" i="2"/>
  <c r="U344" i="2"/>
  <c r="T347" i="2"/>
  <c r="U348" i="2"/>
  <c r="T351" i="2"/>
  <c r="U352" i="2"/>
  <c r="T355" i="2"/>
  <c r="U356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4" i="2"/>
  <c r="T1127" i="2"/>
  <c r="U1128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U1427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600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0" i="2"/>
  <c r="T2213" i="2"/>
  <c r="U2214" i="2"/>
  <c r="T2217" i="2"/>
  <c r="U2218" i="2"/>
  <c r="T2221" i="2"/>
  <c r="U2222" i="2"/>
  <c r="T2225" i="2"/>
  <c r="U2226" i="2"/>
  <c r="T2229" i="2"/>
  <c r="U2230" i="2"/>
  <c r="T2233" i="2"/>
  <c r="U2234" i="2"/>
  <c r="T2237" i="2"/>
  <c r="U2238" i="2"/>
  <c r="T2241" i="2"/>
  <c r="U2242" i="2"/>
  <c r="T2245" i="2"/>
  <c r="U2246" i="2"/>
  <c r="T2249" i="2"/>
  <c r="U2250" i="2"/>
  <c r="T2253" i="2"/>
  <c r="U2254" i="2"/>
  <c r="T2257" i="2"/>
  <c r="U2258" i="2"/>
  <c r="T2261" i="2"/>
  <c r="U2262" i="2"/>
  <c r="T2265" i="2"/>
  <c r="U2266" i="2"/>
  <c r="T2269" i="2"/>
  <c r="U2270" i="2"/>
  <c r="T2273" i="2"/>
  <c r="U2274" i="2"/>
  <c r="T2277" i="2"/>
  <c r="U2278" i="2"/>
  <c r="T2281" i="2"/>
  <c r="U2282" i="2"/>
  <c r="T2285" i="2"/>
  <c r="U2286" i="2"/>
  <c r="T2289" i="2"/>
  <c r="U2290" i="2"/>
  <c r="T2293" i="2"/>
  <c r="U2294" i="2"/>
  <c r="T2297" i="2"/>
  <c r="U2298" i="2"/>
  <c r="T2301" i="2"/>
  <c r="U2302" i="2"/>
  <c r="T2305" i="2"/>
  <c r="U2306" i="2"/>
  <c r="T2309" i="2"/>
  <c r="U2310" i="2"/>
  <c r="T2313" i="2"/>
  <c r="U2314" i="2"/>
  <c r="T2317" i="2"/>
  <c r="U2318" i="2"/>
  <c r="T2321" i="2"/>
  <c r="U2322" i="2"/>
  <c r="T2325" i="2"/>
  <c r="U2326" i="2"/>
  <c r="T2329" i="2"/>
  <c r="U2330" i="2"/>
  <c r="T2333" i="2"/>
  <c r="U2334" i="2"/>
  <c r="T2337" i="2"/>
  <c r="U2338" i="2"/>
  <c r="T2341" i="2"/>
  <c r="U2342" i="2"/>
  <c r="T2345" i="2"/>
  <c r="U2346" i="2"/>
  <c r="T2349" i="2"/>
  <c r="U2350" i="2"/>
  <c r="T2353" i="2"/>
  <c r="U2354" i="2"/>
  <c r="T2357" i="2"/>
  <c r="U2358" i="2"/>
  <c r="T2361" i="2"/>
  <c r="U2362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T2596" i="2"/>
  <c r="U2601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2" i="2"/>
  <c r="U2213" i="2"/>
  <c r="T2216" i="2"/>
  <c r="U2217" i="2"/>
  <c r="T2220" i="2"/>
  <c r="U2221" i="2"/>
  <c r="T2224" i="2"/>
  <c r="U2225" i="2"/>
  <c r="T2228" i="2"/>
  <c r="U2229" i="2"/>
  <c r="T2232" i="2"/>
  <c r="U2233" i="2"/>
  <c r="T2236" i="2"/>
  <c r="U2237" i="2"/>
  <c r="T2240" i="2"/>
  <c r="U2241" i="2"/>
  <c r="T2244" i="2"/>
  <c r="U2245" i="2"/>
  <c r="T2248" i="2"/>
  <c r="U2249" i="2"/>
  <c r="T2252" i="2"/>
  <c r="U2253" i="2"/>
  <c r="T2256" i="2"/>
  <c r="U2257" i="2"/>
  <c r="T2260" i="2"/>
  <c r="U2261" i="2"/>
  <c r="T2264" i="2"/>
  <c r="U2265" i="2"/>
  <c r="T2268" i="2"/>
  <c r="U2269" i="2"/>
  <c r="T2272" i="2"/>
  <c r="U2273" i="2"/>
  <c r="T2276" i="2"/>
  <c r="U2277" i="2"/>
  <c r="T2280" i="2"/>
  <c r="U2281" i="2"/>
  <c r="T2284" i="2"/>
  <c r="U2285" i="2"/>
  <c r="T2288" i="2"/>
  <c r="U2289" i="2"/>
  <c r="T2292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U2597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U2953" i="2"/>
  <c r="T2955" i="2"/>
  <c r="U2960" i="2"/>
  <c r="T2962" i="2"/>
  <c r="T2964" i="2"/>
  <c r="U2967" i="2"/>
  <c r="U2969" i="2"/>
  <c r="T2971" i="2"/>
  <c r="U2976" i="2"/>
  <c r="T2978" i="2"/>
  <c r="T2980" i="2"/>
  <c r="U2983" i="2"/>
  <c r="U2985" i="2"/>
  <c r="T2987" i="2"/>
  <c r="U2992" i="2"/>
  <c r="T2994" i="2"/>
  <c r="T2996" i="2"/>
  <c r="U2999" i="2"/>
  <c r="U3001" i="2"/>
  <c r="T3003" i="2"/>
  <c r="U3008" i="2"/>
  <c r="T3010" i="2"/>
  <c r="T3012" i="2"/>
  <c r="U3015" i="2"/>
  <c r="U3017" i="2"/>
  <c r="T3019" i="2"/>
  <c r="U3024" i="2"/>
  <c r="T3027" i="2"/>
  <c r="U3032" i="2"/>
  <c r="T3035" i="2"/>
  <c r="U3040" i="2"/>
  <c r="T3043" i="2"/>
  <c r="U3048" i="2"/>
  <c r="T3051" i="2"/>
  <c r="U3056" i="2"/>
  <c r="T3059" i="2"/>
  <c r="U3064" i="2"/>
  <c r="T3067" i="2"/>
  <c r="U3072" i="2"/>
  <c r="T3075" i="2"/>
  <c r="U3080" i="2"/>
  <c r="T3083" i="2"/>
  <c r="U3088" i="2"/>
  <c r="T3091" i="2"/>
  <c r="U3096" i="2"/>
  <c r="T3099" i="2"/>
  <c r="U3104" i="2"/>
  <c r="T3107" i="2"/>
  <c r="U3112" i="2"/>
  <c r="T3115" i="2"/>
  <c r="U3120" i="2"/>
  <c r="T3123" i="2"/>
  <c r="U3128" i="2"/>
  <c r="T3131" i="2"/>
  <c r="U3136" i="2"/>
  <c r="T3139" i="2"/>
  <c r="U3144" i="2"/>
  <c r="T3147" i="2"/>
  <c r="U3152" i="2"/>
  <c r="T3155" i="2"/>
  <c r="U3160" i="2"/>
  <c r="T3163" i="2"/>
  <c r="U3168" i="2"/>
  <c r="T3171" i="2"/>
  <c r="U3176" i="2"/>
  <c r="T3179" i="2"/>
  <c r="U3184" i="2"/>
  <c r="T3187" i="2"/>
  <c r="U3192" i="2"/>
  <c r="T3195" i="2"/>
  <c r="U3200" i="2"/>
  <c r="T3203" i="2"/>
  <c r="U3208" i="2"/>
  <c r="T3211" i="2"/>
  <c r="U3216" i="2"/>
  <c r="T3219" i="2"/>
  <c r="U3224" i="2"/>
  <c r="T3227" i="2"/>
  <c r="U3232" i="2"/>
  <c r="T3235" i="2"/>
  <c r="U3240" i="2"/>
  <c r="T3243" i="2"/>
  <c r="U3247" i="2"/>
  <c r="T3258" i="2"/>
  <c r="U3263" i="2"/>
  <c r="T3274" i="2"/>
  <c r="U3279" i="2"/>
  <c r="T3290" i="2"/>
  <c r="U3295" i="2"/>
  <c r="T3306" i="2"/>
  <c r="U3311" i="2"/>
  <c r="T3322" i="2"/>
  <c r="U3327" i="2"/>
  <c r="T3338" i="2"/>
  <c r="U3343" i="2"/>
  <c r="T3354" i="2"/>
  <c r="U3359" i="2"/>
  <c r="T3370" i="2"/>
  <c r="U3375" i="2"/>
  <c r="T3386" i="2"/>
  <c r="U3391" i="2"/>
  <c r="T3402" i="2"/>
  <c r="U3407" i="2"/>
  <c r="T3418" i="2"/>
  <c r="U3423" i="2"/>
  <c r="T3434" i="2"/>
  <c r="U3439" i="2"/>
  <c r="U3451" i="2"/>
  <c r="U3458" i="2"/>
  <c r="U3484" i="2"/>
  <c r="U3525" i="2"/>
  <c r="U3582" i="2"/>
  <c r="U3658" i="2"/>
  <c r="T3701" i="2"/>
  <c r="T3853" i="2"/>
  <c r="U3938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8" i="2"/>
  <c r="T2801" i="2"/>
  <c r="U2802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7" i="2"/>
  <c r="U2858" i="2"/>
  <c r="T2861" i="2"/>
  <c r="U2862" i="2"/>
  <c r="T2865" i="2"/>
  <c r="U2866" i="2"/>
  <c r="T2869" i="2"/>
  <c r="U2870" i="2"/>
  <c r="T2873" i="2"/>
  <c r="U2874" i="2"/>
  <c r="T2877" i="2"/>
  <c r="U2878" i="2"/>
  <c r="T2881" i="2"/>
  <c r="U2882" i="2"/>
  <c r="T2885" i="2"/>
  <c r="U2886" i="2"/>
  <c r="T2889" i="2"/>
  <c r="U2890" i="2"/>
  <c r="T2893" i="2"/>
  <c r="U2894" i="2"/>
  <c r="T2897" i="2"/>
  <c r="U2898" i="2"/>
  <c r="T2901" i="2"/>
  <c r="U2902" i="2"/>
  <c r="T2905" i="2"/>
  <c r="U2906" i="2"/>
  <c r="T2909" i="2"/>
  <c r="U2910" i="2"/>
  <c r="T2913" i="2"/>
  <c r="U2914" i="2"/>
  <c r="T2917" i="2"/>
  <c r="U2918" i="2"/>
  <c r="T2921" i="2"/>
  <c r="U2922" i="2"/>
  <c r="T2925" i="2"/>
  <c r="U2926" i="2"/>
  <c r="T2929" i="2"/>
  <c r="U2930" i="2"/>
  <c r="T2933" i="2"/>
  <c r="U2934" i="2"/>
  <c r="T2937" i="2"/>
  <c r="U2938" i="2"/>
  <c r="T2941" i="2"/>
  <c r="U2942" i="2"/>
  <c r="T2945" i="2"/>
  <c r="U2946" i="2"/>
  <c r="T2949" i="2"/>
  <c r="U2950" i="2"/>
  <c r="T2952" i="2"/>
  <c r="U2955" i="2"/>
  <c r="U2957" i="2"/>
  <c r="T2959" i="2"/>
  <c r="U2964" i="2"/>
  <c r="T2966" i="2"/>
  <c r="T2968" i="2"/>
  <c r="U2971" i="2"/>
  <c r="U2973" i="2"/>
  <c r="T2975" i="2"/>
  <c r="U2980" i="2"/>
  <c r="T2982" i="2"/>
  <c r="T2984" i="2"/>
  <c r="U2987" i="2"/>
  <c r="U2989" i="2"/>
  <c r="T2991" i="2"/>
  <c r="U2996" i="2"/>
  <c r="T2998" i="2"/>
  <c r="T3000" i="2"/>
  <c r="U3003" i="2"/>
  <c r="U3005" i="2"/>
  <c r="T3007" i="2"/>
  <c r="U3012" i="2"/>
  <c r="T3014" i="2"/>
  <c r="T3016" i="2"/>
  <c r="U3019" i="2"/>
  <c r="U3021" i="2"/>
  <c r="T3023" i="2"/>
  <c r="U3027" i="2"/>
  <c r="T3030" i="2"/>
  <c r="U3035" i="2"/>
  <c r="T3038" i="2"/>
  <c r="U3043" i="2"/>
  <c r="T3046" i="2"/>
  <c r="U3051" i="2"/>
  <c r="T3054" i="2"/>
  <c r="U3059" i="2"/>
  <c r="T3062" i="2"/>
  <c r="U3067" i="2"/>
  <c r="T3070" i="2"/>
  <c r="U3075" i="2"/>
  <c r="T3078" i="2"/>
  <c r="U3083" i="2"/>
  <c r="T3086" i="2"/>
  <c r="U3091" i="2"/>
  <c r="T3094" i="2"/>
  <c r="U3099" i="2"/>
  <c r="T3102" i="2"/>
  <c r="U3107" i="2"/>
  <c r="T3110" i="2"/>
  <c r="U3115" i="2"/>
  <c r="T3118" i="2"/>
  <c r="U3123" i="2"/>
  <c r="T3126" i="2"/>
  <c r="U3131" i="2"/>
  <c r="T3134" i="2"/>
  <c r="U3139" i="2"/>
  <c r="T3142" i="2"/>
  <c r="U3147" i="2"/>
  <c r="T3150" i="2"/>
  <c r="U3155" i="2"/>
  <c r="T3158" i="2"/>
  <c r="U3163" i="2"/>
  <c r="T3166" i="2"/>
  <c r="U3171" i="2"/>
  <c r="T3174" i="2"/>
  <c r="U3179" i="2"/>
  <c r="T3182" i="2"/>
  <c r="U3187" i="2"/>
  <c r="T3190" i="2"/>
  <c r="U3195" i="2"/>
  <c r="T3198" i="2"/>
  <c r="U3203" i="2"/>
  <c r="T3206" i="2"/>
  <c r="U3211" i="2"/>
  <c r="T3214" i="2"/>
  <c r="U3219" i="2"/>
  <c r="T3222" i="2"/>
  <c r="U3227" i="2"/>
  <c r="T3230" i="2"/>
  <c r="U3235" i="2"/>
  <c r="T3238" i="2"/>
  <c r="U3243" i="2"/>
  <c r="T3254" i="2"/>
  <c r="U3259" i="2"/>
  <c r="T3270" i="2"/>
  <c r="U3275" i="2"/>
  <c r="T3286" i="2"/>
  <c r="U3291" i="2"/>
  <c r="T3302" i="2"/>
  <c r="U3307" i="2"/>
  <c r="T3318" i="2"/>
  <c r="U3323" i="2"/>
  <c r="T3334" i="2"/>
  <c r="U3339" i="2"/>
  <c r="T3350" i="2"/>
  <c r="U3355" i="2"/>
  <c r="T3366" i="2"/>
  <c r="U3371" i="2"/>
  <c r="T3382" i="2"/>
  <c r="U3387" i="2"/>
  <c r="T3398" i="2"/>
  <c r="U3403" i="2"/>
  <c r="T3414" i="2"/>
  <c r="U3419" i="2"/>
  <c r="T3430" i="2"/>
  <c r="U3435" i="2"/>
  <c r="T3446" i="2"/>
  <c r="T3453" i="2"/>
  <c r="U3460" i="2"/>
  <c r="U3467" i="2"/>
  <c r="U3476" i="2"/>
  <c r="T3509" i="2"/>
  <c r="U3532" i="2"/>
  <c r="T3561" i="2"/>
  <c r="U3589" i="2"/>
  <c r="U3626" i="2"/>
  <c r="T3669" i="2"/>
  <c r="T3789" i="2"/>
  <c r="U3874" i="2"/>
  <c r="T4045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T2632" i="2"/>
  <c r="U2633" i="2"/>
  <c r="T2636" i="2"/>
  <c r="U2637" i="2"/>
  <c r="T2640" i="2"/>
  <c r="U2641" i="2"/>
  <c r="T2644" i="2"/>
  <c r="U2645" i="2"/>
  <c r="T2648" i="2"/>
  <c r="U2649" i="2"/>
  <c r="T2652" i="2"/>
  <c r="U2653" i="2"/>
  <c r="T2656" i="2"/>
  <c r="U2657" i="2"/>
  <c r="T2660" i="2"/>
  <c r="U2661" i="2"/>
  <c r="T2664" i="2"/>
  <c r="U2665" i="2"/>
  <c r="T2668" i="2"/>
  <c r="U2669" i="2"/>
  <c r="T2672" i="2"/>
  <c r="U2673" i="2"/>
  <c r="T2676" i="2"/>
  <c r="U2677" i="2"/>
  <c r="T2680" i="2"/>
  <c r="U2681" i="2"/>
  <c r="T2684" i="2"/>
  <c r="U2685" i="2"/>
  <c r="T2688" i="2"/>
  <c r="U2689" i="2"/>
  <c r="T2692" i="2"/>
  <c r="U2693" i="2"/>
  <c r="T2696" i="2"/>
  <c r="U2697" i="2"/>
  <c r="T2700" i="2"/>
  <c r="U2701" i="2"/>
  <c r="T2704" i="2"/>
  <c r="U2705" i="2"/>
  <c r="T2708" i="2"/>
  <c r="U2709" i="2"/>
  <c r="T2712" i="2"/>
  <c r="U2713" i="2"/>
  <c r="T2716" i="2"/>
  <c r="U2717" i="2"/>
  <c r="T2720" i="2"/>
  <c r="U2721" i="2"/>
  <c r="T2724" i="2"/>
  <c r="U2725" i="2"/>
  <c r="T2728" i="2"/>
  <c r="U2729" i="2"/>
  <c r="T2732" i="2"/>
  <c r="U2733" i="2"/>
  <c r="T2736" i="2"/>
  <c r="U2737" i="2"/>
  <c r="T2740" i="2"/>
  <c r="U2741" i="2"/>
  <c r="T2744" i="2"/>
  <c r="U2745" i="2"/>
  <c r="T2748" i="2"/>
  <c r="U2749" i="2"/>
  <c r="T2752" i="2"/>
  <c r="U2753" i="2"/>
  <c r="T2756" i="2"/>
  <c r="U2757" i="2"/>
  <c r="T2760" i="2"/>
  <c r="U2761" i="2"/>
  <c r="T2764" i="2"/>
  <c r="U2765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U2952" i="2"/>
  <c r="T2954" i="2"/>
  <c r="T2956" i="2"/>
  <c r="U2959" i="2"/>
  <c r="U2961" i="2"/>
  <c r="T2963" i="2"/>
  <c r="U2968" i="2"/>
  <c r="T2970" i="2"/>
  <c r="T2972" i="2"/>
  <c r="U2975" i="2"/>
  <c r="U2977" i="2"/>
  <c r="T2979" i="2"/>
  <c r="U2984" i="2"/>
  <c r="T2986" i="2"/>
  <c r="T2988" i="2"/>
  <c r="U2991" i="2"/>
  <c r="U2993" i="2"/>
  <c r="T2995" i="2"/>
  <c r="U3000" i="2"/>
  <c r="T3002" i="2"/>
  <c r="T3004" i="2"/>
  <c r="U3007" i="2"/>
  <c r="U3009" i="2"/>
  <c r="T3011" i="2"/>
  <c r="U3016" i="2"/>
  <c r="T3018" i="2"/>
  <c r="T3020" i="2"/>
  <c r="U3023" i="2"/>
  <c r="U3028" i="2"/>
  <c r="T3031" i="2"/>
  <c r="U3036" i="2"/>
  <c r="T3039" i="2"/>
  <c r="U3044" i="2"/>
  <c r="T3047" i="2"/>
  <c r="U3052" i="2"/>
  <c r="T3055" i="2"/>
  <c r="U3060" i="2"/>
  <c r="T3063" i="2"/>
  <c r="U3068" i="2"/>
  <c r="T3071" i="2"/>
  <c r="U3076" i="2"/>
  <c r="T3079" i="2"/>
  <c r="U3084" i="2"/>
  <c r="T3087" i="2"/>
  <c r="U3092" i="2"/>
  <c r="T3095" i="2"/>
  <c r="U3100" i="2"/>
  <c r="T3103" i="2"/>
  <c r="U3108" i="2"/>
  <c r="T3111" i="2"/>
  <c r="U3116" i="2"/>
  <c r="T3119" i="2"/>
  <c r="U3124" i="2"/>
  <c r="T3127" i="2"/>
  <c r="U3132" i="2"/>
  <c r="T3135" i="2"/>
  <c r="U3140" i="2"/>
  <c r="T3143" i="2"/>
  <c r="U3148" i="2"/>
  <c r="T3151" i="2"/>
  <c r="U3156" i="2"/>
  <c r="T3159" i="2"/>
  <c r="U3164" i="2"/>
  <c r="T3167" i="2"/>
  <c r="U3172" i="2"/>
  <c r="T3175" i="2"/>
  <c r="U3180" i="2"/>
  <c r="T3183" i="2"/>
  <c r="U3188" i="2"/>
  <c r="T3191" i="2"/>
  <c r="U3196" i="2"/>
  <c r="T3199" i="2"/>
  <c r="U3204" i="2"/>
  <c r="T3207" i="2"/>
  <c r="U3212" i="2"/>
  <c r="T3215" i="2"/>
  <c r="U3220" i="2"/>
  <c r="T3223" i="2"/>
  <c r="U3228" i="2"/>
  <c r="T3231" i="2"/>
  <c r="U3236" i="2"/>
  <c r="T3239" i="2"/>
  <c r="T3250" i="2"/>
  <c r="U3255" i="2"/>
  <c r="T3266" i="2"/>
  <c r="U3271" i="2"/>
  <c r="T3282" i="2"/>
  <c r="U3287" i="2"/>
  <c r="T3298" i="2"/>
  <c r="U3303" i="2"/>
  <c r="T3314" i="2"/>
  <c r="U3319" i="2"/>
  <c r="T3330" i="2"/>
  <c r="U3335" i="2"/>
  <c r="T3346" i="2"/>
  <c r="U3351" i="2"/>
  <c r="T3362" i="2"/>
  <c r="U3367" i="2"/>
  <c r="T3378" i="2"/>
  <c r="U3383" i="2"/>
  <c r="T3394" i="2"/>
  <c r="U3399" i="2"/>
  <c r="T3410" i="2"/>
  <c r="U3415" i="2"/>
  <c r="T3426" i="2"/>
  <c r="U3431" i="2"/>
  <c r="T3442" i="2"/>
  <c r="T3455" i="2"/>
  <c r="T3462" i="2"/>
  <c r="T3469" i="2"/>
  <c r="T3479" i="2"/>
  <c r="T3493" i="2"/>
  <c r="U3514" i="2"/>
  <c r="T3568" i="2"/>
  <c r="U3596" i="2"/>
  <c r="T3637" i="2"/>
  <c r="T3725" i="2"/>
  <c r="U3810" i="2"/>
  <c r="T3981" i="2"/>
  <c r="U4069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6" i="2"/>
  <c r="T2958" i="2"/>
  <c r="T2960" i="2"/>
  <c r="U2963" i="2"/>
  <c r="U2965" i="2"/>
  <c r="T2967" i="2"/>
  <c r="U2972" i="2"/>
  <c r="T2974" i="2"/>
  <c r="T2976" i="2"/>
  <c r="U2979" i="2"/>
  <c r="U2981" i="2"/>
  <c r="T2983" i="2"/>
  <c r="U2988" i="2"/>
  <c r="T2990" i="2"/>
  <c r="T2992" i="2"/>
  <c r="U2995" i="2"/>
  <c r="U2997" i="2"/>
  <c r="T2999" i="2"/>
  <c r="U3004" i="2"/>
  <c r="T3006" i="2"/>
  <c r="T3008" i="2"/>
  <c r="U3011" i="2"/>
  <c r="U3013" i="2"/>
  <c r="T3015" i="2"/>
  <c r="U3020" i="2"/>
  <c r="T3022" i="2"/>
  <c r="T3024" i="2"/>
  <c r="T3026" i="2"/>
  <c r="U3031" i="2"/>
  <c r="T3034" i="2"/>
  <c r="U3039" i="2"/>
  <c r="T3042" i="2"/>
  <c r="U3047" i="2"/>
  <c r="T3050" i="2"/>
  <c r="U3055" i="2"/>
  <c r="T3058" i="2"/>
  <c r="U3063" i="2"/>
  <c r="T3066" i="2"/>
  <c r="U3071" i="2"/>
  <c r="T3074" i="2"/>
  <c r="U3079" i="2"/>
  <c r="T3082" i="2"/>
  <c r="U3087" i="2"/>
  <c r="T3090" i="2"/>
  <c r="U3095" i="2"/>
  <c r="T3098" i="2"/>
  <c r="U3103" i="2"/>
  <c r="T3106" i="2"/>
  <c r="U3111" i="2"/>
  <c r="T3114" i="2"/>
  <c r="U3119" i="2"/>
  <c r="T3122" i="2"/>
  <c r="U3127" i="2"/>
  <c r="T3130" i="2"/>
  <c r="U3135" i="2"/>
  <c r="T3138" i="2"/>
  <c r="U3143" i="2"/>
  <c r="T3146" i="2"/>
  <c r="U3151" i="2"/>
  <c r="T3154" i="2"/>
  <c r="U3159" i="2"/>
  <c r="T3162" i="2"/>
  <c r="U3167" i="2"/>
  <c r="T3170" i="2"/>
  <c r="U3175" i="2"/>
  <c r="T3178" i="2"/>
  <c r="U3183" i="2"/>
  <c r="T3186" i="2"/>
  <c r="U3191" i="2"/>
  <c r="T3194" i="2"/>
  <c r="U3199" i="2"/>
  <c r="T3202" i="2"/>
  <c r="U3207" i="2"/>
  <c r="T3210" i="2"/>
  <c r="U3215" i="2"/>
  <c r="T3218" i="2"/>
  <c r="U3223" i="2"/>
  <c r="T3226" i="2"/>
  <c r="U3231" i="2"/>
  <c r="T3234" i="2"/>
  <c r="U3239" i="2"/>
  <c r="T3242" i="2"/>
  <c r="T3246" i="2"/>
  <c r="U3251" i="2"/>
  <c r="T3262" i="2"/>
  <c r="U3267" i="2"/>
  <c r="T3278" i="2"/>
  <c r="U3283" i="2"/>
  <c r="T3294" i="2"/>
  <c r="U3299" i="2"/>
  <c r="T3310" i="2"/>
  <c r="U3315" i="2"/>
  <c r="T3326" i="2"/>
  <c r="U3331" i="2"/>
  <c r="T3342" i="2"/>
  <c r="U3347" i="2"/>
  <c r="T3358" i="2"/>
  <c r="U3363" i="2"/>
  <c r="T3374" i="2"/>
  <c r="U3379" i="2"/>
  <c r="T3390" i="2"/>
  <c r="U3395" i="2"/>
  <c r="T3406" i="2"/>
  <c r="U3411" i="2"/>
  <c r="T3422" i="2"/>
  <c r="U3427" i="2"/>
  <c r="T3438" i="2"/>
  <c r="U3443" i="2"/>
  <c r="T3471" i="2"/>
  <c r="U3498" i="2"/>
  <c r="T3575" i="2"/>
  <c r="T3605" i="2"/>
  <c r="U3690" i="2"/>
  <c r="U3746" i="2"/>
  <c r="T3917" i="2"/>
  <c r="U4002" i="2"/>
  <c r="T2953" i="2"/>
  <c r="U2954" i="2"/>
  <c r="T2957" i="2"/>
  <c r="U2958" i="2"/>
  <c r="T2961" i="2"/>
  <c r="U2962" i="2"/>
  <c r="T2965" i="2"/>
  <c r="U2966" i="2"/>
  <c r="T2969" i="2"/>
  <c r="U2970" i="2"/>
  <c r="T2973" i="2"/>
  <c r="U2974" i="2"/>
  <c r="T2977" i="2"/>
  <c r="U2978" i="2"/>
  <c r="T2981" i="2"/>
  <c r="U2982" i="2"/>
  <c r="T2985" i="2"/>
  <c r="U2986" i="2"/>
  <c r="T2989" i="2"/>
  <c r="U2990" i="2"/>
  <c r="T2993" i="2"/>
  <c r="U2994" i="2"/>
  <c r="T2997" i="2"/>
  <c r="U2998" i="2"/>
  <c r="T3001" i="2"/>
  <c r="U3002" i="2"/>
  <c r="T3005" i="2"/>
  <c r="U3006" i="2"/>
  <c r="T3009" i="2"/>
  <c r="U3010" i="2"/>
  <c r="T3013" i="2"/>
  <c r="U3014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3" i="2"/>
  <c r="U3054" i="2"/>
  <c r="T3057" i="2"/>
  <c r="U3058" i="2"/>
  <c r="T3061" i="2"/>
  <c r="U3062" i="2"/>
  <c r="T3065" i="2"/>
  <c r="U3066" i="2"/>
  <c r="T3069" i="2"/>
  <c r="U3070" i="2"/>
  <c r="T3073" i="2"/>
  <c r="U3074" i="2"/>
  <c r="T3077" i="2"/>
  <c r="U3078" i="2"/>
  <c r="T3081" i="2"/>
  <c r="U3082" i="2"/>
  <c r="T3085" i="2"/>
  <c r="U3086" i="2"/>
  <c r="T3089" i="2"/>
  <c r="U3090" i="2"/>
  <c r="T3093" i="2"/>
  <c r="U3094" i="2"/>
  <c r="T3097" i="2"/>
  <c r="U3098" i="2"/>
  <c r="T3101" i="2"/>
  <c r="U3102" i="2"/>
  <c r="T3105" i="2"/>
  <c r="U3106" i="2"/>
  <c r="T3109" i="2"/>
  <c r="U3110" i="2"/>
  <c r="T3113" i="2"/>
  <c r="U3114" i="2"/>
  <c r="T3117" i="2"/>
  <c r="U3118" i="2"/>
  <c r="T3121" i="2"/>
  <c r="U3122" i="2"/>
  <c r="T3125" i="2"/>
  <c r="U3126" i="2"/>
  <c r="T3129" i="2"/>
  <c r="U3130" i="2"/>
  <c r="T3133" i="2"/>
  <c r="U3134" i="2"/>
  <c r="T3137" i="2"/>
  <c r="U3138" i="2"/>
  <c r="T3141" i="2"/>
  <c r="U3142" i="2"/>
  <c r="T3145" i="2"/>
  <c r="U3146" i="2"/>
  <c r="T3149" i="2"/>
  <c r="U3150" i="2"/>
  <c r="T3153" i="2"/>
  <c r="U3154" i="2"/>
  <c r="T3157" i="2"/>
  <c r="U3158" i="2"/>
  <c r="T3161" i="2"/>
  <c r="U3162" i="2"/>
  <c r="T3165" i="2"/>
  <c r="U3166" i="2"/>
  <c r="T3169" i="2"/>
  <c r="U3170" i="2"/>
  <c r="T3173" i="2"/>
  <c r="U3174" i="2"/>
  <c r="T3177" i="2"/>
  <c r="U3178" i="2"/>
  <c r="T3181" i="2"/>
  <c r="U3182" i="2"/>
  <c r="T3185" i="2"/>
  <c r="U3186" i="2"/>
  <c r="T3189" i="2"/>
  <c r="U3190" i="2"/>
  <c r="T3193" i="2"/>
  <c r="U3194" i="2"/>
  <c r="T3197" i="2"/>
  <c r="U3198" i="2"/>
  <c r="T3201" i="2"/>
  <c r="U3202" i="2"/>
  <c r="T3205" i="2"/>
  <c r="U3206" i="2"/>
  <c r="T3209" i="2"/>
  <c r="U3210" i="2"/>
  <c r="T3213" i="2"/>
  <c r="U3214" i="2"/>
  <c r="T3217" i="2"/>
  <c r="U3218" i="2"/>
  <c r="T3221" i="2"/>
  <c r="U3222" i="2"/>
  <c r="T3225" i="2"/>
  <c r="U3226" i="2"/>
  <c r="T3229" i="2"/>
  <c r="U3230" i="2"/>
  <c r="T3233" i="2"/>
  <c r="U3234" i="2"/>
  <c r="T3237" i="2"/>
  <c r="U3238" i="2"/>
  <c r="T3241" i="2"/>
  <c r="U3242" i="2"/>
  <c r="T3245" i="2"/>
  <c r="U3246" i="2"/>
  <c r="T3249" i="2"/>
  <c r="U3250" i="2"/>
  <c r="T3253" i="2"/>
  <c r="U3254" i="2"/>
  <c r="T3257" i="2"/>
  <c r="U3258" i="2"/>
  <c r="T3261" i="2"/>
  <c r="U3262" i="2"/>
  <c r="T3265" i="2"/>
  <c r="U3266" i="2"/>
  <c r="T3269" i="2"/>
  <c r="U3270" i="2"/>
  <c r="T3273" i="2"/>
  <c r="U3274" i="2"/>
  <c r="T3277" i="2"/>
  <c r="U3278" i="2"/>
  <c r="T3281" i="2"/>
  <c r="U3282" i="2"/>
  <c r="T3285" i="2"/>
  <c r="U3286" i="2"/>
  <c r="T3289" i="2"/>
  <c r="U3290" i="2"/>
  <c r="T3293" i="2"/>
  <c r="U3294" i="2"/>
  <c r="T3297" i="2"/>
  <c r="U3298" i="2"/>
  <c r="T3301" i="2"/>
  <c r="U3302" i="2"/>
  <c r="T3305" i="2"/>
  <c r="U3306" i="2"/>
  <c r="T3309" i="2"/>
  <c r="U3310" i="2"/>
  <c r="T3313" i="2"/>
  <c r="U3314" i="2"/>
  <c r="T3317" i="2"/>
  <c r="U3318" i="2"/>
  <c r="T3321" i="2"/>
  <c r="U3322" i="2"/>
  <c r="T3325" i="2"/>
  <c r="U3326" i="2"/>
  <c r="T3329" i="2"/>
  <c r="U3330" i="2"/>
  <c r="T3333" i="2"/>
  <c r="U3334" i="2"/>
  <c r="T3337" i="2"/>
  <c r="U3338" i="2"/>
  <c r="T3341" i="2"/>
  <c r="U3342" i="2"/>
  <c r="T3345" i="2"/>
  <c r="U3346" i="2"/>
  <c r="T3349" i="2"/>
  <c r="U3350" i="2"/>
  <c r="T3353" i="2"/>
  <c r="U3354" i="2"/>
  <c r="T3357" i="2"/>
  <c r="U3358" i="2"/>
  <c r="T3361" i="2"/>
  <c r="U3362" i="2"/>
  <c r="T3365" i="2"/>
  <c r="U3366" i="2"/>
  <c r="T3369" i="2"/>
  <c r="U3370" i="2"/>
  <c r="T3373" i="2"/>
  <c r="U3374" i="2"/>
  <c r="T3377" i="2"/>
  <c r="U3378" i="2"/>
  <c r="T3381" i="2"/>
  <c r="U3382" i="2"/>
  <c r="T3385" i="2"/>
  <c r="U3386" i="2"/>
  <c r="T3389" i="2"/>
  <c r="U3390" i="2"/>
  <c r="T3393" i="2"/>
  <c r="U3394" i="2"/>
  <c r="T3397" i="2"/>
  <c r="U3398" i="2"/>
  <c r="T3401" i="2"/>
  <c r="U3402" i="2"/>
  <c r="T3405" i="2"/>
  <c r="U3406" i="2"/>
  <c r="T3409" i="2"/>
  <c r="U3410" i="2"/>
  <c r="T3413" i="2"/>
  <c r="U3414" i="2"/>
  <c r="T3417" i="2"/>
  <c r="U3418" i="2"/>
  <c r="T3421" i="2"/>
  <c r="U3422" i="2"/>
  <c r="T3425" i="2"/>
  <c r="U3426" i="2"/>
  <c r="T3429" i="2"/>
  <c r="U3430" i="2"/>
  <c r="T3433" i="2"/>
  <c r="U3434" i="2"/>
  <c r="T3437" i="2"/>
  <c r="U3438" i="2"/>
  <c r="T3441" i="2"/>
  <c r="U3442" i="2"/>
  <c r="T3445" i="2"/>
  <c r="U3446" i="2"/>
  <c r="U3448" i="2"/>
  <c r="T3450" i="2"/>
  <c r="U3455" i="2"/>
  <c r="T3457" i="2"/>
  <c r="T3459" i="2"/>
  <c r="U3462" i="2"/>
  <c r="U3464" i="2"/>
  <c r="T3466" i="2"/>
  <c r="U3474" i="2"/>
  <c r="T3477" i="2"/>
  <c r="U3482" i="2"/>
  <c r="T3485" i="2"/>
  <c r="T3489" i="2"/>
  <c r="U3494" i="2"/>
  <c r="T3505" i="2"/>
  <c r="U3510" i="2"/>
  <c r="T3521" i="2"/>
  <c r="T3527" i="2"/>
  <c r="U3534" i="2"/>
  <c r="U3541" i="2"/>
  <c r="U3548" i="2"/>
  <c r="T3577" i="2"/>
  <c r="T3584" i="2"/>
  <c r="T3591" i="2"/>
  <c r="U3598" i="2"/>
  <c r="U3618" i="2"/>
  <c r="T3629" i="2"/>
  <c r="U3650" i="2"/>
  <c r="T3661" i="2"/>
  <c r="U3682" i="2"/>
  <c r="T3693" i="2"/>
  <c r="U3714" i="2"/>
  <c r="U3730" i="2"/>
  <c r="T3773" i="2"/>
  <c r="U3794" i="2"/>
  <c r="T3837" i="2"/>
  <c r="U3858" i="2"/>
  <c r="T3901" i="2"/>
  <c r="U3922" i="2"/>
  <c r="T3965" i="2"/>
  <c r="U3986" i="2"/>
  <c r="T4029" i="2"/>
  <c r="U4050" i="2"/>
  <c r="U4076" i="2"/>
  <c r="U3025" i="2"/>
  <c r="T3028" i="2"/>
  <c r="U3029" i="2"/>
  <c r="T3032" i="2"/>
  <c r="U3033" i="2"/>
  <c r="T3036" i="2"/>
  <c r="U3037" i="2"/>
  <c r="T3040" i="2"/>
  <c r="U3041" i="2"/>
  <c r="T3044" i="2"/>
  <c r="U3045" i="2"/>
  <c r="T3048" i="2"/>
  <c r="U3049" i="2"/>
  <c r="T3052" i="2"/>
  <c r="U3053" i="2"/>
  <c r="T3056" i="2"/>
  <c r="U3057" i="2"/>
  <c r="T3060" i="2"/>
  <c r="U3061" i="2"/>
  <c r="T3064" i="2"/>
  <c r="U3065" i="2"/>
  <c r="T3068" i="2"/>
  <c r="U3069" i="2"/>
  <c r="T3072" i="2"/>
  <c r="U3073" i="2"/>
  <c r="T3076" i="2"/>
  <c r="U3077" i="2"/>
  <c r="T3080" i="2"/>
  <c r="U3081" i="2"/>
  <c r="T3084" i="2"/>
  <c r="U3085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U3257" i="2"/>
  <c r="T3260" i="2"/>
  <c r="U3261" i="2"/>
  <c r="T3264" i="2"/>
  <c r="U3265" i="2"/>
  <c r="T3268" i="2"/>
  <c r="U3269" i="2"/>
  <c r="T3272" i="2"/>
  <c r="U3273" i="2"/>
  <c r="T3276" i="2"/>
  <c r="U3277" i="2"/>
  <c r="T3280" i="2"/>
  <c r="U3281" i="2"/>
  <c r="T3284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37" i="2"/>
  <c r="T3440" i="2"/>
  <c r="U3441" i="2"/>
  <c r="T3444" i="2"/>
  <c r="U3445" i="2"/>
  <c r="T3447" i="2"/>
  <c r="U3450" i="2"/>
  <c r="U3452" i="2"/>
  <c r="T3454" i="2"/>
  <c r="U3459" i="2"/>
  <c r="T3461" i="2"/>
  <c r="T3463" i="2"/>
  <c r="U3466" i="2"/>
  <c r="U3468" i="2"/>
  <c r="T3470" i="2"/>
  <c r="U3472" i="2"/>
  <c r="T3475" i="2"/>
  <c r="U3480" i="2"/>
  <c r="T3483" i="2"/>
  <c r="U3490" i="2"/>
  <c r="T3501" i="2"/>
  <c r="U3506" i="2"/>
  <c r="T3517" i="2"/>
  <c r="U3522" i="2"/>
  <c r="T3529" i="2"/>
  <c r="T3536" i="2"/>
  <c r="T3543" i="2"/>
  <c r="U3550" i="2"/>
  <c r="U3557" i="2"/>
  <c r="U3564" i="2"/>
  <c r="T3593" i="2"/>
  <c r="T3600" i="2"/>
  <c r="U3610" i="2"/>
  <c r="T3621" i="2"/>
  <c r="U3642" i="2"/>
  <c r="T3653" i="2"/>
  <c r="U3674" i="2"/>
  <c r="T3685" i="2"/>
  <c r="U3706" i="2"/>
  <c r="T3717" i="2"/>
  <c r="T3757" i="2"/>
  <c r="U3778" i="2"/>
  <c r="T3821" i="2"/>
  <c r="U3842" i="2"/>
  <c r="T3885" i="2"/>
  <c r="U3906" i="2"/>
  <c r="T3949" i="2"/>
  <c r="U3970" i="2"/>
  <c r="T4013" i="2"/>
  <c r="U4034" i="2"/>
  <c r="U4083" i="2"/>
  <c r="T4112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U3447" i="2"/>
  <c r="T3449" i="2"/>
  <c r="T3451" i="2"/>
  <c r="U3454" i="2"/>
  <c r="U3456" i="2"/>
  <c r="T3458" i="2"/>
  <c r="U3463" i="2"/>
  <c r="T3465" i="2"/>
  <c r="T3467" i="2"/>
  <c r="U3470" i="2"/>
  <c r="T3473" i="2"/>
  <c r="U3478" i="2"/>
  <c r="T3481" i="2"/>
  <c r="U3486" i="2"/>
  <c r="T3497" i="2"/>
  <c r="U3502" i="2"/>
  <c r="T3513" i="2"/>
  <c r="U3518" i="2"/>
  <c r="T3545" i="2"/>
  <c r="T3552" i="2"/>
  <c r="T3559" i="2"/>
  <c r="U3566" i="2"/>
  <c r="U3573" i="2"/>
  <c r="U3580" i="2"/>
  <c r="U3602" i="2"/>
  <c r="T3613" i="2"/>
  <c r="U3634" i="2"/>
  <c r="T3645" i="2"/>
  <c r="U3666" i="2"/>
  <c r="T3677" i="2"/>
  <c r="U3698" i="2"/>
  <c r="T3709" i="2"/>
  <c r="T3741" i="2"/>
  <c r="U3762" i="2"/>
  <c r="T3805" i="2"/>
  <c r="U3826" i="2"/>
  <c r="T3869" i="2"/>
  <c r="U3890" i="2"/>
  <c r="T3933" i="2"/>
  <c r="U3954" i="2"/>
  <c r="T3997" i="2"/>
  <c r="U4018" i="2"/>
  <c r="T4062" i="2"/>
  <c r="T4119" i="2"/>
  <c r="T3448" i="2"/>
  <c r="U3449" i="2"/>
  <c r="T3452" i="2"/>
  <c r="U3453" i="2"/>
  <c r="T3456" i="2"/>
  <c r="U3457" i="2"/>
  <c r="T3460" i="2"/>
  <c r="U3461" i="2"/>
  <c r="T3464" i="2"/>
  <c r="U3465" i="2"/>
  <c r="T3468" i="2"/>
  <c r="U3469" i="2"/>
  <c r="T3472" i="2"/>
  <c r="U3473" i="2"/>
  <c r="T3476" i="2"/>
  <c r="U3477" i="2"/>
  <c r="T3480" i="2"/>
  <c r="U3481" i="2"/>
  <c r="T3484" i="2"/>
  <c r="U3485" i="2"/>
  <c r="T3488" i="2"/>
  <c r="U3489" i="2"/>
  <c r="T3492" i="2"/>
  <c r="U3493" i="2"/>
  <c r="T3496" i="2"/>
  <c r="U3497" i="2"/>
  <c r="T3500" i="2"/>
  <c r="U3501" i="2"/>
  <c r="T3504" i="2"/>
  <c r="U3505" i="2"/>
  <c r="T3508" i="2"/>
  <c r="U3509" i="2"/>
  <c r="T3512" i="2"/>
  <c r="U3513" i="2"/>
  <c r="T3516" i="2"/>
  <c r="U3517" i="2"/>
  <c r="T3520" i="2"/>
  <c r="U3521" i="2"/>
  <c r="T3524" i="2"/>
  <c r="U3529" i="2"/>
  <c r="T3531" i="2"/>
  <c r="T3533" i="2"/>
  <c r="U3536" i="2"/>
  <c r="U3538" i="2"/>
  <c r="T3540" i="2"/>
  <c r="U3545" i="2"/>
  <c r="T3547" i="2"/>
  <c r="T3549" i="2"/>
  <c r="U3552" i="2"/>
  <c r="U3554" i="2"/>
  <c r="T3556" i="2"/>
  <c r="U3561" i="2"/>
  <c r="T3563" i="2"/>
  <c r="T3565" i="2"/>
  <c r="U3568" i="2"/>
  <c r="U3570" i="2"/>
  <c r="T3572" i="2"/>
  <c r="U3577" i="2"/>
  <c r="T3579" i="2"/>
  <c r="T3581" i="2"/>
  <c r="U3584" i="2"/>
  <c r="U3586" i="2"/>
  <c r="T3588" i="2"/>
  <c r="U3593" i="2"/>
  <c r="T3595" i="2"/>
  <c r="T3597" i="2"/>
  <c r="U3600" i="2"/>
  <c r="T3603" i="2"/>
  <c r="U3608" i="2"/>
  <c r="T3611" i="2"/>
  <c r="U3616" i="2"/>
  <c r="T3619" i="2"/>
  <c r="U3624" i="2"/>
  <c r="T3627" i="2"/>
  <c r="U3632" i="2"/>
  <c r="T3635" i="2"/>
  <c r="U3640" i="2"/>
  <c r="T3643" i="2"/>
  <c r="U3648" i="2"/>
  <c r="T3651" i="2"/>
  <c r="U3656" i="2"/>
  <c r="T3659" i="2"/>
  <c r="U3664" i="2"/>
  <c r="T3667" i="2"/>
  <c r="U3672" i="2"/>
  <c r="T3675" i="2"/>
  <c r="U3680" i="2"/>
  <c r="T3683" i="2"/>
  <c r="U3688" i="2"/>
  <c r="T3691" i="2"/>
  <c r="U3696" i="2"/>
  <c r="T3699" i="2"/>
  <c r="U3704" i="2"/>
  <c r="T3707" i="2"/>
  <c r="U3712" i="2"/>
  <c r="T3715" i="2"/>
  <c r="T3721" i="2"/>
  <c r="U3726" i="2"/>
  <c r="T3737" i="2"/>
  <c r="U3742" i="2"/>
  <c r="T3753" i="2"/>
  <c r="U3758" i="2"/>
  <c r="T3769" i="2"/>
  <c r="U3774" i="2"/>
  <c r="T3785" i="2"/>
  <c r="U3790" i="2"/>
  <c r="T3801" i="2"/>
  <c r="U3806" i="2"/>
  <c r="T3817" i="2"/>
  <c r="U3822" i="2"/>
  <c r="T3833" i="2"/>
  <c r="U3838" i="2"/>
  <c r="T3849" i="2"/>
  <c r="U3854" i="2"/>
  <c r="T3865" i="2"/>
  <c r="U3870" i="2"/>
  <c r="T3881" i="2"/>
  <c r="U3886" i="2"/>
  <c r="T3897" i="2"/>
  <c r="U3902" i="2"/>
  <c r="T3913" i="2"/>
  <c r="U3918" i="2"/>
  <c r="T3929" i="2"/>
  <c r="U3934" i="2"/>
  <c r="T3945" i="2"/>
  <c r="U3950" i="2"/>
  <c r="T3961" i="2"/>
  <c r="U3966" i="2"/>
  <c r="T3977" i="2"/>
  <c r="U3982" i="2"/>
  <c r="T3993" i="2"/>
  <c r="U3998" i="2"/>
  <c r="T4009" i="2"/>
  <c r="U4014" i="2"/>
  <c r="T4025" i="2"/>
  <c r="U4030" i="2"/>
  <c r="T4041" i="2"/>
  <c r="U4046" i="2"/>
  <c r="T4057" i="2"/>
  <c r="T4064" i="2"/>
  <c r="T4071" i="2"/>
  <c r="T4078" i="2"/>
  <c r="U4085" i="2"/>
  <c r="U4092" i="2"/>
  <c r="U4099" i="2"/>
  <c r="T3487" i="2"/>
  <c r="U3488" i="2"/>
  <c r="T3491" i="2"/>
  <c r="U3492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U3526" i="2"/>
  <c r="T3528" i="2"/>
  <c r="U3533" i="2"/>
  <c r="T3535" i="2"/>
  <c r="T3537" i="2"/>
  <c r="U3540" i="2"/>
  <c r="U3542" i="2"/>
  <c r="T3544" i="2"/>
  <c r="U3549" i="2"/>
  <c r="T3551" i="2"/>
  <c r="T3553" i="2"/>
  <c r="U3556" i="2"/>
  <c r="U3558" i="2"/>
  <c r="T3560" i="2"/>
  <c r="U3565" i="2"/>
  <c r="T3567" i="2"/>
  <c r="T3569" i="2"/>
  <c r="U3572" i="2"/>
  <c r="U3574" i="2"/>
  <c r="T3576" i="2"/>
  <c r="U3581" i="2"/>
  <c r="T3583" i="2"/>
  <c r="T3585" i="2"/>
  <c r="U3588" i="2"/>
  <c r="U3590" i="2"/>
  <c r="T3592" i="2"/>
  <c r="U3597" i="2"/>
  <c r="T3599" i="2"/>
  <c r="T3601" i="2"/>
  <c r="U3606" i="2"/>
  <c r="T3609" i="2"/>
  <c r="U3614" i="2"/>
  <c r="T3617" i="2"/>
  <c r="U3622" i="2"/>
  <c r="T3625" i="2"/>
  <c r="U3630" i="2"/>
  <c r="T3633" i="2"/>
  <c r="U3638" i="2"/>
  <c r="T3641" i="2"/>
  <c r="U3646" i="2"/>
  <c r="T3649" i="2"/>
  <c r="U3654" i="2"/>
  <c r="T3657" i="2"/>
  <c r="U3662" i="2"/>
  <c r="T3665" i="2"/>
  <c r="U3670" i="2"/>
  <c r="T3673" i="2"/>
  <c r="U3678" i="2"/>
  <c r="T3681" i="2"/>
  <c r="U3686" i="2"/>
  <c r="T3689" i="2"/>
  <c r="U3694" i="2"/>
  <c r="T3697" i="2"/>
  <c r="U3702" i="2"/>
  <c r="T3705" i="2"/>
  <c r="U3710" i="2"/>
  <c r="T3713" i="2"/>
  <c r="U3718" i="2"/>
  <c r="U3722" i="2"/>
  <c r="T3733" i="2"/>
  <c r="U3738" i="2"/>
  <c r="T3749" i="2"/>
  <c r="U3754" i="2"/>
  <c r="T3765" i="2"/>
  <c r="U3770" i="2"/>
  <c r="T3781" i="2"/>
  <c r="U3786" i="2"/>
  <c r="T3797" i="2"/>
  <c r="U3802" i="2"/>
  <c r="T3813" i="2"/>
  <c r="U3818" i="2"/>
  <c r="T3829" i="2"/>
  <c r="U3834" i="2"/>
  <c r="T3845" i="2"/>
  <c r="U3850" i="2"/>
  <c r="T3861" i="2"/>
  <c r="U3866" i="2"/>
  <c r="T3877" i="2"/>
  <c r="U3882" i="2"/>
  <c r="T3893" i="2"/>
  <c r="U3898" i="2"/>
  <c r="T3909" i="2"/>
  <c r="U3914" i="2"/>
  <c r="T3925" i="2"/>
  <c r="U3930" i="2"/>
  <c r="T3941" i="2"/>
  <c r="U3946" i="2"/>
  <c r="T3957" i="2"/>
  <c r="U3962" i="2"/>
  <c r="T3973" i="2"/>
  <c r="U3978" i="2"/>
  <c r="T3989" i="2"/>
  <c r="U3994" i="2"/>
  <c r="T4005" i="2"/>
  <c r="U4010" i="2"/>
  <c r="T4021" i="2"/>
  <c r="U4026" i="2"/>
  <c r="T4037" i="2"/>
  <c r="U4042" i="2"/>
  <c r="T4053" i="2"/>
  <c r="T4080" i="2"/>
  <c r="T4087" i="2"/>
  <c r="T4094" i="2"/>
  <c r="U4101" i="2"/>
  <c r="U4108" i="2"/>
  <c r="U4115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5" i="2"/>
  <c r="T3498" i="2"/>
  <c r="U3499" i="2"/>
  <c r="T3502" i="2"/>
  <c r="U3503" i="2"/>
  <c r="T3506" i="2"/>
  <c r="U3507" i="2"/>
  <c r="T3510" i="2"/>
  <c r="U3511" i="2"/>
  <c r="T3514" i="2"/>
  <c r="U3515" i="2"/>
  <c r="T3518" i="2"/>
  <c r="U3519" i="2"/>
  <c r="T3522" i="2"/>
  <c r="U3523" i="2"/>
  <c r="T3525" i="2"/>
  <c r="U3528" i="2"/>
  <c r="U3530" i="2"/>
  <c r="T3532" i="2"/>
  <c r="U3537" i="2"/>
  <c r="T3539" i="2"/>
  <c r="T3541" i="2"/>
  <c r="U3544" i="2"/>
  <c r="U3546" i="2"/>
  <c r="T3548" i="2"/>
  <c r="U3553" i="2"/>
  <c r="T3555" i="2"/>
  <c r="T3557" i="2"/>
  <c r="U3560" i="2"/>
  <c r="U3562" i="2"/>
  <c r="T3564" i="2"/>
  <c r="U3569" i="2"/>
  <c r="T3571" i="2"/>
  <c r="T3573" i="2"/>
  <c r="U3576" i="2"/>
  <c r="U3578" i="2"/>
  <c r="T3580" i="2"/>
  <c r="U3585" i="2"/>
  <c r="T3587" i="2"/>
  <c r="T3589" i="2"/>
  <c r="U3592" i="2"/>
  <c r="U3594" i="2"/>
  <c r="T3596" i="2"/>
  <c r="U3604" i="2"/>
  <c r="T3607" i="2"/>
  <c r="U3612" i="2"/>
  <c r="T3615" i="2"/>
  <c r="U3620" i="2"/>
  <c r="T3623" i="2"/>
  <c r="U3628" i="2"/>
  <c r="T3631" i="2"/>
  <c r="U3636" i="2"/>
  <c r="T3639" i="2"/>
  <c r="U3644" i="2"/>
  <c r="T3647" i="2"/>
  <c r="U3652" i="2"/>
  <c r="T3655" i="2"/>
  <c r="U3660" i="2"/>
  <c r="T3663" i="2"/>
  <c r="U3668" i="2"/>
  <c r="T3671" i="2"/>
  <c r="U3676" i="2"/>
  <c r="T3679" i="2"/>
  <c r="U3684" i="2"/>
  <c r="T3687" i="2"/>
  <c r="U3692" i="2"/>
  <c r="T3695" i="2"/>
  <c r="U3700" i="2"/>
  <c r="T3703" i="2"/>
  <c r="U3708" i="2"/>
  <c r="T3711" i="2"/>
  <c r="U3716" i="2"/>
  <c r="T3719" i="2"/>
  <c r="T3729" i="2"/>
  <c r="U3734" i="2"/>
  <c r="T3745" i="2"/>
  <c r="U3750" i="2"/>
  <c r="T3761" i="2"/>
  <c r="U3766" i="2"/>
  <c r="T3777" i="2"/>
  <c r="U3782" i="2"/>
  <c r="T3793" i="2"/>
  <c r="U3798" i="2"/>
  <c r="T3809" i="2"/>
  <c r="U3814" i="2"/>
  <c r="T3825" i="2"/>
  <c r="U3830" i="2"/>
  <c r="T3841" i="2"/>
  <c r="U3846" i="2"/>
  <c r="T3857" i="2"/>
  <c r="U3862" i="2"/>
  <c r="T3873" i="2"/>
  <c r="U3878" i="2"/>
  <c r="T3889" i="2"/>
  <c r="U3894" i="2"/>
  <c r="T3905" i="2"/>
  <c r="U3910" i="2"/>
  <c r="T3921" i="2"/>
  <c r="U3926" i="2"/>
  <c r="T3937" i="2"/>
  <c r="U3942" i="2"/>
  <c r="T3953" i="2"/>
  <c r="U3958" i="2"/>
  <c r="T3969" i="2"/>
  <c r="U3974" i="2"/>
  <c r="T3985" i="2"/>
  <c r="U3990" i="2"/>
  <c r="T4001" i="2"/>
  <c r="U4006" i="2"/>
  <c r="T4017" i="2"/>
  <c r="U4022" i="2"/>
  <c r="T4033" i="2"/>
  <c r="U4038" i="2"/>
  <c r="T4049" i="2"/>
  <c r="U4054" i="2"/>
  <c r="U4060" i="2"/>
  <c r="U4067" i="2"/>
  <c r="T4096" i="2"/>
  <c r="T4103" i="2"/>
  <c r="T4110" i="2"/>
  <c r="U4117" i="2"/>
  <c r="U4124" i="2"/>
  <c r="T3526" i="2"/>
  <c r="U3527" i="2"/>
  <c r="T3530" i="2"/>
  <c r="U3531" i="2"/>
  <c r="T3534" i="2"/>
  <c r="U3535" i="2"/>
  <c r="T3538" i="2"/>
  <c r="U3539" i="2"/>
  <c r="T3542" i="2"/>
  <c r="U3543" i="2"/>
  <c r="T3546" i="2"/>
  <c r="U3547" i="2"/>
  <c r="T3550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70" i="2"/>
  <c r="U3671" i="2"/>
  <c r="T3674" i="2"/>
  <c r="U3675" i="2"/>
  <c r="T3678" i="2"/>
  <c r="U3679" i="2"/>
  <c r="T3682" i="2"/>
  <c r="U3683" i="2"/>
  <c r="T3686" i="2"/>
  <c r="U3687" i="2"/>
  <c r="T3690" i="2"/>
  <c r="U3691" i="2"/>
  <c r="T3694" i="2"/>
  <c r="U3695" i="2"/>
  <c r="T3698" i="2"/>
  <c r="U3699" i="2"/>
  <c r="T3702" i="2"/>
  <c r="U3703" i="2"/>
  <c r="T3706" i="2"/>
  <c r="U3707" i="2"/>
  <c r="T3710" i="2"/>
  <c r="U3711" i="2"/>
  <c r="T3714" i="2"/>
  <c r="U3715" i="2"/>
  <c r="T3718" i="2"/>
  <c r="U3719" i="2"/>
  <c r="T3722" i="2"/>
  <c r="U3723" i="2"/>
  <c r="T3726" i="2"/>
  <c r="U3727" i="2"/>
  <c r="T3730" i="2"/>
  <c r="U3731" i="2"/>
  <c r="T3734" i="2"/>
  <c r="U3735" i="2"/>
  <c r="T3738" i="2"/>
  <c r="U3739" i="2"/>
  <c r="T3742" i="2"/>
  <c r="U3743" i="2"/>
  <c r="T3746" i="2"/>
  <c r="U3747" i="2"/>
  <c r="T3750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T3818" i="2"/>
  <c r="U3819" i="2"/>
  <c r="T3822" i="2"/>
  <c r="U3823" i="2"/>
  <c r="T3826" i="2"/>
  <c r="U3827" i="2"/>
  <c r="T3830" i="2"/>
  <c r="U3831" i="2"/>
  <c r="T3834" i="2"/>
  <c r="U3835" i="2"/>
  <c r="T3838" i="2"/>
  <c r="U3839" i="2"/>
  <c r="T3842" i="2"/>
  <c r="U3843" i="2"/>
  <c r="T3846" i="2"/>
  <c r="U3847" i="2"/>
  <c r="T3850" i="2"/>
  <c r="U3851" i="2"/>
  <c r="T3854" i="2"/>
  <c r="U3855" i="2"/>
  <c r="T3858" i="2"/>
  <c r="U3859" i="2"/>
  <c r="T3862" i="2"/>
  <c r="U3863" i="2"/>
  <c r="T3866" i="2"/>
  <c r="U3867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T4060" i="2"/>
  <c r="U4063" i="2"/>
  <c r="U4065" i="2"/>
  <c r="T4067" i="2"/>
  <c r="U4072" i="2"/>
  <c r="T4074" i="2"/>
  <c r="T4076" i="2"/>
  <c r="U4079" i="2"/>
  <c r="U4081" i="2"/>
  <c r="T4083" i="2"/>
  <c r="U4088" i="2"/>
  <c r="T4090" i="2"/>
  <c r="T4092" i="2"/>
  <c r="U4095" i="2"/>
  <c r="U4097" i="2"/>
  <c r="T4099" i="2"/>
  <c r="U4104" i="2"/>
  <c r="T4106" i="2"/>
  <c r="T4108" i="2"/>
  <c r="U4111" i="2"/>
  <c r="U4113" i="2"/>
  <c r="T4115" i="2"/>
  <c r="U4120" i="2"/>
  <c r="T4122" i="2"/>
  <c r="T4124" i="2"/>
  <c r="T4126" i="2"/>
  <c r="T4127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U3781" i="2"/>
  <c r="T3784" i="2"/>
  <c r="U3785" i="2"/>
  <c r="T3788" i="2"/>
  <c r="U3789" i="2"/>
  <c r="T3792" i="2"/>
  <c r="U3793" i="2"/>
  <c r="T3796" i="2"/>
  <c r="U3797" i="2"/>
  <c r="T3800" i="2"/>
  <c r="U3801" i="2"/>
  <c r="T3804" i="2"/>
  <c r="U3805" i="2"/>
  <c r="T3808" i="2"/>
  <c r="U3809" i="2"/>
  <c r="T3812" i="2"/>
  <c r="U3813" i="2"/>
  <c r="T3816" i="2"/>
  <c r="U3817" i="2"/>
  <c r="T3820" i="2"/>
  <c r="U3821" i="2"/>
  <c r="T3824" i="2"/>
  <c r="U3825" i="2"/>
  <c r="T3828" i="2"/>
  <c r="U3829" i="2"/>
  <c r="T3832" i="2"/>
  <c r="U3833" i="2"/>
  <c r="T3836" i="2"/>
  <c r="U3837" i="2"/>
  <c r="T3840" i="2"/>
  <c r="U3841" i="2"/>
  <c r="T3844" i="2"/>
  <c r="U3845" i="2"/>
  <c r="T3848" i="2"/>
  <c r="U3849" i="2"/>
  <c r="T3852" i="2"/>
  <c r="U3853" i="2"/>
  <c r="T3856" i="2"/>
  <c r="U3857" i="2"/>
  <c r="T3860" i="2"/>
  <c r="U3861" i="2"/>
  <c r="T3864" i="2"/>
  <c r="U3865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7" i="2"/>
  <c r="T4020" i="2"/>
  <c r="U4021" i="2"/>
  <c r="T4024" i="2"/>
  <c r="U4025" i="2"/>
  <c r="T4028" i="2"/>
  <c r="U4029" i="2"/>
  <c r="T4032" i="2"/>
  <c r="U4033" i="2"/>
  <c r="T4036" i="2"/>
  <c r="U4037" i="2"/>
  <c r="T4040" i="2"/>
  <c r="U4041" i="2"/>
  <c r="T4044" i="2"/>
  <c r="U4045" i="2"/>
  <c r="T4048" i="2"/>
  <c r="U4049" i="2"/>
  <c r="T4052" i="2"/>
  <c r="U4053" i="2"/>
  <c r="T4056" i="2"/>
  <c r="U4057" i="2"/>
  <c r="T4059" i="2"/>
  <c r="U4064" i="2"/>
  <c r="T4066" i="2"/>
  <c r="T4068" i="2"/>
  <c r="U4071" i="2"/>
  <c r="U4073" i="2"/>
  <c r="T4075" i="2"/>
  <c r="U4080" i="2"/>
  <c r="T4082" i="2"/>
  <c r="T4084" i="2"/>
  <c r="U4087" i="2"/>
  <c r="U4089" i="2"/>
  <c r="T4091" i="2"/>
  <c r="U4096" i="2"/>
  <c r="T4098" i="2"/>
  <c r="T4100" i="2"/>
  <c r="U4103" i="2"/>
  <c r="U4105" i="2"/>
  <c r="T4107" i="2"/>
  <c r="U4112" i="2"/>
  <c r="T4114" i="2"/>
  <c r="T4116" i="2"/>
  <c r="U4119" i="2"/>
  <c r="U4121" i="2"/>
  <c r="T4123" i="2"/>
  <c r="U4127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U4059" i="2"/>
  <c r="U4061" i="2"/>
  <c r="T4063" i="2"/>
  <c r="U4068" i="2"/>
  <c r="T4070" i="2"/>
  <c r="T4072" i="2"/>
  <c r="U4075" i="2"/>
  <c r="U4077" i="2"/>
  <c r="T4079" i="2"/>
  <c r="U4084" i="2"/>
  <c r="T4086" i="2"/>
  <c r="T4088" i="2"/>
  <c r="U4091" i="2"/>
  <c r="U4093" i="2"/>
  <c r="T4095" i="2"/>
  <c r="U4100" i="2"/>
  <c r="T4102" i="2"/>
  <c r="T4104" i="2"/>
  <c r="U4107" i="2"/>
  <c r="U4109" i="2"/>
  <c r="T4111" i="2"/>
  <c r="U4116" i="2"/>
  <c r="T4118" i="2"/>
  <c r="T4120" i="2"/>
  <c r="U4123" i="2"/>
  <c r="U4058" i="2"/>
  <c r="T4061" i="2"/>
  <c r="U4062" i="2"/>
  <c r="T4065" i="2"/>
  <c r="U4066" i="2"/>
  <c r="T4069" i="2"/>
  <c r="U4070" i="2"/>
  <c r="T4073" i="2"/>
  <c r="U4074" i="2"/>
  <c r="T4077" i="2"/>
  <c r="U4078" i="2"/>
  <c r="T4081" i="2"/>
  <c r="U4082" i="2"/>
  <c r="T4085" i="2"/>
  <c r="U4086" i="2"/>
  <c r="T4089" i="2"/>
  <c r="U4090" i="2"/>
  <c r="T4093" i="2"/>
  <c r="U4094" i="2"/>
  <c r="T4097" i="2"/>
  <c r="U4098" i="2"/>
  <c r="T4101" i="2"/>
  <c r="U4102" i="2"/>
  <c r="T4105" i="2"/>
  <c r="U4106" i="2"/>
  <c r="T4109" i="2"/>
  <c r="U4110" i="2"/>
  <c r="T4113" i="2"/>
  <c r="U4114" i="2"/>
  <c r="T4117" i="2"/>
  <c r="U4118" i="2"/>
  <c r="T4121" i="2"/>
  <c r="U4122" i="2"/>
  <c r="T4125" i="2"/>
  <c r="U4126" i="2"/>
  <c r="T4129" i="2"/>
  <c r="U4130" i="2"/>
  <c r="T4133" i="2"/>
  <c r="U4134" i="2"/>
  <c r="T4137" i="2"/>
  <c r="U4138" i="2"/>
  <c r="T4141" i="2"/>
  <c r="U4142" i="2"/>
  <c r="T4145" i="2"/>
  <c r="U4146" i="2"/>
  <c r="T4149" i="2"/>
  <c r="U4150" i="2"/>
  <c r="T4153" i="2"/>
  <c r="U4154" i="2"/>
  <c r="T4157" i="2"/>
  <c r="U4158" i="2"/>
  <c r="T4161" i="2"/>
  <c r="U4162" i="2"/>
  <c r="T4165" i="2"/>
  <c r="U4166" i="2"/>
  <c r="T4169" i="2"/>
  <c r="U4170" i="2"/>
  <c r="T4173" i="2"/>
  <c r="U4174" i="2"/>
  <c r="T4177" i="2"/>
  <c r="U4178" i="2"/>
  <c r="T4181" i="2"/>
  <c r="U4182" i="2"/>
  <c r="T4185" i="2"/>
  <c r="U4186" i="2"/>
  <c r="T4189" i="2"/>
  <c r="U4190" i="2"/>
  <c r="T4193" i="2"/>
  <c r="U4194" i="2"/>
  <c r="T4197" i="2"/>
  <c r="U4198" i="2"/>
  <c r="T4201" i="2"/>
  <c r="U4202" i="2"/>
  <c r="T4205" i="2"/>
  <c r="U4206" i="2"/>
  <c r="T4209" i="2"/>
  <c r="U4210" i="2"/>
  <c r="T4213" i="2"/>
  <c r="U4214" i="2"/>
  <c r="T4217" i="2"/>
  <c r="U4218" i="2"/>
  <c r="T4221" i="2"/>
  <c r="U4222" i="2"/>
  <c r="T4225" i="2"/>
  <c r="U4226" i="2"/>
  <c r="T4229" i="2"/>
  <c r="U4230" i="2"/>
  <c r="T4232" i="2"/>
  <c r="U4235" i="2"/>
  <c r="U4237" i="2"/>
  <c r="T4239" i="2"/>
  <c r="U4244" i="2"/>
  <c r="T4246" i="2"/>
  <c r="T4248" i="2"/>
  <c r="U4251" i="2"/>
  <c r="U4253" i="2"/>
  <c r="T4255" i="2"/>
  <c r="U4260" i="2"/>
  <c r="T4262" i="2"/>
  <c r="T4264" i="2"/>
  <c r="U4267" i="2"/>
  <c r="U4269" i="2"/>
  <c r="T4271" i="2"/>
  <c r="U4276" i="2"/>
  <c r="T4278" i="2"/>
  <c r="T4280" i="2"/>
  <c r="U4283" i="2"/>
  <c r="U4285" i="2"/>
  <c r="T4287" i="2"/>
  <c r="U4292" i="2"/>
  <c r="U4297" i="2"/>
  <c r="T4300" i="2"/>
  <c r="U4305" i="2"/>
  <c r="T4308" i="2"/>
  <c r="U4313" i="2"/>
  <c r="T4316" i="2"/>
  <c r="U4321" i="2"/>
  <c r="T4324" i="2"/>
  <c r="U4329" i="2"/>
  <c r="T4332" i="2"/>
  <c r="U4337" i="2"/>
  <c r="T4340" i="2"/>
  <c r="U4345" i="2"/>
  <c r="T4348" i="2"/>
  <c r="U4353" i="2"/>
  <c r="T4356" i="2"/>
  <c r="U4361" i="2"/>
  <c r="T4364" i="2"/>
  <c r="T4368" i="2"/>
  <c r="U4373" i="2"/>
  <c r="T4384" i="2"/>
  <c r="U4389" i="2"/>
  <c r="T4400" i="2"/>
  <c r="U4405" i="2"/>
  <c r="T4416" i="2"/>
  <c r="U4421" i="2"/>
  <c r="T4432" i="2"/>
  <c r="U4437" i="2"/>
  <c r="T4448" i="2"/>
  <c r="U4453" i="2"/>
  <c r="T4464" i="2"/>
  <c r="U4469" i="2"/>
  <c r="T4480" i="2"/>
  <c r="U4485" i="2"/>
  <c r="U4493" i="2"/>
  <c r="T4504" i="2"/>
  <c r="U4525" i="2"/>
  <c r="U4125" i="2"/>
  <c r="T4128" i="2"/>
  <c r="U4129" i="2"/>
  <c r="T4132" i="2"/>
  <c r="U4133" i="2"/>
  <c r="T4136" i="2"/>
  <c r="U4137" i="2"/>
  <c r="T4140" i="2"/>
  <c r="U4141" i="2"/>
  <c r="T4144" i="2"/>
  <c r="U4145" i="2"/>
  <c r="T4148" i="2"/>
  <c r="U4149" i="2"/>
  <c r="T4152" i="2"/>
  <c r="U4153" i="2"/>
  <c r="T4156" i="2"/>
  <c r="U4157" i="2"/>
  <c r="T4160" i="2"/>
  <c r="U4161" i="2"/>
  <c r="T4164" i="2"/>
  <c r="U4165" i="2"/>
  <c r="T4168" i="2"/>
  <c r="U4169" i="2"/>
  <c r="T4172" i="2"/>
  <c r="U4173" i="2"/>
  <c r="T4176" i="2"/>
  <c r="U4177" i="2"/>
  <c r="T4180" i="2"/>
  <c r="U4181" i="2"/>
  <c r="T4184" i="2"/>
  <c r="U4185" i="2"/>
  <c r="T4188" i="2"/>
  <c r="U4189" i="2"/>
  <c r="T4192" i="2"/>
  <c r="U4193" i="2"/>
  <c r="T4196" i="2"/>
  <c r="U4197" i="2"/>
  <c r="T4200" i="2"/>
  <c r="U4201" i="2"/>
  <c r="T4204" i="2"/>
  <c r="U4205" i="2"/>
  <c r="T4208" i="2"/>
  <c r="U4209" i="2"/>
  <c r="T4212" i="2"/>
  <c r="U4213" i="2"/>
  <c r="T4216" i="2"/>
  <c r="U4217" i="2"/>
  <c r="T4220" i="2"/>
  <c r="U4221" i="2"/>
  <c r="T4224" i="2"/>
  <c r="U4225" i="2"/>
  <c r="T4228" i="2"/>
  <c r="U4229" i="2"/>
  <c r="U4232" i="2"/>
  <c r="T4234" i="2"/>
  <c r="T4236" i="2"/>
  <c r="U4239" i="2"/>
  <c r="U4241" i="2"/>
  <c r="T4243" i="2"/>
  <c r="U4248" i="2"/>
  <c r="T4250" i="2"/>
  <c r="T4252" i="2"/>
  <c r="U4255" i="2"/>
  <c r="U4257" i="2"/>
  <c r="T4259" i="2"/>
  <c r="U4264" i="2"/>
  <c r="T4266" i="2"/>
  <c r="T4268" i="2"/>
  <c r="U4271" i="2"/>
  <c r="U4273" i="2"/>
  <c r="T4275" i="2"/>
  <c r="U4280" i="2"/>
  <c r="T4282" i="2"/>
  <c r="T4284" i="2"/>
  <c r="U4287" i="2"/>
  <c r="U4289" i="2"/>
  <c r="T4291" i="2"/>
  <c r="T4295" i="2"/>
  <c r="U4300" i="2"/>
  <c r="T4303" i="2"/>
  <c r="U4308" i="2"/>
  <c r="T4311" i="2"/>
  <c r="U4316" i="2"/>
  <c r="T4319" i="2"/>
  <c r="U4324" i="2"/>
  <c r="T4327" i="2"/>
  <c r="U4332" i="2"/>
  <c r="T4335" i="2"/>
  <c r="U4340" i="2"/>
  <c r="T4343" i="2"/>
  <c r="U4348" i="2"/>
  <c r="T4351" i="2"/>
  <c r="U4356" i="2"/>
  <c r="T4359" i="2"/>
  <c r="U4364" i="2"/>
  <c r="U4369" i="2"/>
  <c r="T4380" i="2"/>
  <c r="U4385" i="2"/>
  <c r="T4396" i="2"/>
  <c r="U4401" i="2"/>
  <c r="T4412" i="2"/>
  <c r="U4417" i="2"/>
  <c r="T4428" i="2"/>
  <c r="U4433" i="2"/>
  <c r="T4444" i="2"/>
  <c r="U4449" i="2"/>
  <c r="T4460" i="2"/>
  <c r="U4465" i="2"/>
  <c r="T4476" i="2"/>
  <c r="U4481" i="2"/>
  <c r="T4496" i="2"/>
  <c r="U4517" i="2"/>
  <c r="T4528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6" i="2"/>
  <c r="T4238" i="2"/>
  <c r="T4240" i="2"/>
  <c r="U4243" i="2"/>
  <c r="U4245" i="2"/>
  <c r="T4247" i="2"/>
  <c r="U4252" i="2"/>
  <c r="T4254" i="2"/>
  <c r="T4256" i="2"/>
  <c r="U4259" i="2"/>
  <c r="U4261" i="2"/>
  <c r="T4263" i="2"/>
  <c r="U4268" i="2"/>
  <c r="T4270" i="2"/>
  <c r="T4272" i="2"/>
  <c r="U4275" i="2"/>
  <c r="U4277" i="2"/>
  <c r="T4279" i="2"/>
  <c r="U4284" i="2"/>
  <c r="T4286" i="2"/>
  <c r="T4288" i="2"/>
  <c r="U4291" i="2"/>
  <c r="U4293" i="2"/>
  <c r="T4296" i="2"/>
  <c r="U4301" i="2"/>
  <c r="T4304" i="2"/>
  <c r="U4309" i="2"/>
  <c r="T4312" i="2"/>
  <c r="U4317" i="2"/>
  <c r="T4320" i="2"/>
  <c r="U4325" i="2"/>
  <c r="T4328" i="2"/>
  <c r="U4333" i="2"/>
  <c r="T4336" i="2"/>
  <c r="U4341" i="2"/>
  <c r="T4344" i="2"/>
  <c r="U4349" i="2"/>
  <c r="T4352" i="2"/>
  <c r="U4357" i="2"/>
  <c r="T4360" i="2"/>
  <c r="U4365" i="2"/>
  <c r="T4376" i="2"/>
  <c r="U4381" i="2"/>
  <c r="T4392" i="2"/>
  <c r="U4397" i="2"/>
  <c r="T4408" i="2"/>
  <c r="U4413" i="2"/>
  <c r="T4424" i="2"/>
  <c r="U4429" i="2"/>
  <c r="T4440" i="2"/>
  <c r="U4445" i="2"/>
  <c r="T4456" i="2"/>
  <c r="U4461" i="2"/>
  <c r="T4472" i="2"/>
  <c r="U4477" i="2"/>
  <c r="T4488" i="2"/>
  <c r="U4509" i="2"/>
  <c r="T4520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U4233" i="2"/>
  <c r="T4235" i="2"/>
  <c r="U4240" i="2"/>
  <c r="T4242" i="2"/>
  <c r="T4244" i="2"/>
  <c r="U4247" i="2"/>
  <c r="U4249" i="2"/>
  <c r="T4251" i="2"/>
  <c r="U4256" i="2"/>
  <c r="T4258" i="2"/>
  <c r="T4260" i="2"/>
  <c r="U4263" i="2"/>
  <c r="U4265" i="2"/>
  <c r="T4267" i="2"/>
  <c r="U4272" i="2"/>
  <c r="T4274" i="2"/>
  <c r="T4276" i="2"/>
  <c r="U4279" i="2"/>
  <c r="U4281" i="2"/>
  <c r="T4283" i="2"/>
  <c r="U4288" i="2"/>
  <c r="T4290" i="2"/>
  <c r="T4292" i="2"/>
  <c r="U4296" i="2"/>
  <c r="T4299" i="2"/>
  <c r="U4304" i="2"/>
  <c r="T4307" i="2"/>
  <c r="U4312" i="2"/>
  <c r="T4315" i="2"/>
  <c r="U4320" i="2"/>
  <c r="T4323" i="2"/>
  <c r="U4328" i="2"/>
  <c r="T4331" i="2"/>
  <c r="U4336" i="2"/>
  <c r="T4339" i="2"/>
  <c r="U4344" i="2"/>
  <c r="T4347" i="2"/>
  <c r="U4352" i="2"/>
  <c r="T4355" i="2"/>
  <c r="U4360" i="2"/>
  <c r="T4363" i="2"/>
  <c r="T4372" i="2"/>
  <c r="U4377" i="2"/>
  <c r="T4388" i="2"/>
  <c r="U4393" i="2"/>
  <c r="T4404" i="2"/>
  <c r="U4409" i="2"/>
  <c r="T4420" i="2"/>
  <c r="U4425" i="2"/>
  <c r="T4436" i="2"/>
  <c r="U4441" i="2"/>
  <c r="T4452" i="2"/>
  <c r="U4457" i="2"/>
  <c r="T4468" i="2"/>
  <c r="U4473" i="2"/>
  <c r="T4484" i="2"/>
  <c r="U4501" i="2"/>
  <c r="T4512" i="2"/>
  <c r="U4533" i="2"/>
  <c r="T4367" i="2"/>
  <c r="U4372" i="2"/>
  <c r="T4375" i="2"/>
  <c r="U4380" i="2"/>
  <c r="T4383" i="2"/>
  <c r="U4388" i="2"/>
  <c r="T4391" i="2"/>
  <c r="U4396" i="2"/>
  <c r="T4399" i="2"/>
  <c r="U4404" i="2"/>
  <c r="T4407" i="2"/>
  <c r="U4412" i="2"/>
  <c r="T4415" i="2"/>
  <c r="U4420" i="2"/>
  <c r="T4423" i="2"/>
  <c r="U4428" i="2"/>
  <c r="T4431" i="2"/>
  <c r="U4436" i="2"/>
  <c r="T4439" i="2"/>
  <c r="U4444" i="2"/>
  <c r="T4447" i="2"/>
  <c r="U4452" i="2"/>
  <c r="T4455" i="2"/>
  <c r="U4460" i="2"/>
  <c r="T4463" i="2"/>
  <c r="U4468" i="2"/>
  <c r="T4471" i="2"/>
  <c r="U4476" i="2"/>
  <c r="T4479" i="2"/>
  <c r="U4484" i="2"/>
  <c r="T4487" i="2"/>
  <c r="U4492" i="2"/>
  <c r="T4495" i="2"/>
  <c r="U4500" i="2"/>
  <c r="T4503" i="2"/>
  <c r="U4508" i="2"/>
  <c r="T4511" i="2"/>
  <c r="U4516" i="2"/>
  <c r="T4519" i="2"/>
  <c r="U4524" i="2"/>
  <c r="T4527" i="2"/>
  <c r="U4532" i="2"/>
  <c r="T4535" i="2"/>
  <c r="U4540" i="2"/>
  <c r="T4543" i="2"/>
  <c r="U4548" i="2"/>
  <c r="T4551" i="2"/>
  <c r="U4556" i="2"/>
  <c r="T4559" i="2"/>
  <c r="U4564" i="2"/>
  <c r="T4567" i="2"/>
  <c r="U4572" i="2"/>
  <c r="T4575" i="2"/>
  <c r="U4580" i="2"/>
  <c r="T4583" i="2"/>
  <c r="U4588" i="2"/>
  <c r="T4592" i="2"/>
  <c r="U4597" i="2"/>
  <c r="T4608" i="2"/>
  <c r="U4613" i="2"/>
  <c r="T4624" i="2"/>
  <c r="U4629" i="2"/>
  <c r="T4640" i="2"/>
  <c r="U4645" i="2"/>
  <c r="T4656" i="2"/>
  <c r="U4661" i="2"/>
  <c r="T4672" i="2"/>
  <c r="U4677" i="2"/>
  <c r="T4688" i="2"/>
  <c r="U4693" i="2"/>
  <c r="T4704" i="2"/>
  <c r="U4709" i="2"/>
  <c r="T4720" i="2"/>
  <c r="T4536" i="2"/>
  <c r="U4541" i="2"/>
  <c r="T4544" i="2"/>
  <c r="U4549" i="2"/>
  <c r="T4552" i="2"/>
  <c r="U4557" i="2"/>
  <c r="T4560" i="2"/>
  <c r="U4565" i="2"/>
  <c r="T4568" i="2"/>
  <c r="U4573" i="2"/>
  <c r="T4576" i="2"/>
  <c r="U4581" i="2"/>
  <c r="T4584" i="2"/>
  <c r="U4589" i="2"/>
  <c r="U4593" i="2"/>
  <c r="T4604" i="2"/>
  <c r="U4609" i="2"/>
  <c r="T4620" i="2"/>
  <c r="U4625" i="2"/>
  <c r="T4636" i="2"/>
  <c r="U4641" i="2"/>
  <c r="T4652" i="2"/>
  <c r="U4657" i="2"/>
  <c r="T4668" i="2"/>
  <c r="U4673" i="2"/>
  <c r="T4684" i="2"/>
  <c r="U4689" i="2"/>
  <c r="T4700" i="2"/>
  <c r="U4705" i="2"/>
  <c r="T4716" i="2"/>
  <c r="U4721" i="2"/>
  <c r="U4368" i="2"/>
  <c r="T4371" i="2"/>
  <c r="U4376" i="2"/>
  <c r="T4379" i="2"/>
  <c r="U4384" i="2"/>
  <c r="T4387" i="2"/>
  <c r="U4392" i="2"/>
  <c r="T4395" i="2"/>
  <c r="U4400" i="2"/>
  <c r="T4403" i="2"/>
  <c r="U4408" i="2"/>
  <c r="T4411" i="2"/>
  <c r="U4416" i="2"/>
  <c r="T4419" i="2"/>
  <c r="U4424" i="2"/>
  <c r="T4427" i="2"/>
  <c r="U4432" i="2"/>
  <c r="T4435" i="2"/>
  <c r="U4440" i="2"/>
  <c r="T4443" i="2"/>
  <c r="U4448" i="2"/>
  <c r="T4451" i="2"/>
  <c r="U4456" i="2"/>
  <c r="T4459" i="2"/>
  <c r="U4464" i="2"/>
  <c r="T4467" i="2"/>
  <c r="U4472" i="2"/>
  <c r="T4475" i="2"/>
  <c r="U4480" i="2"/>
  <c r="T4483" i="2"/>
  <c r="U4488" i="2"/>
  <c r="T4491" i="2"/>
  <c r="U4496" i="2"/>
  <c r="T4499" i="2"/>
  <c r="U4504" i="2"/>
  <c r="T4507" i="2"/>
  <c r="U4512" i="2"/>
  <c r="T4515" i="2"/>
  <c r="U4520" i="2"/>
  <c r="T4523" i="2"/>
  <c r="U4528" i="2"/>
  <c r="T4531" i="2"/>
  <c r="U4536" i="2"/>
  <c r="T4539" i="2"/>
  <c r="U4544" i="2"/>
  <c r="T4547" i="2"/>
  <c r="U4552" i="2"/>
  <c r="T4555" i="2"/>
  <c r="U4560" i="2"/>
  <c r="T4563" i="2"/>
  <c r="U4568" i="2"/>
  <c r="T4571" i="2"/>
  <c r="U4576" i="2"/>
  <c r="T4579" i="2"/>
  <c r="U4584" i="2"/>
  <c r="T4587" i="2"/>
  <c r="T4600" i="2"/>
  <c r="U4605" i="2"/>
  <c r="T4616" i="2"/>
  <c r="U4621" i="2"/>
  <c r="T4632" i="2"/>
  <c r="U4637" i="2"/>
  <c r="T4648" i="2"/>
  <c r="U4653" i="2"/>
  <c r="T4664" i="2"/>
  <c r="U4669" i="2"/>
  <c r="T4680" i="2"/>
  <c r="U4685" i="2"/>
  <c r="T4696" i="2"/>
  <c r="U4701" i="2"/>
  <c r="T4712" i="2"/>
  <c r="U4717" i="2"/>
  <c r="U4489" i="2"/>
  <c r="T4492" i="2"/>
  <c r="U4497" i="2"/>
  <c r="T4500" i="2"/>
  <c r="U4505" i="2"/>
  <c r="T4508" i="2"/>
  <c r="U4513" i="2"/>
  <c r="T4516" i="2"/>
  <c r="U4521" i="2"/>
  <c r="T4524" i="2"/>
  <c r="U4529" i="2"/>
  <c r="T4532" i="2"/>
  <c r="U4537" i="2"/>
  <c r="T4540" i="2"/>
  <c r="U4545" i="2"/>
  <c r="T4548" i="2"/>
  <c r="U4553" i="2"/>
  <c r="T4556" i="2"/>
  <c r="U4561" i="2"/>
  <c r="T4564" i="2"/>
  <c r="U4569" i="2"/>
  <c r="T4572" i="2"/>
  <c r="U4577" i="2"/>
  <c r="T4580" i="2"/>
  <c r="U4585" i="2"/>
  <c r="T4588" i="2"/>
  <c r="T4596" i="2"/>
  <c r="U4601" i="2"/>
  <c r="T4612" i="2"/>
  <c r="U4617" i="2"/>
  <c r="T4628" i="2"/>
  <c r="U4633" i="2"/>
  <c r="T4644" i="2"/>
  <c r="U4649" i="2"/>
  <c r="T4660" i="2"/>
  <c r="U4665" i="2"/>
  <c r="T4676" i="2"/>
  <c r="U4681" i="2"/>
  <c r="T4692" i="2"/>
  <c r="U4697" i="2"/>
  <c r="T4708" i="2"/>
  <c r="U4713" i="2"/>
  <c r="T4724" i="2"/>
  <c r="U4725" i="2"/>
  <c r="T4728" i="2"/>
  <c r="U4729" i="2"/>
  <c r="T4732" i="2"/>
  <c r="U4733" i="2"/>
  <c r="T4736" i="2"/>
  <c r="U4737" i="2"/>
  <c r="T4740" i="2"/>
  <c r="U4741" i="2"/>
  <c r="T4744" i="2"/>
  <c r="U4745" i="2"/>
  <c r="T4748" i="2"/>
  <c r="U4749" i="2"/>
  <c r="T4752" i="2"/>
  <c r="U4753" i="2"/>
  <c r="T4756" i="2"/>
  <c r="U4757" i="2"/>
  <c r="T4760" i="2"/>
  <c r="U4761" i="2"/>
  <c r="T4764" i="2"/>
  <c r="U4765" i="2"/>
  <c r="T4768" i="2"/>
  <c r="U4769" i="2"/>
  <c r="T4772" i="2"/>
  <c r="U4773" i="2"/>
  <c r="T4775" i="2"/>
  <c r="T4784" i="2"/>
  <c r="T4792" i="2"/>
  <c r="U4813" i="2"/>
  <c r="T4824" i="2"/>
  <c r="U4845" i="2"/>
  <c r="T4856" i="2"/>
  <c r="U4877" i="2"/>
  <c r="T4888" i="2"/>
  <c r="U4909" i="2"/>
  <c r="T4920" i="2"/>
  <c r="U4937" i="2"/>
  <c r="T4980" i="2"/>
  <c r="U5001" i="2"/>
  <c r="T5044" i="2"/>
  <c r="U5065" i="2"/>
  <c r="T5108" i="2"/>
  <c r="U5129" i="2"/>
  <c r="U5202" i="2"/>
  <c r="T5245" i="2"/>
  <c r="T4591" i="2"/>
  <c r="U4592" i="2"/>
  <c r="T4595" i="2"/>
  <c r="U4596" i="2"/>
  <c r="T4599" i="2"/>
  <c r="U4600" i="2"/>
  <c r="T4603" i="2"/>
  <c r="U4604" i="2"/>
  <c r="T4607" i="2"/>
  <c r="U4608" i="2"/>
  <c r="T4611" i="2"/>
  <c r="U4612" i="2"/>
  <c r="T4615" i="2"/>
  <c r="U4616" i="2"/>
  <c r="T4619" i="2"/>
  <c r="U4620" i="2"/>
  <c r="T4623" i="2"/>
  <c r="U4624" i="2"/>
  <c r="T4627" i="2"/>
  <c r="U4628" i="2"/>
  <c r="T4631" i="2"/>
  <c r="U4632" i="2"/>
  <c r="T4635" i="2"/>
  <c r="U4636" i="2"/>
  <c r="T4639" i="2"/>
  <c r="U4640" i="2"/>
  <c r="T4643" i="2"/>
  <c r="U4644" i="2"/>
  <c r="T4647" i="2"/>
  <c r="U4648" i="2"/>
  <c r="T4651" i="2"/>
  <c r="U4652" i="2"/>
  <c r="T4655" i="2"/>
  <c r="U4656" i="2"/>
  <c r="T4659" i="2"/>
  <c r="U4660" i="2"/>
  <c r="T4663" i="2"/>
  <c r="U4664" i="2"/>
  <c r="T4667" i="2"/>
  <c r="U4668" i="2"/>
  <c r="T4671" i="2"/>
  <c r="U4672" i="2"/>
  <c r="T4675" i="2"/>
  <c r="U4676" i="2"/>
  <c r="T4679" i="2"/>
  <c r="U4680" i="2"/>
  <c r="T4683" i="2"/>
  <c r="U4684" i="2"/>
  <c r="T4687" i="2"/>
  <c r="U4688" i="2"/>
  <c r="T4691" i="2"/>
  <c r="U4692" i="2"/>
  <c r="T4695" i="2"/>
  <c r="U4696" i="2"/>
  <c r="T4699" i="2"/>
  <c r="U4700" i="2"/>
  <c r="T4703" i="2"/>
  <c r="U4704" i="2"/>
  <c r="T4707" i="2"/>
  <c r="U4708" i="2"/>
  <c r="T4711" i="2"/>
  <c r="U4712" i="2"/>
  <c r="T4715" i="2"/>
  <c r="U4716" i="2"/>
  <c r="T4719" i="2"/>
  <c r="U4720" i="2"/>
  <c r="T4723" i="2"/>
  <c r="U4724" i="2"/>
  <c r="T4727" i="2"/>
  <c r="U4728" i="2"/>
  <c r="T4731" i="2"/>
  <c r="U4732" i="2"/>
  <c r="T4735" i="2"/>
  <c r="U4736" i="2"/>
  <c r="T4739" i="2"/>
  <c r="U4740" i="2"/>
  <c r="T4743" i="2"/>
  <c r="U4744" i="2"/>
  <c r="T4747" i="2"/>
  <c r="U4748" i="2"/>
  <c r="T4751" i="2"/>
  <c r="U4752" i="2"/>
  <c r="T4755" i="2"/>
  <c r="U4756" i="2"/>
  <c r="T4759" i="2"/>
  <c r="U4760" i="2"/>
  <c r="T4763" i="2"/>
  <c r="U4764" i="2"/>
  <c r="T4767" i="2"/>
  <c r="U4768" i="2"/>
  <c r="T4771" i="2"/>
  <c r="U4772" i="2"/>
  <c r="U4775" i="2"/>
  <c r="U4777" i="2"/>
  <c r="T4780" i="2"/>
  <c r="U4785" i="2"/>
  <c r="U4805" i="2"/>
  <c r="T4816" i="2"/>
  <c r="U4837" i="2"/>
  <c r="T4848" i="2"/>
  <c r="U4869" i="2"/>
  <c r="T4880" i="2"/>
  <c r="U4901" i="2"/>
  <c r="T4912" i="2"/>
  <c r="T4964" i="2"/>
  <c r="U4985" i="2"/>
  <c r="T5028" i="2"/>
  <c r="U5049" i="2"/>
  <c r="T5092" i="2"/>
  <c r="U5113" i="2"/>
  <c r="U5170" i="2"/>
  <c r="T5213" i="2"/>
  <c r="T5266" i="2"/>
  <c r="T4294" i="2"/>
  <c r="U4295" i="2"/>
  <c r="T4298" i="2"/>
  <c r="U4299" i="2"/>
  <c r="T4302" i="2"/>
  <c r="U4303" i="2"/>
  <c r="T4306" i="2"/>
  <c r="U4307" i="2"/>
  <c r="T4310" i="2"/>
  <c r="U4311" i="2"/>
  <c r="T4314" i="2"/>
  <c r="U4315" i="2"/>
  <c r="T4318" i="2"/>
  <c r="U4319" i="2"/>
  <c r="T4322" i="2"/>
  <c r="U4323" i="2"/>
  <c r="T4326" i="2"/>
  <c r="U4327" i="2"/>
  <c r="T4330" i="2"/>
  <c r="U4331" i="2"/>
  <c r="T4334" i="2"/>
  <c r="U4335" i="2"/>
  <c r="T4338" i="2"/>
  <c r="U4339" i="2"/>
  <c r="T4342" i="2"/>
  <c r="U4343" i="2"/>
  <c r="T4346" i="2"/>
  <c r="U4347" i="2"/>
  <c r="T4350" i="2"/>
  <c r="U4351" i="2"/>
  <c r="T4354" i="2"/>
  <c r="U4355" i="2"/>
  <c r="T4358" i="2"/>
  <c r="U4359" i="2"/>
  <c r="T4362" i="2"/>
  <c r="U4363" i="2"/>
  <c r="T4366" i="2"/>
  <c r="U4367" i="2"/>
  <c r="T4370" i="2"/>
  <c r="U4371" i="2"/>
  <c r="T4374" i="2"/>
  <c r="U4375" i="2"/>
  <c r="T4378" i="2"/>
  <c r="U4379" i="2"/>
  <c r="T4382" i="2"/>
  <c r="U4383" i="2"/>
  <c r="T4386" i="2"/>
  <c r="U4387" i="2"/>
  <c r="T4390" i="2"/>
  <c r="U4391" i="2"/>
  <c r="T4394" i="2"/>
  <c r="U4395" i="2"/>
  <c r="T4398" i="2"/>
  <c r="U4399" i="2"/>
  <c r="T4402" i="2"/>
  <c r="U4403" i="2"/>
  <c r="T4406" i="2"/>
  <c r="U4407" i="2"/>
  <c r="T4410" i="2"/>
  <c r="U4411" i="2"/>
  <c r="T4414" i="2"/>
  <c r="U4415" i="2"/>
  <c r="T4418" i="2"/>
  <c r="U4419" i="2"/>
  <c r="T4422" i="2"/>
  <c r="U4423" i="2"/>
  <c r="T4426" i="2"/>
  <c r="U4427" i="2"/>
  <c r="T4430" i="2"/>
  <c r="U4431" i="2"/>
  <c r="T4434" i="2"/>
  <c r="U4435" i="2"/>
  <c r="T4438" i="2"/>
  <c r="U4439" i="2"/>
  <c r="T4442" i="2"/>
  <c r="U4443" i="2"/>
  <c r="T4446" i="2"/>
  <c r="U4447" i="2"/>
  <c r="T4450" i="2"/>
  <c r="U4451" i="2"/>
  <c r="T4454" i="2"/>
  <c r="U4455" i="2"/>
  <c r="T4458" i="2"/>
  <c r="U4459" i="2"/>
  <c r="T4462" i="2"/>
  <c r="U4463" i="2"/>
  <c r="T4466" i="2"/>
  <c r="U4467" i="2"/>
  <c r="T4470" i="2"/>
  <c r="U4471" i="2"/>
  <c r="T4474" i="2"/>
  <c r="U4475" i="2"/>
  <c r="T4478" i="2"/>
  <c r="U4479" i="2"/>
  <c r="T4482" i="2"/>
  <c r="U4483" i="2"/>
  <c r="T4486" i="2"/>
  <c r="U4487" i="2"/>
  <c r="T4490" i="2"/>
  <c r="U4491" i="2"/>
  <c r="T4494" i="2"/>
  <c r="U4495" i="2"/>
  <c r="T4498" i="2"/>
  <c r="U4499" i="2"/>
  <c r="T4502" i="2"/>
  <c r="U4503" i="2"/>
  <c r="T4506" i="2"/>
  <c r="U4507" i="2"/>
  <c r="T4510" i="2"/>
  <c r="U4511" i="2"/>
  <c r="T4514" i="2"/>
  <c r="U4515" i="2"/>
  <c r="T4518" i="2"/>
  <c r="U4519" i="2"/>
  <c r="T4522" i="2"/>
  <c r="U4523" i="2"/>
  <c r="T4526" i="2"/>
  <c r="U4527" i="2"/>
  <c r="T4530" i="2"/>
  <c r="U4531" i="2"/>
  <c r="T4534" i="2"/>
  <c r="U4535" i="2"/>
  <c r="T4538" i="2"/>
  <c r="U4539" i="2"/>
  <c r="T4542" i="2"/>
  <c r="U4543" i="2"/>
  <c r="T4546" i="2"/>
  <c r="U4547" i="2"/>
  <c r="T4550" i="2"/>
  <c r="U4551" i="2"/>
  <c r="T4554" i="2"/>
  <c r="U4555" i="2"/>
  <c r="T4558" i="2"/>
  <c r="U4559" i="2"/>
  <c r="T4562" i="2"/>
  <c r="U4563" i="2"/>
  <c r="T4566" i="2"/>
  <c r="U4567" i="2"/>
  <c r="T4570" i="2"/>
  <c r="U4571" i="2"/>
  <c r="T4574" i="2"/>
  <c r="U4575" i="2"/>
  <c r="T4578" i="2"/>
  <c r="U4579" i="2"/>
  <c r="T4582" i="2"/>
  <c r="U4583" i="2"/>
  <c r="T4586" i="2"/>
  <c r="U4587" i="2"/>
  <c r="T4590" i="2"/>
  <c r="U4591" i="2"/>
  <c r="T4594" i="2"/>
  <c r="U4595" i="2"/>
  <c r="T4598" i="2"/>
  <c r="U4599" i="2"/>
  <c r="T4602" i="2"/>
  <c r="U4603" i="2"/>
  <c r="T4606" i="2"/>
  <c r="U4607" i="2"/>
  <c r="T4610" i="2"/>
  <c r="U4611" i="2"/>
  <c r="T4614" i="2"/>
  <c r="U4615" i="2"/>
  <c r="T4618" i="2"/>
  <c r="U4619" i="2"/>
  <c r="T4622" i="2"/>
  <c r="U4623" i="2"/>
  <c r="T4626" i="2"/>
  <c r="U4627" i="2"/>
  <c r="T4630" i="2"/>
  <c r="U4631" i="2"/>
  <c r="T4634" i="2"/>
  <c r="U4635" i="2"/>
  <c r="T4638" i="2"/>
  <c r="U4639" i="2"/>
  <c r="T4642" i="2"/>
  <c r="U4643" i="2"/>
  <c r="T4646" i="2"/>
  <c r="U4647" i="2"/>
  <c r="T4650" i="2"/>
  <c r="U4651" i="2"/>
  <c r="T4654" i="2"/>
  <c r="U4655" i="2"/>
  <c r="T4658" i="2"/>
  <c r="U4659" i="2"/>
  <c r="T4662" i="2"/>
  <c r="U4663" i="2"/>
  <c r="T4666" i="2"/>
  <c r="U4667" i="2"/>
  <c r="T4670" i="2"/>
  <c r="U4671" i="2"/>
  <c r="T4674" i="2"/>
  <c r="U4675" i="2"/>
  <c r="T4678" i="2"/>
  <c r="U4679" i="2"/>
  <c r="T4682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T4776" i="2"/>
  <c r="U4781" i="2"/>
  <c r="U4797" i="2"/>
  <c r="T4808" i="2"/>
  <c r="U4829" i="2"/>
  <c r="T4840" i="2"/>
  <c r="U4861" i="2"/>
  <c r="T4872" i="2"/>
  <c r="U4893" i="2"/>
  <c r="T4904" i="2"/>
  <c r="T4948" i="2"/>
  <c r="U4969" i="2"/>
  <c r="T5012" i="2"/>
  <c r="U5033" i="2"/>
  <c r="T5076" i="2"/>
  <c r="U5097" i="2"/>
  <c r="T5140" i="2"/>
  <c r="T5181" i="2"/>
  <c r="U5304" i="2"/>
  <c r="T4233" i="2"/>
  <c r="U4234" i="2"/>
  <c r="T4237" i="2"/>
  <c r="U4238" i="2"/>
  <c r="T4241" i="2"/>
  <c r="U4242" i="2"/>
  <c r="T4245" i="2"/>
  <c r="U4246" i="2"/>
  <c r="T4249" i="2"/>
  <c r="U4250" i="2"/>
  <c r="T4253" i="2"/>
  <c r="U4254" i="2"/>
  <c r="T4257" i="2"/>
  <c r="U4258" i="2"/>
  <c r="T4261" i="2"/>
  <c r="U4262" i="2"/>
  <c r="T4265" i="2"/>
  <c r="U4266" i="2"/>
  <c r="T4269" i="2"/>
  <c r="U4270" i="2"/>
  <c r="T4273" i="2"/>
  <c r="U4274" i="2"/>
  <c r="T4277" i="2"/>
  <c r="U4278" i="2"/>
  <c r="T4281" i="2"/>
  <c r="U4282" i="2"/>
  <c r="T4285" i="2"/>
  <c r="U4286" i="2"/>
  <c r="T4289" i="2"/>
  <c r="U4290" i="2"/>
  <c r="T4293" i="2"/>
  <c r="U4294" i="2"/>
  <c r="T4297" i="2"/>
  <c r="U4298" i="2"/>
  <c r="T4301" i="2"/>
  <c r="U4302" i="2"/>
  <c r="T4305" i="2"/>
  <c r="U4306" i="2"/>
  <c r="T4309" i="2"/>
  <c r="U4310" i="2"/>
  <c r="T4313" i="2"/>
  <c r="U4314" i="2"/>
  <c r="T4317" i="2"/>
  <c r="U4318" i="2"/>
  <c r="T4321" i="2"/>
  <c r="U4322" i="2"/>
  <c r="T4325" i="2"/>
  <c r="U4326" i="2"/>
  <c r="T4329" i="2"/>
  <c r="U4330" i="2"/>
  <c r="T4333" i="2"/>
  <c r="U4334" i="2"/>
  <c r="T4337" i="2"/>
  <c r="U4338" i="2"/>
  <c r="T4341" i="2"/>
  <c r="U4342" i="2"/>
  <c r="T4345" i="2"/>
  <c r="U4346" i="2"/>
  <c r="T4349" i="2"/>
  <c r="U4350" i="2"/>
  <c r="T4353" i="2"/>
  <c r="U4354" i="2"/>
  <c r="T4357" i="2"/>
  <c r="U4358" i="2"/>
  <c r="T4361" i="2"/>
  <c r="U4362" i="2"/>
  <c r="T4365" i="2"/>
  <c r="U4366" i="2"/>
  <c r="T4369" i="2"/>
  <c r="U4370" i="2"/>
  <c r="T4373" i="2"/>
  <c r="U4374" i="2"/>
  <c r="T4377" i="2"/>
  <c r="U4378" i="2"/>
  <c r="T4381" i="2"/>
  <c r="U4382" i="2"/>
  <c r="T4385" i="2"/>
  <c r="U4386" i="2"/>
  <c r="T4389" i="2"/>
  <c r="U4390" i="2"/>
  <c r="T4393" i="2"/>
  <c r="U4394" i="2"/>
  <c r="T4397" i="2"/>
  <c r="U4398" i="2"/>
  <c r="T4401" i="2"/>
  <c r="U4402" i="2"/>
  <c r="T4405" i="2"/>
  <c r="U4406" i="2"/>
  <c r="T4409" i="2"/>
  <c r="U4410" i="2"/>
  <c r="T4413" i="2"/>
  <c r="U4414" i="2"/>
  <c r="T4417" i="2"/>
  <c r="U4418" i="2"/>
  <c r="T4421" i="2"/>
  <c r="U4422" i="2"/>
  <c r="T4425" i="2"/>
  <c r="U4426" i="2"/>
  <c r="T4429" i="2"/>
  <c r="U4430" i="2"/>
  <c r="T4433" i="2"/>
  <c r="U4434" i="2"/>
  <c r="T4437" i="2"/>
  <c r="U4438" i="2"/>
  <c r="T4441" i="2"/>
  <c r="U4442" i="2"/>
  <c r="T4445" i="2"/>
  <c r="U4446" i="2"/>
  <c r="T4449" i="2"/>
  <c r="U4450" i="2"/>
  <c r="T4453" i="2"/>
  <c r="U4454" i="2"/>
  <c r="T4457" i="2"/>
  <c r="U4458" i="2"/>
  <c r="T4461" i="2"/>
  <c r="U4462" i="2"/>
  <c r="T4465" i="2"/>
  <c r="U4466" i="2"/>
  <c r="T4469" i="2"/>
  <c r="U4470" i="2"/>
  <c r="T4473" i="2"/>
  <c r="U4474" i="2"/>
  <c r="T4477" i="2"/>
  <c r="U4478" i="2"/>
  <c r="T4481" i="2"/>
  <c r="U4482" i="2"/>
  <c r="T4485" i="2"/>
  <c r="U4486" i="2"/>
  <c r="T4489" i="2"/>
  <c r="U4490" i="2"/>
  <c r="T4493" i="2"/>
  <c r="U4494" i="2"/>
  <c r="T4497" i="2"/>
  <c r="U4498" i="2"/>
  <c r="T4501" i="2"/>
  <c r="U4502" i="2"/>
  <c r="T4505" i="2"/>
  <c r="U4506" i="2"/>
  <c r="T4509" i="2"/>
  <c r="U4510" i="2"/>
  <c r="T4513" i="2"/>
  <c r="U4514" i="2"/>
  <c r="T4517" i="2"/>
  <c r="U4518" i="2"/>
  <c r="T4521" i="2"/>
  <c r="U4522" i="2"/>
  <c r="T4525" i="2"/>
  <c r="U4526" i="2"/>
  <c r="T4529" i="2"/>
  <c r="U4530" i="2"/>
  <c r="T4533" i="2"/>
  <c r="U4534" i="2"/>
  <c r="T4537" i="2"/>
  <c r="U4538" i="2"/>
  <c r="T4541" i="2"/>
  <c r="U4542" i="2"/>
  <c r="T4545" i="2"/>
  <c r="U4546" i="2"/>
  <c r="T4549" i="2"/>
  <c r="U4550" i="2"/>
  <c r="T4553" i="2"/>
  <c r="U4554" i="2"/>
  <c r="T4557" i="2"/>
  <c r="U4558" i="2"/>
  <c r="T4561" i="2"/>
  <c r="U4562" i="2"/>
  <c r="T4565" i="2"/>
  <c r="U4566" i="2"/>
  <c r="T4569" i="2"/>
  <c r="U4570" i="2"/>
  <c r="T4573" i="2"/>
  <c r="U4574" i="2"/>
  <c r="T4577" i="2"/>
  <c r="U4578" i="2"/>
  <c r="T4581" i="2"/>
  <c r="U4582" i="2"/>
  <c r="T4585" i="2"/>
  <c r="U4586" i="2"/>
  <c r="T4589" i="2"/>
  <c r="U4590" i="2"/>
  <c r="T4593" i="2"/>
  <c r="U4594" i="2"/>
  <c r="T4597" i="2"/>
  <c r="U4598" i="2"/>
  <c r="T4601" i="2"/>
  <c r="U4602" i="2"/>
  <c r="T4605" i="2"/>
  <c r="U4606" i="2"/>
  <c r="T4609" i="2"/>
  <c r="U4610" i="2"/>
  <c r="T4613" i="2"/>
  <c r="U4614" i="2"/>
  <c r="T4617" i="2"/>
  <c r="U4618" i="2"/>
  <c r="T4621" i="2"/>
  <c r="U4622" i="2"/>
  <c r="T4625" i="2"/>
  <c r="U4626" i="2"/>
  <c r="T4629" i="2"/>
  <c r="U4630" i="2"/>
  <c r="T4633" i="2"/>
  <c r="U4634" i="2"/>
  <c r="T4637" i="2"/>
  <c r="U4638" i="2"/>
  <c r="T4641" i="2"/>
  <c r="U4642" i="2"/>
  <c r="T4645" i="2"/>
  <c r="U4646" i="2"/>
  <c r="T4649" i="2"/>
  <c r="U4650" i="2"/>
  <c r="T4653" i="2"/>
  <c r="U4654" i="2"/>
  <c r="T4657" i="2"/>
  <c r="U4658" i="2"/>
  <c r="T4661" i="2"/>
  <c r="U4662" i="2"/>
  <c r="T4665" i="2"/>
  <c r="U4666" i="2"/>
  <c r="T4669" i="2"/>
  <c r="U4670" i="2"/>
  <c r="T4673" i="2"/>
  <c r="U4674" i="2"/>
  <c r="T4677" i="2"/>
  <c r="U4678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6" i="2"/>
  <c r="T4778" i="2"/>
  <c r="U4789" i="2"/>
  <c r="T4800" i="2"/>
  <c r="U4821" i="2"/>
  <c r="T4832" i="2"/>
  <c r="U4853" i="2"/>
  <c r="T4864" i="2"/>
  <c r="U4885" i="2"/>
  <c r="T4896" i="2"/>
  <c r="U4917" i="2"/>
  <c r="T4932" i="2"/>
  <c r="U4953" i="2"/>
  <c r="T4996" i="2"/>
  <c r="U5017" i="2"/>
  <c r="T5060" i="2"/>
  <c r="U5081" i="2"/>
  <c r="T5124" i="2"/>
  <c r="T5149" i="2"/>
  <c r="U5234" i="2"/>
  <c r="T5347" i="2"/>
  <c r="T4779" i="2"/>
  <c r="U4784" i="2"/>
  <c r="T4787" i="2"/>
  <c r="U4792" i="2"/>
  <c r="T4795" i="2"/>
  <c r="U4800" i="2"/>
  <c r="T4803" i="2"/>
  <c r="U4808" i="2"/>
  <c r="T4811" i="2"/>
  <c r="U4816" i="2"/>
  <c r="T4819" i="2"/>
  <c r="U4824" i="2"/>
  <c r="T4827" i="2"/>
  <c r="U4832" i="2"/>
  <c r="T4835" i="2"/>
  <c r="U4840" i="2"/>
  <c r="T4843" i="2"/>
  <c r="U4848" i="2"/>
  <c r="T4851" i="2"/>
  <c r="U4856" i="2"/>
  <c r="T4859" i="2"/>
  <c r="U4864" i="2"/>
  <c r="T4867" i="2"/>
  <c r="U4872" i="2"/>
  <c r="T4875" i="2"/>
  <c r="U4880" i="2"/>
  <c r="T4883" i="2"/>
  <c r="U4888" i="2"/>
  <c r="T4891" i="2"/>
  <c r="U4896" i="2"/>
  <c r="T4899" i="2"/>
  <c r="U4904" i="2"/>
  <c r="T4907" i="2"/>
  <c r="U4912" i="2"/>
  <c r="T4915" i="2"/>
  <c r="U4920" i="2"/>
  <c r="T4923" i="2"/>
  <c r="T4927" i="2"/>
  <c r="U4932" i="2"/>
  <c r="T4943" i="2"/>
  <c r="U4948" i="2"/>
  <c r="T4959" i="2"/>
  <c r="U4964" i="2"/>
  <c r="T4975" i="2"/>
  <c r="U4980" i="2"/>
  <c r="T4991" i="2"/>
  <c r="U4996" i="2"/>
  <c r="T5007" i="2"/>
  <c r="U5012" i="2"/>
  <c r="T5023" i="2"/>
  <c r="U5028" i="2"/>
  <c r="T5039" i="2"/>
  <c r="U5044" i="2"/>
  <c r="T5055" i="2"/>
  <c r="U5060" i="2"/>
  <c r="T5071" i="2"/>
  <c r="U5076" i="2"/>
  <c r="T5087" i="2"/>
  <c r="U5092" i="2"/>
  <c r="T5103" i="2"/>
  <c r="U5108" i="2"/>
  <c r="T5119" i="2"/>
  <c r="U5124" i="2"/>
  <c r="T5135" i="2"/>
  <c r="U5140" i="2"/>
  <c r="U5149" i="2"/>
  <c r="T5160" i="2"/>
  <c r="U5181" i="2"/>
  <c r="T5192" i="2"/>
  <c r="U5213" i="2"/>
  <c r="T5224" i="2"/>
  <c r="T5267" i="2"/>
  <c r="U5348" i="2"/>
  <c r="T4788" i="2"/>
  <c r="U4793" i="2"/>
  <c r="T4796" i="2"/>
  <c r="U4801" i="2"/>
  <c r="T4804" i="2"/>
  <c r="U4809" i="2"/>
  <c r="T4812" i="2"/>
  <c r="U4817" i="2"/>
  <c r="T4820" i="2"/>
  <c r="U4825" i="2"/>
  <c r="T4828" i="2"/>
  <c r="U4833" i="2"/>
  <c r="T4836" i="2"/>
  <c r="U4841" i="2"/>
  <c r="T4844" i="2"/>
  <c r="U4849" i="2"/>
  <c r="T4852" i="2"/>
  <c r="U4857" i="2"/>
  <c r="T4860" i="2"/>
  <c r="U4865" i="2"/>
  <c r="T4868" i="2"/>
  <c r="U4873" i="2"/>
  <c r="T4876" i="2"/>
  <c r="U4881" i="2"/>
  <c r="T4884" i="2"/>
  <c r="U4889" i="2"/>
  <c r="T4892" i="2"/>
  <c r="U4897" i="2"/>
  <c r="T4900" i="2"/>
  <c r="U4905" i="2"/>
  <c r="T4908" i="2"/>
  <c r="U4913" i="2"/>
  <c r="T4916" i="2"/>
  <c r="U4921" i="2"/>
  <c r="T4924" i="2"/>
  <c r="U4929" i="2"/>
  <c r="T4940" i="2"/>
  <c r="U4945" i="2"/>
  <c r="T4956" i="2"/>
  <c r="U4961" i="2"/>
  <c r="T4972" i="2"/>
  <c r="U4977" i="2"/>
  <c r="T4988" i="2"/>
  <c r="U4993" i="2"/>
  <c r="T5004" i="2"/>
  <c r="U5009" i="2"/>
  <c r="T5020" i="2"/>
  <c r="U5025" i="2"/>
  <c r="T5036" i="2"/>
  <c r="U5041" i="2"/>
  <c r="T5052" i="2"/>
  <c r="U5057" i="2"/>
  <c r="T5068" i="2"/>
  <c r="U5073" i="2"/>
  <c r="T5084" i="2"/>
  <c r="U5089" i="2"/>
  <c r="T5100" i="2"/>
  <c r="U5105" i="2"/>
  <c r="T5116" i="2"/>
  <c r="U5121" i="2"/>
  <c r="T5132" i="2"/>
  <c r="U5137" i="2"/>
  <c r="U5154" i="2"/>
  <c r="T5165" i="2"/>
  <c r="U5186" i="2"/>
  <c r="T5197" i="2"/>
  <c r="U5218" i="2"/>
  <c r="T5229" i="2"/>
  <c r="U5255" i="2"/>
  <c r="T5283" i="2"/>
  <c r="U5368" i="2"/>
  <c r="U4774" i="2"/>
  <c r="T4777" i="2"/>
  <c r="U4778" i="2"/>
  <c r="U4780" i="2"/>
  <c r="T4783" i="2"/>
  <c r="U4788" i="2"/>
  <c r="T4791" i="2"/>
  <c r="U4796" i="2"/>
  <c r="T4799" i="2"/>
  <c r="U4804" i="2"/>
  <c r="T4807" i="2"/>
  <c r="U4812" i="2"/>
  <c r="T4815" i="2"/>
  <c r="U4820" i="2"/>
  <c r="T4823" i="2"/>
  <c r="U4828" i="2"/>
  <c r="T4831" i="2"/>
  <c r="U4836" i="2"/>
  <c r="T4839" i="2"/>
  <c r="U4844" i="2"/>
  <c r="T4847" i="2"/>
  <c r="U4852" i="2"/>
  <c r="T4855" i="2"/>
  <c r="U4860" i="2"/>
  <c r="T4863" i="2"/>
  <c r="U4868" i="2"/>
  <c r="T4871" i="2"/>
  <c r="U4876" i="2"/>
  <c r="T4879" i="2"/>
  <c r="U4884" i="2"/>
  <c r="T4887" i="2"/>
  <c r="U4892" i="2"/>
  <c r="T4895" i="2"/>
  <c r="U4900" i="2"/>
  <c r="T4903" i="2"/>
  <c r="U4908" i="2"/>
  <c r="T4911" i="2"/>
  <c r="U4916" i="2"/>
  <c r="T4919" i="2"/>
  <c r="U4924" i="2"/>
  <c r="T4935" i="2"/>
  <c r="U4940" i="2"/>
  <c r="T4951" i="2"/>
  <c r="U4956" i="2"/>
  <c r="T4967" i="2"/>
  <c r="U4972" i="2"/>
  <c r="T4983" i="2"/>
  <c r="U4988" i="2"/>
  <c r="T4999" i="2"/>
  <c r="U5004" i="2"/>
  <c r="T5015" i="2"/>
  <c r="U5020" i="2"/>
  <c r="T5031" i="2"/>
  <c r="U5036" i="2"/>
  <c r="T5047" i="2"/>
  <c r="U5052" i="2"/>
  <c r="T5063" i="2"/>
  <c r="U5068" i="2"/>
  <c r="T5079" i="2"/>
  <c r="U5084" i="2"/>
  <c r="T5095" i="2"/>
  <c r="U5100" i="2"/>
  <c r="T5111" i="2"/>
  <c r="U5116" i="2"/>
  <c r="T5127" i="2"/>
  <c r="U5132" i="2"/>
  <c r="T5144" i="2"/>
  <c r="U5165" i="2"/>
  <c r="T5176" i="2"/>
  <c r="U5197" i="2"/>
  <c r="T5208" i="2"/>
  <c r="U5229" i="2"/>
  <c r="T5240" i="2"/>
  <c r="U5256" i="2"/>
  <c r="U5284" i="2"/>
  <c r="T5327" i="2"/>
  <c r="U4779" i="2"/>
  <c r="T4782" i="2"/>
  <c r="U4783" i="2"/>
  <c r="T4786" i="2"/>
  <c r="U4787" i="2"/>
  <c r="T4790" i="2"/>
  <c r="U4791" i="2"/>
  <c r="T4794" i="2"/>
  <c r="U4795" i="2"/>
  <c r="T4798" i="2"/>
  <c r="U4799" i="2"/>
  <c r="T4802" i="2"/>
  <c r="U4803" i="2"/>
  <c r="T4806" i="2"/>
  <c r="U4807" i="2"/>
  <c r="T4810" i="2"/>
  <c r="U4811" i="2"/>
  <c r="T4814" i="2"/>
  <c r="U4815" i="2"/>
  <c r="T4818" i="2"/>
  <c r="U4819" i="2"/>
  <c r="T4822" i="2"/>
  <c r="U4823" i="2"/>
  <c r="T4826" i="2"/>
  <c r="U4827" i="2"/>
  <c r="T4830" i="2"/>
  <c r="U4831" i="2"/>
  <c r="T4834" i="2"/>
  <c r="U4835" i="2"/>
  <c r="T4838" i="2"/>
  <c r="U4839" i="2"/>
  <c r="T4842" i="2"/>
  <c r="U4843" i="2"/>
  <c r="T4846" i="2"/>
  <c r="U4847" i="2"/>
  <c r="T4850" i="2"/>
  <c r="U4851" i="2"/>
  <c r="T4854" i="2"/>
  <c r="U4855" i="2"/>
  <c r="T4858" i="2"/>
  <c r="U4859" i="2"/>
  <c r="T4862" i="2"/>
  <c r="U4863" i="2"/>
  <c r="T4866" i="2"/>
  <c r="U4867" i="2"/>
  <c r="T4870" i="2"/>
  <c r="U4871" i="2"/>
  <c r="T4874" i="2"/>
  <c r="U4875" i="2"/>
  <c r="T4878" i="2"/>
  <c r="U4879" i="2"/>
  <c r="T4882" i="2"/>
  <c r="U4883" i="2"/>
  <c r="T4886" i="2"/>
  <c r="U4887" i="2"/>
  <c r="T4890" i="2"/>
  <c r="U4891" i="2"/>
  <c r="T4894" i="2"/>
  <c r="U4895" i="2"/>
  <c r="T4898" i="2"/>
  <c r="U4899" i="2"/>
  <c r="T4902" i="2"/>
  <c r="U4903" i="2"/>
  <c r="T4906" i="2"/>
  <c r="U4907" i="2"/>
  <c r="T4910" i="2"/>
  <c r="U4911" i="2"/>
  <c r="T4914" i="2"/>
  <c r="U4915" i="2"/>
  <c r="T4918" i="2"/>
  <c r="U4919" i="2"/>
  <c r="T4922" i="2"/>
  <c r="U4923" i="2"/>
  <c r="U4925" i="2"/>
  <c r="T4928" i="2"/>
  <c r="U4933" i="2"/>
  <c r="T4936" i="2"/>
  <c r="U4941" i="2"/>
  <c r="T4944" i="2"/>
  <c r="U4949" i="2"/>
  <c r="T4952" i="2"/>
  <c r="U4957" i="2"/>
  <c r="T4960" i="2"/>
  <c r="U4965" i="2"/>
  <c r="T4968" i="2"/>
  <c r="U4973" i="2"/>
  <c r="T4976" i="2"/>
  <c r="U4981" i="2"/>
  <c r="T4984" i="2"/>
  <c r="U4989" i="2"/>
  <c r="T4992" i="2"/>
  <c r="U4997" i="2"/>
  <c r="T5000" i="2"/>
  <c r="U5005" i="2"/>
  <c r="T5008" i="2"/>
  <c r="U5013" i="2"/>
  <c r="T5016" i="2"/>
  <c r="U5021" i="2"/>
  <c r="T5024" i="2"/>
  <c r="U5029" i="2"/>
  <c r="T5032" i="2"/>
  <c r="U5037" i="2"/>
  <c r="T5040" i="2"/>
  <c r="U5045" i="2"/>
  <c r="T5048" i="2"/>
  <c r="U5053" i="2"/>
  <c r="T5056" i="2"/>
  <c r="U5061" i="2"/>
  <c r="T5064" i="2"/>
  <c r="U5069" i="2"/>
  <c r="T5072" i="2"/>
  <c r="U5077" i="2"/>
  <c r="T5080" i="2"/>
  <c r="U5085" i="2"/>
  <c r="T5088" i="2"/>
  <c r="U5093" i="2"/>
  <c r="T5096" i="2"/>
  <c r="U5101" i="2"/>
  <c r="T5104" i="2"/>
  <c r="U5109" i="2"/>
  <c r="T5112" i="2"/>
  <c r="U5117" i="2"/>
  <c r="T5120" i="2"/>
  <c r="U5125" i="2"/>
  <c r="T5128" i="2"/>
  <c r="U5133" i="2"/>
  <c r="T5136" i="2"/>
  <c r="U5141" i="2"/>
  <c r="U5146" i="2"/>
  <c r="T5157" i="2"/>
  <c r="U5162" i="2"/>
  <c r="T5173" i="2"/>
  <c r="U5178" i="2"/>
  <c r="T5189" i="2"/>
  <c r="U5194" i="2"/>
  <c r="T5205" i="2"/>
  <c r="U5210" i="2"/>
  <c r="T5221" i="2"/>
  <c r="U5226" i="2"/>
  <c r="T5237" i="2"/>
  <c r="U5242" i="2"/>
  <c r="T5250" i="2"/>
  <c r="U5272" i="2"/>
  <c r="T5315" i="2"/>
  <c r="U5336" i="2"/>
  <c r="T5379" i="2"/>
  <c r="T4781" i="2"/>
  <c r="U4782" i="2"/>
  <c r="T4785" i="2"/>
  <c r="U4786" i="2"/>
  <c r="T4789" i="2"/>
  <c r="U4790" i="2"/>
  <c r="T4793" i="2"/>
  <c r="U4794" i="2"/>
  <c r="T4797" i="2"/>
  <c r="U4798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7" i="2"/>
  <c r="U4858" i="2"/>
  <c r="T4861" i="2"/>
  <c r="U4862" i="2"/>
  <c r="T4865" i="2"/>
  <c r="U4866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U4928" i="2"/>
  <c r="T4931" i="2"/>
  <c r="U4936" i="2"/>
  <c r="T4939" i="2"/>
  <c r="U4944" i="2"/>
  <c r="T4947" i="2"/>
  <c r="U4952" i="2"/>
  <c r="T4955" i="2"/>
  <c r="U4960" i="2"/>
  <c r="T4963" i="2"/>
  <c r="U4968" i="2"/>
  <c r="T4971" i="2"/>
  <c r="U4976" i="2"/>
  <c r="T4979" i="2"/>
  <c r="U4984" i="2"/>
  <c r="T4987" i="2"/>
  <c r="U4992" i="2"/>
  <c r="T4995" i="2"/>
  <c r="U5000" i="2"/>
  <c r="T5003" i="2"/>
  <c r="U5008" i="2"/>
  <c r="T5011" i="2"/>
  <c r="U5016" i="2"/>
  <c r="T5019" i="2"/>
  <c r="U5024" i="2"/>
  <c r="T5027" i="2"/>
  <c r="U5032" i="2"/>
  <c r="T5035" i="2"/>
  <c r="U5040" i="2"/>
  <c r="T5043" i="2"/>
  <c r="U5048" i="2"/>
  <c r="T5051" i="2"/>
  <c r="U5056" i="2"/>
  <c r="T5059" i="2"/>
  <c r="U5064" i="2"/>
  <c r="T5067" i="2"/>
  <c r="U5072" i="2"/>
  <c r="T5075" i="2"/>
  <c r="U5080" i="2"/>
  <c r="T5083" i="2"/>
  <c r="U5088" i="2"/>
  <c r="T5091" i="2"/>
  <c r="U5096" i="2"/>
  <c r="T5099" i="2"/>
  <c r="U5104" i="2"/>
  <c r="T5107" i="2"/>
  <c r="U5112" i="2"/>
  <c r="T5115" i="2"/>
  <c r="U5120" i="2"/>
  <c r="T5123" i="2"/>
  <c r="U5128" i="2"/>
  <c r="T5131" i="2"/>
  <c r="U5136" i="2"/>
  <c r="T5139" i="2"/>
  <c r="T5142" i="2"/>
  <c r="T5152" i="2"/>
  <c r="U5157" i="2"/>
  <c r="T5168" i="2"/>
  <c r="U5173" i="2"/>
  <c r="T5184" i="2"/>
  <c r="U5189" i="2"/>
  <c r="T5200" i="2"/>
  <c r="U5205" i="2"/>
  <c r="T5216" i="2"/>
  <c r="U5221" i="2"/>
  <c r="T5232" i="2"/>
  <c r="U5237" i="2"/>
  <c r="T5251" i="2"/>
  <c r="T5295" i="2"/>
  <c r="U5316" i="2"/>
  <c r="T5359" i="2"/>
  <c r="U5380" i="2"/>
  <c r="T4926" i="2"/>
  <c r="U4927" i="2"/>
  <c r="T4930" i="2"/>
  <c r="U4931" i="2"/>
  <c r="T4934" i="2"/>
  <c r="U4935" i="2"/>
  <c r="T4938" i="2"/>
  <c r="U4939" i="2"/>
  <c r="T4942" i="2"/>
  <c r="U4943" i="2"/>
  <c r="T4946" i="2"/>
  <c r="U4947" i="2"/>
  <c r="T4950" i="2"/>
  <c r="U4951" i="2"/>
  <c r="T4954" i="2"/>
  <c r="U4955" i="2"/>
  <c r="T4958" i="2"/>
  <c r="U4959" i="2"/>
  <c r="T4962" i="2"/>
  <c r="U4963" i="2"/>
  <c r="T4966" i="2"/>
  <c r="U4967" i="2"/>
  <c r="T4970" i="2"/>
  <c r="U4971" i="2"/>
  <c r="T4974" i="2"/>
  <c r="U4975" i="2"/>
  <c r="T4978" i="2"/>
  <c r="U4979" i="2"/>
  <c r="T4982" i="2"/>
  <c r="U4983" i="2"/>
  <c r="T4986" i="2"/>
  <c r="U4987" i="2"/>
  <c r="T4990" i="2"/>
  <c r="U4991" i="2"/>
  <c r="T4994" i="2"/>
  <c r="U4995" i="2"/>
  <c r="T4998" i="2"/>
  <c r="U4999" i="2"/>
  <c r="T5002" i="2"/>
  <c r="U5003" i="2"/>
  <c r="T5006" i="2"/>
  <c r="U5007" i="2"/>
  <c r="T5010" i="2"/>
  <c r="U5011" i="2"/>
  <c r="T5014" i="2"/>
  <c r="U5015" i="2"/>
  <c r="T5018" i="2"/>
  <c r="U5019" i="2"/>
  <c r="T5022" i="2"/>
  <c r="U5023" i="2"/>
  <c r="T5026" i="2"/>
  <c r="U5027" i="2"/>
  <c r="T5030" i="2"/>
  <c r="U5031" i="2"/>
  <c r="T5034" i="2"/>
  <c r="U5035" i="2"/>
  <c r="T5038" i="2"/>
  <c r="U5039" i="2"/>
  <c r="T5042" i="2"/>
  <c r="U5043" i="2"/>
  <c r="T5046" i="2"/>
  <c r="U5047" i="2"/>
  <c r="T5050" i="2"/>
  <c r="U5051" i="2"/>
  <c r="T5054" i="2"/>
  <c r="U5055" i="2"/>
  <c r="T5058" i="2"/>
  <c r="U5059" i="2"/>
  <c r="T5062" i="2"/>
  <c r="U5063" i="2"/>
  <c r="T5066" i="2"/>
  <c r="U5067" i="2"/>
  <c r="T5070" i="2"/>
  <c r="U5071" i="2"/>
  <c r="T5074" i="2"/>
  <c r="U5075" i="2"/>
  <c r="T5078" i="2"/>
  <c r="U5079" i="2"/>
  <c r="T5082" i="2"/>
  <c r="U5083" i="2"/>
  <c r="T5086" i="2"/>
  <c r="U5087" i="2"/>
  <c r="T5090" i="2"/>
  <c r="U5091" i="2"/>
  <c r="T5094" i="2"/>
  <c r="U5095" i="2"/>
  <c r="T5098" i="2"/>
  <c r="U5099" i="2"/>
  <c r="T5102" i="2"/>
  <c r="U5103" i="2"/>
  <c r="T5106" i="2"/>
  <c r="U5107" i="2"/>
  <c r="T5110" i="2"/>
  <c r="U5111" i="2"/>
  <c r="T5114" i="2"/>
  <c r="U5115" i="2"/>
  <c r="T5118" i="2"/>
  <c r="U5119" i="2"/>
  <c r="T5122" i="2"/>
  <c r="U5123" i="2"/>
  <c r="T5126" i="2"/>
  <c r="U5127" i="2"/>
  <c r="T5130" i="2"/>
  <c r="U5131" i="2"/>
  <c r="T5134" i="2"/>
  <c r="U5135" i="2"/>
  <c r="T5138" i="2"/>
  <c r="U5139" i="2"/>
  <c r="U5142" i="2"/>
  <c r="T5145" i="2"/>
  <c r="U5150" i="2"/>
  <c r="T5153" i="2"/>
  <c r="U5158" i="2"/>
  <c r="T5161" i="2"/>
  <c r="U5166" i="2"/>
  <c r="T5169" i="2"/>
  <c r="U5174" i="2"/>
  <c r="T5177" i="2"/>
  <c r="U5182" i="2"/>
  <c r="T5185" i="2"/>
  <c r="U5190" i="2"/>
  <c r="T5193" i="2"/>
  <c r="U5198" i="2"/>
  <c r="T5201" i="2"/>
  <c r="U5206" i="2"/>
  <c r="T5209" i="2"/>
  <c r="U5214" i="2"/>
  <c r="T5217" i="2"/>
  <c r="U5222" i="2"/>
  <c r="T5225" i="2"/>
  <c r="U5230" i="2"/>
  <c r="T5233" i="2"/>
  <c r="U5238" i="2"/>
  <c r="T5241" i="2"/>
  <c r="U5247" i="2"/>
  <c r="T5258" i="2"/>
  <c r="U5263" i="2"/>
  <c r="U5288" i="2"/>
  <c r="T5299" i="2"/>
  <c r="U5320" i="2"/>
  <c r="T5331" i="2"/>
  <c r="U5352" i="2"/>
  <c r="T5363" i="2"/>
  <c r="U5384" i="2"/>
  <c r="T4925" i="2"/>
  <c r="U4926" i="2"/>
  <c r="T4929" i="2"/>
  <c r="U4930" i="2"/>
  <c r="T4933" i="2"/>
  <c r="U4934" i="2"/>
  <c r="T4937" i="2"/>
  <c r="U4938" i="2"/>
  <c r="T4941" i="2"/>
  <c r="U4942" i="2"/>
  <c r="T4945" i="2"/>
  <c r="U4946" i="2"/>
  <c r="T4949" i="2"/>
  <c r="U4950" i="2"/>
  <c r="T4953" i="2"/>
  <c r="U4954" i="2"/>
  <c r="T4957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5" i="2"/>
  <c r="U5006" i="2"/>
  <c r="T5009" i="2"/>
  <c r="U5010" i="2"/>
  <c r="T5013" i="2"/>
  <c r="U5014" i="2"/>
  <c r="T5017" i="2"/>
  <c r="U5018" i="2"/>
  <c r="T5021" i="2"/>
  <c r="U5022" i="2"/>
  <c r="T5025" i="2"/>
  <c r="U5026" i="2"/>
  <c r="T5029" i="2"/>
  <c r="U5030" i="2"/>
  <c r="T5033" i="2"/>
  <c r="U5034" i="2"/>
  <c r="T5037" i="2"/>
  <c r="U5038" i="2"/>
  <c r="T5041" i="2"/>
  <c r="U5042" i="2"/>
  <c r="T5045" i="2"/>
  <c r="U5046" i="2"/>
  <c r="T504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4" i="2"/>
  <c r="T5077" i="2"/>
  <c r="U5078" i="2"/>
  <c r="T5081" i="2"/>
  <c r="U5082" i="2"/>
  <c r="T5085" i="2"/>
  <c r="U5086" i="2"/>
  <c r="T5089" i="2"/>
  <c r="U5090" i="2"/>
  <c r="T5093" i="2"/>
  <c r="U5094" i="2"/>
  <c r="T5097" i="2"/>
  <c r="U5098" i="2"/>
  <c r="T5101" i="2"/>
  <c r="U5102" i="2"/>
  <c r="T5105" i="2"/>
  <c r="U5106" i="2"/>
  <c r="T5109" i="2"/>
  <c r="U5110" i="2"/>
  <c r="T5113" i="2"/>
  <c r="U5114" i="2"/>
  <c r="T5117" i="2"/>
  <c r="U5118" i="2"/>
  <c r="T5121" i="2"/>
  <c r="U5122" i="2"/>
  <c r="T5125" i="2"/>
  <c r="U5126" i="2"/>
  <c r="T5129" i="2"/>
  <c r="U5130" i="2"/>
  <c r="T5133" i="2"/>
  <c r="U5134" i="2"/>
  <c r="T5137" i="2"/>
  <c r="U5138" i="2"/>
  <c r="T5141" i="2"/>
  <c r="U5145" i="2"/>
  <c r="T5148" i="2"/>
  <c r="U5153" i="2"/>
  <c r="T5156" i="2"/>
  <c r="U5161" i="2"/>
  <c r="T5164" i="2"/>
  <c r="U5169" i="2"/>
  <c r="T5172" i="2"/>
  <c r="U5177" i="2"/>
  <c r="T5180" i="2"/>
  <c r="U5185" i="2"/>
  <c r="T5188" i="2"/>
  <c r="U5193" i="2"/>
  <c r="T5196" i="2"/>
  <c r="U5201" i="2"/>
  <c r="T5204" i="2"/>
  <c r="U5209" i="2"/>
  <c r="T5212" i="2"/>
  <c r="U5217" i="2"/>
  <c r="T5220" i="2"/>
  <c r="U5225" i="2"/>
  <c r="T5228" i="2"/>
  <c r="U5233" i="2"/>
  <c r="T5236" i="2"/>
  <c r="U5241" i="2"/>
  <c r="T5244" i="2"/>
  <c r="U5248" i="2"/>
  <c r="T5259" i="2"/>
  <c r="U5264" i="2"/>
  <c r="T5279" i="2"/>
  <c r="U5300" i="2"/>
  <c r="T5311" i="2"/>
  <c r="U5332" i="2"/>
  <c r="T5343" i="2"/>
  <c r="U5364" i="2"/>
  <c r="T5375" i="2"/>
  <c r="T5143" i="2"/>
  <c r="U5144" i="2"/>
  <c r="T5147" i="2"/>
  <c r="U5148" i="2"/>
  <c r="T5151" i="2"/>
  <c r="U5152" i="2"/>
  <c r="T5155" i="2"/>
  <c r="U5156" i="2"/>
  <c r="T5159" i="2"/>
  <c r="U5160" i="2"/>
  <c r="T5163" i="2"/>
  <c r="U5164" i="2"/>
  <c r="T5167" i="2"/>
  <c r="U5168" i="2"/>
  <c r="T5171" i="2"/>
  <c r="U5172" i="2"/>
  <c r="T5175" i="2"/>
  <c r="U5176" i="2"/>
  <c r="T5179" i="2"/>
  <c r="U5180" i="2"/>
  <c r="T5183" i="2"/>
  <c r="U5184" i="2"/>
  <c r="T5187" i="2"/>
  <c r="U5188" i="2"/>
  <c r="T5191" i="2"/>
  <c r="U5192" i="2"/>
  <c r="T5195" i="2"/>
  <c r="U5196" i="2"/>
  <c r="T5199" i="2"/>
  <c r="U5200" i="2"/>
  <c r="T5203" i="2"/>
  <c r="U5204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4" i="2"/>
  <c r="T5246" i="2"/>
  <c r="U5251" i="2"/>
  <c r="T5254" i="2"/>
  <c r="U5259" i="2"/>
  <c r="T5262" i="2"/>
  <c r="U5267" i="2"/>
  <c r="T5270" i="2"/>
  <c r="T5275" i="2"/>
  <c r="U5280" i="2"/>
  <c r="T5291" i="2"/>
  <c r="U5296" i="2"/>
  <c r="T5307" i="2"/>
  <c r="U5312" i="2"/>
  <c r="T5323" i="2"/>
  <c r="U5328" i="2"/>
  <c r="T5339" i="2"/>
  <c r="U5344" i="2"/>
  <c r="T5355" i="2"/>
  <c r="U5360" i="2"/>
  <c r="T5371" i="2"/>
  <c r="U5376" i="2"/>
  <c r="T5387" i="2"/>
  <c r="U5143" i="2"/>
  <c r="T5146" i="2"/>
  <c r="U5147" i="2"/>
  <c r="T5150" i="2"/>
  <c r="U5151" i="2"/>
  <c r="T5154" i="2"/>
  <c r="U5155" i="2"/>
  <c r="T5158" i="2"/>
  <c r="U5159" i="2"/>
  <c r="T5162" i="2"/>
  <c r="U5163" i="2"/>
  <c r="T5166" i="2"/>
  <c r="U5167" i="2"/>
  <c r="T5170" i="2"/>
  <c r="U5171" i="2"/>
  <c r="T5174" i="2"/>
  <c r="U5175" i="2"/>
  <c r="T5178" i="2"/>
  <c r="U5179" i="2"/>
  <c r="T5182" i="2"/>
  <c r="U5183" i="2"/>
  <c r="T5186" i="2"/>
  <c r="U5187" i="2"/>
  <c r="T5190" i="2"/>
  <c r="U5191" i="2"/>
  <c r="T5194" i="2"/>
  <c r="U5195" i="2"/>
  <c r="T5198" i="2"/>
  <c r="U5199" i="2"/>
  <c r="T5202" i="2"/>
  <c r="U5203" i="2"/>
  <c r="T5206" i="2"/>
  <c r="U5207" i="2"/>
  <c r="T5210" i="2"/>
  <c r="U5211" i="2"/>
  <c r="T5214" i="2"/>
  <c r="U5215" i="2"/>
  <c r="T5218" i="2"/>
  <c r="U5219" i="2"/>
  <c r="T5222" i="2"/>
  <c r="U5223" i="2"/>
  <c r="T5226" i="2"/>
  <c r="U5227" i="2"/>
  <c r="T5230" i="2"/>
  <c r="U5231" i="2"/>
  <c r="T5234" i="2"/>
  <c r="U5235" i="2"/>
  <c r="T5238" i="2"/>
  <c r="U5239" i="2"/>
  <c r="T5242" i="2"/>
  <c r="U5243" i="2"/>
  <c r="T5247" i="2"/>
  <c r="U5252" i="2"/>
  <c r="T5255" i="2"/>
  <c r="U5260" i="2"/>
  <c r="T5263" i="2"/>
  <c r="U5268" i="2"/>
  <c r="T5271" i="2"/>
  <c r="U5276" i="2"/>
  <c r="T5287" i="2"/>
  <c r="U5292" i="2"/>
  <c r="T5303" i="2"/>
  <c r="U5308" i="2"/>
  <c r="T5319" i="2"/>
  <c r="U5324" i="2"/>
  <c r="T5335" i="2"/>
  <c r="U5340" i="2"/>
  <c r="T5351" i="2"/>
  <c r="U5356" i="2"/>
  <c r="T5367" i="2"/>
  <c r="U5372" i="2"/>
  <c r="T5383" i="2"/>
  <c r="U5388" i="2"/>
  <c r="U5271" i="2"/>
  <c r="T5274" i="2"/>
  <c r="U5275" i="2"/>
  <c r="T5278" i="2"/>
  <c r="U5279" i="2"/>
  <c r="T5282" i="2"/>
  <c r="U5283" i="2"/>
  <c r="T5286" i="2"/>
  <c r="U5287" i="2"/>
  <c r="T5290" i="2"/>
  <c r="U5291" i="2"/>
  <c r="T5294" i="2"/>
  <c r="U5295" i="2"/>
  <c r="T5298" i="2"/>
  <c r="U5299" i="2"/>
  <c r="T5302" i="2"/>
  <c r="U5303" i="2"/>
  <c r="T5306" i="2"/>
  <c r="U5307" i="2"/>
  <c r="T5310" i="2"/>
  <c r="U5311" i="2"/>
  <c r="T5314" i="2"/>
  <c r="U5315" i="2"/>
  <c r="T5318" i="2"/>
  <c r="U5319" i="2"/>
  <c r="T5322" i="2"/>
  <c r="U5323" i="2"/>
  <c r="T5326" i="2"/>
  <c r="U5327" i="2"/>
  <c r="T5330" i="2"/>
  <c r="U5331" i="2"/>
  <c r="T5334" i="2"/>
  <c r="U5335" i="2"/>
  <c r="T5338" i="2"/>
  <c r="U5339" i="2"/>
  <c r="T5342" i="2"/>
  <c r="U5343" i="2"/>
  <c r="T5346" i="2"/>
  <c r="U5347" i="2"/>
  <c r="T5350" i="2"/>
  <c r="U5351" i="2"/>
  <c r="T5354" i="2"/>
  <c r="U5355" i="2"/>
  <c r="T5358" i="2"/>
  <c r="U5359" i="2"/>
  <c r="T5362" i="2"/>
  <c r="U5363" i="2"/>
  <c r="T5366" i="2"/>
  <c r="U5367" i="2"/>
  <c r="T5370" i="2"/>
  <c r="U5371" i="2"/>
  <c r="T5374" i="2"/>
  <c r="U5375" i="2"/>
  <c r="T5378" i="2"/>
  <c r="U5379" i="2"/>
  <c r="T5382" i="2"/>
  <c r="U5383" i="2"/>
  <c r="T5386" i="2"/>
  <c r="U5387" i="2"/>
  <c r="U5246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U5245" i="2"/>
  <c r="T5248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13" i="2"/>
  <c r="T14" i="2"/>
  <c r="T15" i="2"/>
  <c r="T16" i="2"/>
  <c r="T17" i="2"/>
  <c r="T18" i="2"/>
  <c r="T19" i="2"/>
  <c r="T20" i="2"/>
  <c r="T23" i="2"/>
  <c r="T25" i="2"/>
  <c r="T29" i="2"/>
  <c r="T33" i="2"/>
  <c r="T37" i="2"/>
  <c r="T41" i="2"/>
  <c r="T45" i="2"/>
  <c r="T49" i="2"/>
  <c r="T53" i="2"/>
  <c r="T57" i="2"/>
  <c r="T61" i="2"/>
  <c r="T65" i="2"/>
  <c r="T66" i="2"/>
  <c r="T70" i="2"/>
  <c r="T74" i="2"/>
  <c r="T78" i="2"/>
  <c r="T82" i="2"/>
  <c r="T86" i="2"/>
  <c r="T90" i="2"/>
  <c r="T94" i="2"/>
  <c r="T98" i="2"/>
  <c r="T102" i="2"/>
  <c r="T106" i="2"/>
  <c r="T110" i="2"/>
  <c r="T114" i="2"/>
  <c r="T118" i="2"/>
  <c r="T122" i="2"/>
  <c r="T126" i="2"/>
  <c r="T130" i="2"/>
  <c r="T134" i="2"/>
  <c r="T138" i="2"/>
  <c r="T142" i="2"/>
  <c r="T146" i="2"/>
  <c r="T150" i="2"/>
  <c r="T154" i="2"/>
  <c r="T158" i="2"/>
  <c r="T162" i="2"/>
  <c r="T166" i="2"/>
  <c r="T170" i="2"/>
  <c r="T174" i="2"/>
  <c r="T178" i="2"/>
  <c r="T182" i="2"/>
  <c r="T186" i="2"/>
  <c r="T190" i="2"/>
  <c r="T194" i="2"/>
  <c r="T198" i="2"/>
  <c r="T202" i="2"/>
  <c r="T206" i="2"/>
  <c r="T210" i="2"/>
  <c r="T214" i="2"/>
  <c r="T218" i="2"/>
  <c r="T222" i="2"/>
  <c r="T226" i="2"/>
  <c r="T230" i="2"/>
  <c r="T234" i="2"/>
  <c r="T238" i="2"/>
  <c r="T242" i="2"/>
  <c r="T246" i="2"/>
  <c r="T250" i="2"/>
  <c r="T254" i="2"/>
  <c r="T258" i="2"/>
  <c r="T262" i="2"/>
  <c r="T278" i="2"/>
  <c r="T294" i="2"/>
  <c r="T310" i="2"/>
  <c r="T326" i="2"/>
  <c r="T342" i="2"/>
  <c r="T358" i="2"/>
  <c r="T374" i="2"/>
  <c r="T390" i="2"/>
  <c r="T406" i="2"/>
  <c r="T422" i="2"/>
  <c r="T438" i="2"/>
  <c r="J38" i="11" l="1"/>
  <c r="AC97" i="11"/>
  <c r="AC83" i="11"/>
  <c r="Q137" i="11"/>
  <c r="AC63" i="11"/>
  <c r="AC94" i="11"/>
  <c r="AC91" i="11"/>
  <c r="AC79" i="11"/>
  <c r="Q136" i="11"/>
  <c r="AC89" i="11"/>
  <c r="AC75" i="11"/>
  <c r="Q131" i="11"/>
  <c r="AC59" i="11"/>
  <c r="AC85" i="11"/>
  <c r="AC71" i="11"/>
  <c r="AC57" i="11"/>
  <c r="AC96" i="11"/>
  <c r="Z135" i="11"/>
  <c r="R144" i="11"/>
  <c r="R153" i="11" s="1"/>
  <c r="R117" i="11"/>
  <c r="U144" i="11"/>
  <c r="U153" i="11" s="1"/>
  <c r="U117" i="11"/>
  <c r="AB157" i="11"/>
  <c r="AA157" i="11"/>
  <c r="AC139" i="11"/>
  <c r="Q144" i="11"/>
  <c r="Q117" i="11"/>
  <c r="AC108" i="11"/>
  <c r="F32" i="11"/>
  <c r="G19" i="11" s="1"/>
  <c r="W157" i="11"/>
  <c r="AC135" i="11"/>
  <c r="X157" i="11"/>
  <c r="Z144" i="11"/>
  <c r="Z153" i="11" s="1"/>
  <c r="Z117" i="11"/>
  <c r="U157" i="11"/>
  <c r="S157" i="11"/>
  <c r="V144" i="11"/>
  <c r="V153" i="11" s="1"/>
  <c r="V117" i="11"/>
  <c r="Y144" i="11"/>
  <c r="Y153" i="11" s="1"/>
  <c r="Y117" i="11"/>
  <c r="T144" i="11"/>
  <c r="T153" i="11" s="1"/>
  <c r="I31" i="11"/>
  <c r="J32" i="11" s="1"/>
  <c r="F33" i="11" s="1"/>
  <c r="V157" i="11"/>
  <c r="AC134" i="11"/>
  <c r="H3" i="2"/>
  <c r="L4" i="2"/>
  <c r="L8" i="2"/>
  <c r="L3" i="2"/>
  <c r="L5" i="2"/>
  <c r="L6" i="2"/>
  <c r="L7" i="2"/>
  <c r="L13" i="2"/>
  <c r="L14" i="2"/>
  <c r="L15" i="2"/>
  <c r="L16" i="2"/>
  <c r="L17" i="2"/>
  <c r="L18" i="2"/>
  <c r="L19" i="2"/>
  <c r="L20" i="2"/>
  <c r="B6" i="2"/>
  <c r="L9" i="2"/>
  <c r="L10" i="2"/>
  <c r="L11" i="2"/>
  <c r="L12" i="2"/>
  <c r="D18" i="2"/>
  <c r="D24" i="2"/>
  <c r="Q4" i="2"/>
  <c r="P9" i="2"/>
  <c r="G23" i="2"/>
  <c r="G26" i="11" l="1"/>
  <c r="G24" i="11"/>
  <c r="R157" i="11"/>
  <c r="F34" i="11"/>
  <c r="F36" i="11"/>
  <c r="F37" i="11" s="1"/>
  <c r="U172" i="11"/>
  <c r="U166" i="11"/>
  <c r="AB172" i="11"/>
  <c r="AB166" i="11"/>
  <c r="G20" i="11"/>
  <c r="AC136" i="11"/>
  <c r="V172" i="11"/>
  <c r="V166" i="11"/>
  <c r="W172" i="11"/>
  <c r="W166" i="11"/>
  <c r="T157" i="11"/>
  <c r="Q153" i="11"/>
  <c r="AC144" i="11"/>
  <c r="AC153" i="11" s="1"/>
  <c r="G18" i="11"/>
  <c r="Q157" i="11"/>
  <c r="AC131" i="11"/>
  <c r="AC137" i="11"/>
  <c r="S172" i="11"/>
  <c r="S166" i="11"/>
  <c r="Y157" i="11"/>
  <c r="R172" i="11"/>
  <c r="R166" i="11"/>
  <c r="AA172" i="11"/>
  <c r="AA166" i="11"/>
  <c r="G21" i="11"/>
  <c r="G23" i="11"/>
  <c r="G22" i="11"/>
  <c r="Z157" i="11"/>
  <c r="X172" i="11"/>
  <c r="X166" i="11"/>
  <c r="G25" i="11"/>
  <c r="AC117" i="11"/>
  <c r="D10" i="2"/>
  <c r="D22" i="2"/>
  <c r="D21" i="2"/>
  <c r="D13" i="2"/>
  <c r="D20" i="2"/>
  <c r="D19" i="2"/>
  <c r="D14" i="2"/>
  <c r="D16" i="2"/>
  <c r="D15" i="2"/>
  <c r="D17" i="2"/>
  <c r="D11" i="2"/>
  <c r="D23" i="2"/>
  <c r="D12" i="2"/>
  <c r="R168" i="11" l="1"/>
  <c r="R167" i="11"/>
  <c r="Y172" i="11"/>
  <c r="Y166" i="11"/>
  <c r="S167" i="11"/>
  <c r="S168" i="11"/>
  <c r="AA167" i="11"/>
  <c r="AA168" i="11"/>
  <c r="Q172" i="11"/>
  <c r="AC172" i="11" s="1"/>
  <c r="Q166" i="11"/>
  <c r="AC157" i="11"/>
  <c r="AC166" i="11" s="1"/>
  <c r="U167" i="11"/>
  <c r="U168" i="11"/>
  <c r="H22" i="11"/>
  <c r="H21" i="11"/>
  <c r="H19" i="11"/>
  <c r="H18" i="11"/>
  <c r="H24" i="11"/>
  <c r="H26" i="11"/>
  <c r="H23" i="11"/>
  <c r="H20" i="11"/>
  <c r="H25" i="11"/>
  <c r="X167" i="11"/>
  <c r="X168" i="11"/>
  <c r="Z172" i="11"/>
  <c r="Z166" i="11"/>
  <c r="T172" i="11"/>
  <c r="T166" i="11"/>
  <c r="W167" i="11"/>
  <c r="W168" i="11"/>
  <c r="V168" i="11"/>
  <c r="V167" i="11"/>
  <c r="AB167" i="11"/>
  <c r="AB168" i="11"/>
  <c r="R7" i="19"/>
  <c r="R4" i="19"/>
  <c r="R3" i="19"/>
  <c r="R20" i="19"/>
  <c r="R10" i="19"/>
  <c r="R8" i="19"/>
  <c r="R14" i="19"/>
  <c r="R11" i="19"/>
  <c r="R26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E2" i="19"/>
  <c r="E6" i="19"/>
  <c r="E9" i="19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Z168" i="11" l="1"/>
  <c r="Z167" i="11"/>
  <c r="I25" i="11"/>
  <c r="J25" i="11"/>
  <c r="J24" i="11"/>
  <c r="I24" i="11"/>
  <c r="M24" i="11" s="1"/>
  <c r="J22" i="11"/>
  <c r="I22" i="11"/>
  <c r="Q167" i="11"/>
  <c r="Q168" i="11"/>
  <c r="Y167" i="11"/>
  <c r="Y168" i="11"/>
  <c r="J20" i="11"/>
  <c r="I20" i="11"/>
  <c r="M20" i="11" s="1"/>
  <c r="J18" i="11"/>
  <c r="I18" i="11"/>
  <c r="T167" i="11"/>
  <c r="T168" i="11"/>
  <c r="J23" i="11"/>
  <c r="I23" i="11"/>
  <c r="J19" i="11"/>
  <c r="I19" i="11"/>
  <c r="M19" i="11" s="1"/>
  <c r="J26" i="11"/>
  <c r="I26" i="11"/>
  <c r="I21" i="11"/>
  <c r="J21" i="11"/>
  <c r="R5" i="19"/>
  <c r="R2" i="19"/>
  <c r="R16" i="19"/>
  <c r="I13" i="19"/>
  <c r="H14" i="19"/>
  <c r="J14" i="19"/>
  <c r="I8" i="19"/>
  <c r="J8" i="19"/>
  <c r="D5" i="19"/>
  <c r="D3" i="19"/>
  <c r="G12" i="19"/>
  <c r="H5" i="19"/>
  <c r="E5" i="19"/>
  <c r="E13" i="19"/>
  <c r="E8" i="19"/>
  <c r="J10" i="19"/>
  <c r="G11" i="19"/>
  <c r="R24" i="19"/>
  <c r="R12" i="19"/>
  <c r="R23" i="19"/>
  <c r="H12" i="19"/>
  <c r="J15" i="19"/>
  <c r="I12" i="19"/>
  <c r="J13" i="19"/>
  <c r="G4" i="19"/>
  <c r="J3" i="19"/>
  <c r="G5" i="19"/>
  <c r="D4" i="19"/>
  <c r="D14" i="19"/>
  <c r="D8" i="19"/>
  <c r="H7" i="19"/>
  <c r="R19" i="19"/>
  <c r="E3" i="19"/>
  <c r="E4" i="19"/>
  <c r="J11" i="19"/>
  <c r="H10" i="19"/>
  <c r="R9" i="19"/>
  <c r="R6" i="19"/>
  <c r="I14" i="19"/>
  <c r="I4" i="19"/>
  <c r="H15" i="19"/>
  <c r="I15" i="19"/>
  <c r="G7" i="19"/>
  <c r="D13" i="19"/>
  <c r="E15" i="19"/>
  <c r="E12" i="19"/>
  <c r="D11" i="19"/>
  <c r="E11" i="19"/>
  <c r="R28" i="19"/>
  <c r="R30" i="19"/>
  <c r="J5" i="19"/>
  <c r="D15" i="19"/>
  <c r="H8" i="19"/>
  <c r="J12" i="19"/>
  <c r="I3" i="19"/>
  <c r="G8" i="19"/>
  <c r="E7" i="19"/>
  <c r="E10" i="19"/>
  <c r="H11" i="19"/>
  <c r="D7" i="19"/>
  <c r="D12" i="19"/>
  <c r="I11" i="19"/>
  <c r="R18" i="19"/>
  <c r="I5" i="19"/>
  <c r="H3" i="19"/>
  <c r="G14" i="19"/>
  <c r="J7" i="19"/>
  <c r="H4" i="19"/>
  <c r="H13" i="19"/>
  <c r="R22" i="19"/>
  <c r="E14" i="19"/>
  <c r="D10" i="19"/>
  <c r="G10" i="19"/>
  <c r="G15" i="19"/>
  <c r="G3" i="19"/>
  <c r="I10" i="19"/>
  <c r="R27" i="19"/>
  <c r="I7" i="19"/>
  <c r="J4" i="19"/>
  <c r="G13" i="19"/>
  <c r="AA110" i="11" l="1"/>
  <c r="W110" i="11"/>
  <c r="S110" i="11"/>
  <c r="Y103" i="11"/>
  <c r="Y133" i="11" s="1"/>
  <c r="U103" i="11"/>
  <c r="U133" i="11" s="1"/>
  <c r="Q103" i="11"/>
  <c r="W103" i="11"/>
  <c r="W133" i="11" s="1"/>
  <c r="X103" i="11"/>
  <c r="X133" i="11" s="1"/>
  <c r="T110" i="11"/>
  <c r="Q110" i="11"/>
  <c r="R110" i="11"/>
  <c r="V110" i="11"/>
  <c r="R103" i="11"/>
  <c r="R133" i="11" s="1"/>
  <c r="AA103" i="11"/>
  <c r="AA133" i="11" s="1"/>
  <c r="AB103" i="11"/>
  <c r="AB133" i="11" s="1"/>
  <c r="X110" i="11"/>
  <c r="U110" i="11"/>
  <c r="V103" i="11"/>
  <c r="V133" i="11" s="1"/>
  <c r="AB110" i="11"/>
  <c r="Y110" i="11"/>
  <c r="Z103" i="11"/>
  <c r="Z133" i="11" s="1"/>
  <c r="S103" i="11"/>
  <c r="S133" i="11" s="1"/>
  <c r="T103" i="11"/>
  <c r="T133" i="11" s="1"/>
  <c r="Z110" i="11"/>
  <c r="M26" i="11"/>
  <c r="M23" i="11"/>
  <c r="M18" i="11"/>
  <c r="M22" i="11"/>
  <c r="M25" i="11"/>
  <c r="AA111" i="11"/>
  <c r="W111" i="11"/>
  <c r="S111" i="11"/>
  <c r="X111" i="11"/>
  <c r="U111" i="11"/>
  <c r="R111" i="11"/>
  <c r="AB111" i="11"/>
  <c r="Y111" i="11"/>
  <c r="V111" i="11"/>
  <c r="T111" i="11"/>
  <c r="Q111" i="11"/>
  <c r="AC111" i="11" s="1"/>
  <c r="Z111" i="11"/>
  <c r="M21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3" i="19"/>
  <c r="D22" i="19"/>
  <c r="D20" i="19"/>
  <c r="D21" i="19"/>
  <c r="D24" i="19"/>
  <c r="D26" i="19"/>
  <c r="D25" i="19"/>
  <c r="AC110" i="11" l="1"/>
  <c r="AC103" i="11"/>
  <c r="Q133" i="11"/>
  <c r="AC133" i="11" s="1"/>
  <c r="AA113" i="11"/>
  <c r="W113" i="11"/>
  <c r="S113" i="11"/>
  <c r="Z113" i="11"/>
  <c r="T113" i="11"/>
  <c r="Q113" i="11"/>
  <c r="X113" i="11"/>
  <c r="U113" i="11"/>
  <c r="R113" i="11"/>
  <c r="AB113" i="11"/>
  <c r="Y113" i="11"/>
  <c r="V113" i="11"/>
  <c r="AA109" i="11"/>
  <c r="W109" i="11"/>
  <c r="S109" i="11"/>
  <c r="Z102" i="11"/>
  <c r="S102" i="11"/>
  <c r="Y102" i="11"/>
  <c r="Z109" i="11"/>
  <c r="W102" i="11"/>
  <c r="AB102" i="11"/>
  <c r="Q102" i="11"/>
  <c r="T109" i="11"/>
  <c r="Q109" i="11"/>
  <c r="R109" i="11"/>
  <c r="R102" i="11"/>
  <c r="AA102" i="11"/>
  <c r="X109" i="11"/>
  <c r="U109" i="11"/>
  <c r="V102" i="11"/>
  <c r="U102" i="11"/>
  <c r="AB109" i="11"/>
  <c r="Y109" i="11"/>
  <c r="V109" i="11"/>
  <c r="X102" i="11"/>
  <c r="T102" i="11"/>
  <c r="AA112" i="11"/>
  <c r="W112" i="11"/>
  <c r="S112" i="11"/>
  <c r="AB112" i="11"/>
  <c r="Y112" i="11"/>
  <c r="T112" i="11"/>
  <c r="Q112" i="11"/>
  <c r="X112" i="11"/>
  <c r="U112" i="11"/>
  <c r="R112" i="11"/>
  <c r="V112" i="11"/>
  <c r="Z112" i="11"/>
  <c r="AA114" i="11"/>
  <c r="W114" i="11"/>
  <c r="S114" i="11"/>
  <c r="T114" i="11"/>
  <c r="Q114" i="11"/>
  <c r="R114" i="11"/>
  <c r="Y114" i="11"/>
  <c r="X114" i="11"/>
  <c r="U114" i="11"/>
  <c r="V114" i="11"/>
  <c r="AB114" i="11"/>
  <c r="Z114" i="11"/>
  <c r="AA115" i="11"/>
  <c r="W115" i="11"/>
  <c r="S115" i="11"/>
  <c r="R104" i="11"/>
  <c r="R138" i="11" s="1"/>
  <c r="AA104" i="11"/>
  <c r="AA138" i="11" s="1"/>
  <c r="AB104" i="11"/>
  <c r="AB138" i="11" s="1"/>
  <c r="X115" i="11"/>
  <c r="U115" i="11"/>
  <c r="Z115" i="11"/>
  <c r="V104" i="11"/>
  <c r="V138" i="11" s="1"/>
  <c r="Q104" i="11"/>
  <c r="AB115" i="11"/>
  <c r="Y115" i="11"/>
  <c r="V115" i="11"/>
  <c r="Z104" i="11"/>
  <c r="Z138" i="11" s="1"/>
  <c r="S104" i="11"/>
  <c r="S138" i="11" s="1"/>
  <c r="T104" i="11"/>
  <c r="T138" i="11" s="1"/>
  <c r="U104" i="11"/>
  <c r="U138" i="11" s="1"/>
  <c r="W104" i="11"/>
  <c r="W138" i="11" s="1"/>
  <c r="X104" i="11"/>
  <c r="X138" i="11" s="1"/>
  <c r="Y104" i="11"/>
  <c r="Y138" i="11" s="1"/>
  <c r="T115" i="11"/>
  <c r="Q115" i="11"/>
  <c r="R115" i="11"/>
  <c r="AA116" i="11"/>
  <c r="W116" i="11"/>
  <c r="S116" i="11"/>
  <c r="R116" i="11"/>
  <c r="X116" i="11"/>
  <c r="Q116" i="11"/>
  <c r="T116" i="11"/>
  <c r="V116" i="11"/>
  <c r="AB116" i="11"/>
  <c r="U116" i="11"/>
  <c r="Z116" i="11"/>
  <c r="Y116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AC114" i="11" l="1"/>
  <c r="Y145" i="11"/>
  <c r="AB105" i="11"/>
  <c r="AB132" i="11"/>
  <c r="AB140" i="11" s="1"/>
  <c r="S132" i="11"/>
  <c r="S140" i="11" s="1"/>
  <c r="S105" i="11"/>
  <c r="AA145" i="11"/>
  <c r="T105" i="11"/>
  <c r="T132" i="11"/>
  <c r="T140" i="11" s="1"/>
  <c r="AB145" i="11"/>
  <c r="AB158" i="11" s="1"/>
  <c r="AB173" i="11" s="1"/>
  <c r="X145" i="11"/>
  <c r="W105" i="11"/>
  <c r="W132" i="11"/>
  <c r="W140" i="11" s="1"/>
  <c r="Z105" i="11"/>
  <c r="Z132" i="11"/>
  <c r="Z140" i="11" s="1"/>
  <c r="AC115" i="11"/>
  <c r="AC112" i="11"/>
  <c r="X132" i="11"/>
  <c r="X140" i="11" s="1"/>
  <c r="X105" i="11"/>
  <c r="U132" i="11"/>
  <c r="U140" i="11" s="1"/>
  <c r="U105" i="11"/>
  <c r="AA105" i="11"/>
  <c r="AA132" i="11"/>
  <c r="AA140" i="11" s="1"/>
  <c r="Z145" i="11"/>
  <c r="Z158" i="11" s="1"/>
  <c r="Z173" i="11" s="1"/>
  <c r="AC116" i="11"/>
  <c r="V132" i="11"/>
  <c r="V140" i="11" s="1"/>
  <c r="V105" i="11"/>
  <c r="R105" i="11"/>
  <c r="R132" i="11"/>
  <c r="R140" i="11" s="1"/>
  <c r="AC102" i="11"/>
  <c r="Q105" i="11"/>
  <c r="Q132" i="11"/>
  <c r="Y105" i="11"/>
  <c r="Y132" i="11"/>
  <c r="Y140" i="11" s="1"/>
  <c r="AC113" i="11"/>
  <c r="AC109" i="11"/>
  <c r="Q151" i="11" s="1"/>
  <c r="AB146" i="11"/>
  <c r="AB159" i="11" s="1"/>
  <c r="AB174" i="11" s="1"/>
  <c r="AA146" i="11"/>
  <c r="AA159" i="11" s="1"/>
  <c r="AA174" i="11" s="1"/>
  <c r="Z151" i="11"/>
  <c r="X150" i="11"/>
  <c r="X163" i="11" s="1"/>
  <c r="X178" i="11" s="1"/>
  <c r="X147" i="11"/>
  <c r="X160" i="11" s="1"/>
  <c r="X175" i="11" s="1"/>
  <c r="X151" i="11"/>
  <c r="X164" i="11" s="1"/>
  <c r="X179" i="11" s="1"/>
  <c r="X149" i="11"/>
  <c r="X162" i="11" s="1"/>
  <c r="X177" i="11" s="1"/>
  <c r="Y147" i="11"/>
  <c r="Y160" i="11" s="1"/>
  <c r="Y175" i="11" s="1"/>
  <c r="AA148" i="11"/>
  <c r="AA161" i="11" s="1"/>
  <c r="AA176" i="11" s="1"/>
  <c r="Y149" i="11"/>
  <c r="Y162" i="11" s="1"/>
  <c r="Y177" i="11" s="1"/>
  <c r="Y148" i="11"/>
  <c r="Y161" i="11" s="1"/>
  <c r="Y176" i="11" s="1"/>
  <c r="Z146" i="11"/>
  <c r="Z159" i="11" s="1"/>
  <c r="Z174" i="11" s="1"/>
  <c r="X148" i="11"/>
  <c r="X161" i="11" s="1"/>
  <c r="X176" i="11" s="1"/>
  <c r="Y151" i="11"/>
  <c r="Z149" i="11"/>
  <c r="Z162" i="11" s="1"/>
  <c r="Z177" i="11" s="1"/>
  <c r="AA151" i="11"/>
  <c r="AB148" i="11"/>
  <c r="AB161" i="11" s="1"/>
  <c r="AB176" i="11" s="1"/>
  <c r="Y152" i="11"/>
  <c r="Y165" i="11" s="1"/>
  <c r="Y180" i="11" s="1"/>
  <c r="AA149" i="11"/>
  <c r="AA162" i="11" s="1"/>
  <c r="AA177" i="11" s="1"/>
  <c r="Y150" i="11"/>
  <c r="Y163" i="11" s="1"/>
  <c r="Y178" i="11" s="1"/>
  <c r="AB149" i="11"/>
  <c r="AB162" i="11" s="1"/>
  <c r="AB177" i="11" s="1"/>
  <c r="Z150" i="11"/>
  <c r="Z163" i="11" s="1"/>
  <c r="Z178" i="11" s="1"/>
  <c r="AA152" i="11"/>
  <c r="AA165" i="11" s="1"/>
  <c r="AA180" i="11" s="1"/>
  <c r="Z147" i="11"/>
  <c r="Z160" i="11" s="1"/>
  <c r="Z175" i="11" s="1"/>
  <c r="Y146" i="11"/>
  <c r="Y159" i="11" s="1"/>
  <c r="Y174" i="11" s="1"/>
  <c r="AB151" i="11"/>
  <c r="AB150" i="11"/>
  <c r="AB163" i="11" s="1"/>
  <c r="AB178" i="11" s="1"/>
  <c r="S146" i="11"/>
  <c r="S159" i="11" s="1"/>
  <c r="S174" i="11" s="1"/>
  <c r="Z152" i="11"/>
  <c r="Z165" i="11" s="1"/>
  <c r="Z180" i="11" s="1"/>
  <c r="AA147" i="11"/>
  <c r="AA160" i="11" s="1"/>
  <c r="AA175" i="11" s="1"/>
  <c r="AB152" i="11"/>
  <c r="AB165" i="11" s="1"/>
  <c r="AB180" i="11" s="1"/>
  <c r="X146" i="11"/>
  <c r="X159" i="11" s="1"/>
  <c r="X174" i="11" s="1"/>
  <c r="AA150" i="11"/>
  <c r="AA163" i="11" s="1"/>
  <c r="AA178" i="11" s="1"/>
  <c r="Z148" i="11"/>
  <c r="Z161" i="11" s="1"/>
  <c r="Z176" i="11" s="1"/>
  <c r="Q145" i="11"/>
  <c r="R146" i="11"/>
  <c r="R159" i="11" s="1"/>
  <c r="R174" i="11" s="1"/>
  <c r="AB147" i="11"/>
  <c r="AB160" i="11" s="1"/>
  <c r="AB175" i="11" s="1"/>
  <c r="X152" i="11"/>
  <c r="X165" i="11" s="1"/>
  <c r="X180" i="11" s="1"/>
  <c r="Q147" i="11"/>
  <c r="Q146" i="11"/>
  <c r="R149" i="11"/>
  <c r="R162" i="11" s="1"/>
  <c r="R177" i="11" s="1"/>
  <c r="T147" i="11"/>
  <c r="T160" i="11" s="1"/>
  <c r="T175" i="11" s="1"/>
  <c r="R148" i="11"/>
  <c r="R161" i="11" s="1"/>
  <c r="R176" i="11" s="1"/>
  <c r="V148" i="11"/>
  <c r="V161" i="11" s="1"/>
  <c r="V176" i="11" s="1"/>
  <c r="T146" i="11"/>
  <c r="T159" i="11" s="1"/>
  <c r="T174" i="11" s="1"/>
  <c r="Z164" i="11"/>
  <c r="Z179" i="11" s="1"/>
  <c r="AC104" i="11"/>
  <c r="Q138" i="11"/>
  <c r="AB164" i="11"/>
  <c r="AB179" i="11" s="1"/>
  <c r="Y164" i="11"/>
  <c r="Y179" i="11" s="1"/>
  <c r="AA164" i="11"/>
  <c r="AA179" i="11" s="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AC105" i="11" l="1"/>
  <c r="S145" i="11"/>
  <c r="S158" i="11" s="1"/>
  <c r="S173" i="11" s="1"/>
  <c r="AA118" i="11"/>
  <c r="AA119" i="11"/>
  <c r="AA122" i="11"/>
  <c r="Z119" i="11"/>
  <c r="Z118" i="11"/>
  <c r="Z122" i="11"/>
  <c r="AB181" i="11"/>
  <c r="S119" i="11"/>
  <c r="S122" i="11"/>
  <c r="S118" i="11"/>
  <c r="R145" i="11"/>
  <c r="R158" i="11" s="1"/>
  <c r="R173" i="11" s="1"/>
  <c r="Y118" i="11"/>
  <c r="Y122" i="11"/>
  <c r="Y119" i="11"/>
  <c r="V145" i="11"/>
  <c r="V158" i="11" s="1"/>
  <c r="V173" i="11" s="1"/>
  <c r="Z181" i="11"/>
  <c r="U122" i="11"/>
  <c r="U118" i="11"/>
  <c r="U119" i="11"/>
  <c r="U145" i="11"/>
  <c r="U158" i="11" s="1"/>
  <c r="U173" i="11" s="1"/>
  <c r="AD104" i="11"/>
  <c r="Q140" i="11"/>
  <c r="AC132" i="11"/>
  <c r="R122" i="11"/>
  <c r="R118" i="11"/>
  <c r="R119" i="11"/>
  <c r="T145" i="11"/>
  <c r="T158" i="11" s="1"/>
  <c r="T173" i="11" s="1"/>
  <c r="W119" i="11"/>
  <c r="W118" i="11"/>
  <c r="W122" i="11"/>
  <c r="T118" i="11"/>
  <c r="T119" i="11"/>
  <c r="T122" i="11"/>
  <c r="Y158" i="11"/>
  <c r="Y173" i="11" s="1"/>
  <c r="Y181" i="11" s="1"/>
  <c r="W145" i="11"/>
  <c r="W158" i="11" s="1"/>
  <c r="W173" i="11" s="1"/>
  <c r="Q122" i="11"/>
  <c r="Q118" i="11"/>
  <c r="Q119" i="11"/>
  <c r="AC119" i="11" s="1"/>
  <c r="V122" i="11"/>
  <c r="V118" i="11"/>
  <c r="V119" i="11"/>
  <c r="X122" i="11"/>
  <c r="X119" i="11"/>
  <c r="X118" i="11"/>
  <c r="X158" i="11"/>
  <c r="X173" i="11" s="1"/>
  <c r="X181" i="11" s="1"/>
  <c r="AA158" i="11"/>
  <c r="AA173" i="11" s="1"/>
  <c r="AA181" i="11" s="1"/>
  <c r="AB122" i="11"/>
  <c r="AB118" i="11"/>
  <c r="AB119" i="11"/>
  <c r="Q159" i="11"/>
  <c r="W150" i="11"/>
  <c r="W163" i="11" s="1"/>
  <c r="W178" i="11" s="1"/>
  <c r="T151" i="11"/>
  <c r="T164" i="11" s="1"/>
  <c r="T179" i="11" s="1"/>
  <c r="Q150" i="11"/>
  <c r="R147" i="11"/>
  <c r="R160" i="11" s="1"/>
  <c r="R175" i="11" s="1"/>
  <c r="U148" i="11"/>
  <c r="U161" i="11" s="1"/>
  <c r="U176" i="11" s="1"/>
  <c r="T148" i="11"/>
  <c r="T161" i="11" s="1"/>
  <c r="T176" i="11" s="1"/>
  <c r="U151" i="11"/>
  <c r="U164" i="11" s="1"/>
  <c r="U179" i="11" s="1"/>
  <c r="S151" i="11"/>
  <c r="S164" i="11" s="1"/>
  <c r="S179" i="11" s="1"/>
  <c r="U146" i="11"/>
  <c r="U159" i="11" s="1"/>
  <c r="U174" i="11" s="1"/>
  <c r="S148" i="11"/>
  <c r="S161" i="11" s="1"/>
  <c r="S176" i="11" s="1"/>
  <c r="Q152" i="11"/>
  <c r="U150" i="11"/>
  <c r="U163" i="11" s="1"/>
  <c r="U178" i="11" s="1"/>
  <c r="T152" i="11"/>
  <c r="T165" i="11" s="1"/>
  <c r="T180" i="11" s="1"/>
  <c r="R150" i="11"/>
  <c r="R163" i="11" s="1"/>
  <c r="R178" i="11" s="1"/>
  <c r="Q160" i="11"/>
  <c r="U149" i="11"/>
  <c r="U162" i="11" s="1"/>
  <c r="U177" i="11" s="1"/>
  <c r="T149" i="11"/>
  <c r="T162" i="11" s="1"/>
  <c r="T177" i="11" s="1"/>
  <c r="S152" i="11"/>
  <c r="S165" i="11" s="1"/>
  <c r="S180" i="11" s="1"/>
  <c r="V146" i="11"/>
  <c r="V159" i="11" s="1"/>
  <c r="V174" i="11" s="1"/>
  <c r="T150" i="11"/>
  <c r="T163" i="11" s="1"/>
  <c r="T178" i="11" s="1"/>
  <c r="W146" i="11"/>
  <c r="W159" i="11" s="1"/>
  <c r="W174" i="11" s="1"/>
  <c r="S150" i="11"/>
  <c r="S163" i="11" s="1"/>
  <c r="S178" i="11" s="1"/>
  <c r="AC145" i="11"/>
  <c r="Q158" i="11"/>
  <c r="V152" i="11"/>
  <c r="V165" i="11" s="1"/>
  <c r="V180" i="11" s="1"/>
  <c r="V151" i="11"/>
  <c r="V164" i="11" s="1"/>
  <c r="V179" i="11" s="1"/>
  <c r="Q149" i="11"/>
  <c r="V149" i="11"/>
  <c r="V162" i="11" s="1"/>
  <c r="V177" i="11" s="1"/>
  <c r="Q148" i="11"/>
  <c r="W149" i="11"/>
  <c r="W162" i="11" s="1"/>
  <c r="W177" i="11" s="1"/>
  <c r="R151" i="11"/>
  <c r="R164" i="11" s="1"/>
  <c r="R179" i="11" s="1"/>
  <c r="AC138" i="11"/>
  <c r="Q164" i="11"/>
  <c r="R152" i="11"/>
  <c r="R165" i="11" s="1"/>
  <c r="R180" i="11" s="1"/>
  <c r="S149" i="11"/>
  <c r="S162" i="11" s="1"/>
  <c r="S177" i="11" s="1"/>
  <c r="V147" i="11"/>
  <c r="V160" i="11" s="1"/>
  <c r="V175" i="11" s="1"/>
  <c r="S147" i="11"/>
  <c r="S160" i="11" s="1"/>
  <c r="S175" i="11" s="1"/>
  <c r="W148" i="11"/>
  <c r="W161" i="11" s="1"/>
  <c r="W176" i="11" s="1"/>
  <c r="W152" i="11"/>
  <c r="W165" i="11" s="1"/>
  <c r="W180" i="11" s="1"/>
  <c r="U152" i="11"/>
  <c r="U165" i="11" s="1"/>
  <c r="U180" i="11" s="1"/>
  <c r="W147" i="11"/>
  <c r="W160" i="11" s="1"/>
  <c r="W175" i="11" s="1"/>
  <c r="U147" i="11"/>
  <c r="U160" i="11" s="1"/>
  <c r="U175" i="11" s="1"/>
  <c r="W151" i="11"/>
  <c r="W164" i="11" s="1"/>
  <c r="W179" i="11" s="1"/>
  <c r="V150" i="11"/>
  <c r="V163" i="11" s="1"/>
  <c r="V178" i="11" s="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AC122" i="11" l="1"/>
  <c r="Q123" i="11"/>
  <c r="Q124" i="11"/>
  <c r="R124" i="11"/>
  <c r="R123" i="11"/>
  <c r="U181" i="11"/>
  <c r="S123" i="11"/>
  <c r="S124" i="11"/>
  <c r="AB123" i="11"/>
  <c r="AB124" i="11"/>
  <c r="V124" i="11"/>
  <c r="V123" i="11"/>
  <c r="W181" i="11"/>
  <c r="T181" i="11"/>
  <c r="AC140" i="11"/>
  <c r="V181" i="11"/>
  <c r="AC151" i="11"/>
  <c r="S181" i="11"/>
  <c r="AC147" i="11"/>
  <c r="AC146" i="11"/>
  <c r="X123" i="11"/>
  <c r="X124" i="11"/>
  <c r="W124" i="11"/>
  <c r="W123" i="11"/>
  <c r="R181" i="11"/>
  <c r="AA123" i="11"/>
  <c r="AA124" i="11"/>
  <c r="AD100" i="11"/>
  <c r="AD67" i="11"/>
  <c r="AD66" i="11"/>
  <c r="AD101" i="11"/>
  <c r="AD76" i="11"/>
  <c r="AD90" i="11"/>
  <c r="AD81" i="11"/>
  <c r="AD62" i="11"/>
  <c r="AD95" i="11"/>
  <c r="AD72" i="11"/>
  <c r="AD78" i="11"/>
  <c r="AD69" i="11"/>
  <c r="AD99" i="11"/>
  <c r="AD77" i="11"/>
  <c r="AD64" i="11"/>
  <c r="AD88" i="11"/>
  <c r="AD82" i="11"/>
  <c r="AD84" i="11"/>
  <c r="AD70" i="11"/>
  <c r="AD55" i="11"/>
  <c r="AD68" i="11"/>
  <c r="AD60" i="11"/>
  <c r="AD98" i="11"/>
  <c r="AD58" i="11"/>
  <c r="AD74" i="11"/>
  <c r="AD73" i="11"/>
  <c r="AD63" i="11"/>
  <c r="AD87" i="11"/>
  <c r="AD80" i="11"/>
  <c r="AD91" i="11"/>
  <c r="AD89" i="11"/>
  <c r="AD97" i="11"/>
  <c r="AD61" i="11"/>
  <c r="AD96" i="11"/>
  <c r="AD83" i="11"/>
  <c r="AD56" i="11"/>
  <c r="AD59" i="11"/>
  <c r="AD79" i="11"/>
  <c r="AD92" i="11"/>
  <c r="AD71" i="11"/>
  <c r="AD57" i="11"/>
  <c r="AD65" i="11"/>
  <c r="AD86" i="11"/>
  <c r="AD93" i="11"/>
  <c r="AD75" i="11"/>
  <c r="AD85" i="11"/>
  <c r="AD94" i="11"/>
  <c r="AD103" i="11"/>
  <c r="T123" i="11"/>
  <c r="T124" i="11"/>
  <c r="U123" i="11"/>
  <c r="U124" i="11"/>
  <c r="Y123" i="11"/>
  <c r="Y124" i="11"/>
  <c r="Z123" i="11"/>
  <c r="Z124" i="11"/>
  <c r="AD102" i="11"/>
  <c r="Q179" i="11"/>
  <c r="AC179" i="11" s="1"/>
  <c r="AC164" i="11"/>
  <c r="Q173" i="11"/>
  <c r="AC158" i="11"/>
  <c r="AC149" i="11"/>
  <c r="Q162" i="11"/>
  <c r="Q175" i="11"/>
  <c r="AC175" i="11" s="1"/>
  <c r="AC160" i="11"/>
  <c r="Q174" i="11"/>
  <c r="AC174" i="11" s="1"/>
  <c r="AC159" i="11"/>
  <c r="AC148" i="11"/>
  <c r="Q161" i="11"/>
  <c r="AC152" i="11"/>
  <c r="Q165" i="11"/>
  <c r="AC150" i="11"/>
  <c r="Q163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Q178" i="11" l="1"/>
  <c r="AC178" i="11" s="1"/>
  <c r="AC163" i="11"/>
  <c r="AC173" i="11"/>
  <c r="Q176" i="11"/>
  <c r="AC176" i="11" s="1"/>
  <c r="AC161" i="11"/>
  <c r="Q180" i="11"/>
  <c r="AC180" i="11" s="1"/>
  <c r="AC165" i="11"/>
  <c r="Q177" i="11"/>
  <c r="AC177" i="11" s="1"/>
  <c r="AC162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AC181" i="11" l="1"/>
  <c r="Q181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60" i="19" l="1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5" i="11"/>
  <c r="AI7210" i="11"/>
  <c r="AJ7208" i="11"/>
  <c r="AJ7206" i="11"/>
  <c r="AI7203" i="11"/>
  <c r="AI7201" i="11"/>
  <c r="AJ7199" i="11"/>
  <c r="AI7194" i="11"/>
  <c r="AJ7192" i="11"/>
  <c r="AJ7190" i="11"/>
  <c r="AI7187" i="11"/>
  <c r="AI7185" i="11"/>
  <c r="AJ7183" i="11"/>
  <c r="AI7178" i="11"/>
  <c r="AJ7176" i="11"/>
  <c r="AJ7174" i="11"/>
  <c r="AI7171" i="11"/>
  <c r="AI7169" i="11"/>
  <c r="AJ7167" i="11"/>
  <c r="AI7162" i="11"/>
  <c r="AJ7160" i="11"/>
  <c r="AJ7158" i="11"/>
  <c r="AI7155" i="11"/>
  <c r="AI7153" i="11"/>
  <c r="AJ7151" i="11"/>
  <c r="AI7146" i="11"/>
  <c r="AJ7144" i="11"/>
  <c r="AJ7142" i="11"/>
  <c r="AI7139" i="11"/>
  <c r="AI7137" i="11"/>
  <c r="AJ7135" i="11"/>
  <c r="AI7130" i="11"/>
  <c r="AJ7128" i="11"/>
  <c r="AJ7126" i="11"/>
  <c r="AI7123" i="11"/>
  <c r="AI7121" i="11"/>
  <c r="AJ7119" i="11"/>
  <c r="AI7114" i="11"/>
  <c r="AJ7112" i="11"/>
  <c r="AJ7110" i="11"/>
  <c r="AI7107" i="11"/>
  <c r="AI7105" i="11"/>
  <c r="AJ7103" i="11"/>
  <c r="AI7098" i="11"/>
  <c r="AJ7096" i="11"/>
  <c r="AJ7094" i="11"/>
  <c r="AI7091" i="11"/>
  <c r="AI7089" i="11"/>
  <c r="AJ7087" i="11"/>
  <c r="AI7082" i="11"/>
  <c r="AJ7080" i="11"/>
  <c r="AJ7078" i="11"/>
  <c r="AI7075" i="11"/>
  <c r="AI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I7215" i="11"/>
  <c r="AI7213" i="11"/>
  <c r="AJ7211" i="11"/>
  <c r="AI7206" i="11"/>
  <c r="AJ7204" i="11"/>
  <c r="AJ7202" i="11"/>
  <c r="AI7199" i="11"/>
  <c r="AI7197" i="11"/>
  <c r="AJ7195" i="11"/>
  <c r="AI7190" i="11"/>
  <c r="AJ7188" i="11"/>
  <c r="AJ7186" i="11"/>
  <c r="AI7183" i="11"/>
  <c r="AI7181" i="11"/>
  <c r="AJ7179" i="11"/>
  <c r="AI7174" i="11"/>
  <c r="AJ7172" i="11"/>
  <c r="AJ7170" i="11"/>
  <c r="AI7167" i="11"/>
  <c r="AI7165" i="11"/>
  <c r="AJ7163" i="11"/>
  <c r="AI7158" i="11"/>
  <c r="AJ7156" i="11"/>
  <c r="AJ7154" i="11"/>
  <c r="AI7151" i="11"/>
  <c r="AI7149" i="11"/>
  <c r="AJ7147" i="11"/>
  <c r="AI7142" i="11"/>
  <c r="AJ7140" i="11"/>
  <c r="AJ7138" i="11"/>
  <c r="AI7135" i="11"/>
  <c r="AI7133" i="11"/>
  <c r="AJ7131" i="11"/>
  <c r="AI7126" i="11"/>
  <c r="AJ7124" i="11"/>
  <c r="AJ7122" i="11"/>
  <c r="AI7119" i="11"/>
  <c r="AI7117" i="11"/>
  <c r="AJ7115" i="11"/>
  <c r="AI7110" i="11"/>
  <c r="AJ7108" i="11"/>
  <c r="AJ7106" i="11"/>
  <c r="AI7103" i="11"/>
  <c r="AI7101" i="11"/>
  <c r="AJ7099" i="11"/>
  <c r="AI7094" i="11"/>
  <c r="AJ7092" i="11"/>
  <c r="AJ7090" i="11"/>
  <c r="AI7087" i="11"/>
  <c r="AI7085" i="11"/>
  <c r="AJ7083" i="11"/>
  <c r="AI7078" i="11"/>
  <c r="AJ7076" i="11"/>
  <c r="AJ7074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216" i="11"/>
  <c r="AI7209" i="11"/>
  <c r="AI7202" i="11"/>
  <c r="AJ7198" i="11"/>
  <c r="AI7195" i="11"/>
  <c r="AJ7191" i="11"/>
  <c r="AJ7184" i="11"/>
  <c r="AI7177" i="11"/>
  <c r="AI7170" i="11"/>
  <c r="AJ7166" i="11"/>
  <c r="AI7163" i="11"/>
  <c r="AJ7159" i="11"/>
  <c r="AJ7152" i="11"/>
  <c r="AI7145" i="11"/>
  <c r="AI7138" i="11"/>
  <c r="AJ7134" i="11"/>
  <c r="AI7131" i="11"/>
  <c r="AJ7127" i="11"/>
  <c r="AJ7120" i="11"/>
  <c r="AI7113" i="11"/>
  <c r="AI7106" i="11"/>
  <c r="AJ7102" i="11"/>
  <c r="AI7099" i="11"/>
  <c r="AJ7095" i="11"/>
  <c r="AJ7088" i="11"/>
  <c r="AI7081" i="11"/>
  <c r="AI7074" i="11"/>
  <c r="AI7071" i="11"/>
  <c r="AJ7068" i="11"/>
  <c r="AI7063" i="11"/>
  <c r="AJ7060" i="11"/>
  <c r="AI7055" i="11"/>
  <c r="AJ7052" i="11"/>
  <c r="AI7047" i="11"/>
  <c r="AJ7044" i="11"/>
  <c r="AI7039" i="11"/>
  <c r="AJ7036" i="11"/>
  <c r="AI7031" i="11"/>
  <c r="AJ7029" i="11"/>
  <c r="AJ7027" i="11"/>
  <c r="AI7024" i="11"/>
  <c r="AI7022" i="11"/>
  <c r="AJ7020" i="11"/>
  <c r="AI7015" i="11"/>
  <c r="AJ7013" i="11"/>
  <c r="AJ7011" i="11"/>
  <c r="AI7008" i="11"/>
  <c r="AI7006" i="11"/>
  <c r="AJ7004" i="11"/>
  <c r="AI6999" i="11"/>
  <c r="AJ6997" i="11"/>
  <c r="AJ6995" i="11"/>
  <c r="AI6992" i="11"/>
  <c r="AI6990" i="11"/>
  <c r="AJ6988" i="11"/>
  <c r="AI6983" i="11"/>
  <c r="AJ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7212" i="11"/>
  <c r="AI7205" i="11"/>
  <c r="AI7198" i="11"/>
  <c r="AJ7194" i="11"/>
  <c r="AI7191" i="11"/>
  <c r="AJ7187" i="11"/>
  <c r="AJ7180" i="11"/>
  <c r="AI7173" i="11"/>
  <c r="AI7166" i="11"/>
  <c r="AJ7162" i="11"/>
  <c r="AI7159" i="11"/>
  <c r="AJ7155" i="11"/>
  <c r="AJ7148" i="11"/>
  <c r="AI7141" i="11"/>
  <c r="AI7134" i="11"/>
  <c r="AJ7130" i="11"/>
  <c r="AI7127" i="11"/>
  <c r="AJ7123" i="11"/>
  <c r="AJ7116" i="11"/>
  <c r="AI7109" i="11"/>
  <c r="AI7102" i="11"/>
  <c r="AJ7098" i="11"/>
  <c r="AI7095" i="11"/>
  <c r="AJ7091" i="11"/>
  <c r="AJ7084" i="11"/>
  <c r="AI7077" i="11"/>
  <c r="AI7068" i="11"/>
  <c r="AJ7065" i="11"/>
  <c r="AI7060" i="11"/>
  <c r="AJ7057" i="11"/>
  <c r="AI7052" i="11"/>
  <c r="AJ7049" i="11"/>
  <c r="AI7044" i="11"/>
  <c r="AJ7041" i="11"/>
  <c r="AI7036" i="11"/>
  <c r="AI7034" i="11"/>
  <c r="AJ7032" i="11"/>
  <c r="AI7027" i="11"/>
  <c r="AJ7025" i="11"/>
  <c r="AJ7023" i="11"/>
  <c r="AI7020" i="11"/>
  <c r="AI7018" i="11"/>
  <c r="AJ7016" i="11"/>
  <c r="AI7011" i="11"/>
  <c r="AJ7009" i="11"/>
  <c r="AJ7007" i="11"/>
  <c r="AI7004" i="11"/>
  <c r="AI7002" i="11"/>
  <c r="AJ7000" i="11"/>
  <c r="AI6995" i="11"/>
  <c r="AJ6993" i="11"/>
  <c r="AJ6991" i="11"/>
  <c r="AI6988" i="11"/>
  <c r="AI6986" i="11"/>
  <c r="AJ6984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7214" i="11"/>
  <c r="AJ7207" i="11"/>
  <c r="AJ7200" i="11"/>
  <c r="AI7193" i="11"/>
  <c r="AI7186" i="11"/>
  <c r="AI7179" i="11"/>
  <c r="AJ7150" i="11"/>
  <c r="AJ7143" i="11"/>
  <c r="AJ7136" i="11"/>
  <c r="AI7129" i="11"/>
  <c r="AI7122" i="11"/>
  <c r="AI7115" i="11"/>
  <c r="AJ7086" i="11"/>
  <c r="AJ7079" i="11"/>
  <c r="AJ7072" i="11"/>
  <c r="AI7067" i="11"/>
  <c r="AJ7056" i="11"/>
  <c r="AI7051" i="11"/>
  <c r="AJ7040" i="11"/>
  <c r="AJ7035" i="11"/>
  <c r="AI7032" i="11"/>
  <c r="AJ7028" i="11"/>
  <c r="AJ7021" i="11"/>
  <c r="AI7014" i="11"/>
  <c r="AI7007" i="11"/>
  <c r="AJ7003" i="11"/>
  <c r="AI7000" i="11"/>
  <c r="AJ6996" i="11"/>
  <c r="AJ6989" i="11"/>
  <c r="AI6982" i="11"/>
  <c r="AI6979" i="11"/>
  <c r="AJ6976" i="11"/>
  <c r="AI6971" i="11"/>
  <c r="AJ6968" i="11"/>
  <c r="AI6963" i="11"/>
  <c r="AJ6960" i="11"/>
  <c r="AI6955" i="11"/>
  <c r="AJ6952" i="11"/>
  <c r="AI6947" i="11"/>
  <c r="AJ6944" i="11"/>
  <c r="AI6939" i="11"/>
  <c r="AJ6936" i="11"/>
  <c r="AI6931" i="11"/>
  <c r="AJ6928" i="11"/>
  <c r="AI6923" i="11"/>
  <c r="AJ6920" i="11"/>
  <c r="AI6915" i="11"/>
  <c r="AJ6912" i="11"/>
  <c r="AI6907" i="11"/>
  <c r="AJ6904" i="11"/>
  <c r="AI6899" i="11"/>
  <c r="AJ6896" i="11"/>
  <c r="AI6891" i="11"/>
  <c r="AJ6888" i="11"/>
  <c r="AI6883" i="11"/>
  <c r="AJ6880" i="11"/>
  <c r="AI6875" i="11"/>
  <c r="AJ6872" i="11"/>
  <c r="AI6867" i="11"/>
  <c r="AJ6864" i="11"/>
  <c r="AI6859" i="11"/>
  <c r="AJ6856" i="11"/>
  <c r="AI6851" i="11"/>
  <c r="AJ6848" i="11"/>
  <c r="AI6843" i="11"/>
  <c r="AJ6840" i="11"/>
  <c r="AI6835" i="11"/>
  <c r="AJ6832" i="11"/>
  <c r="AI6827" i="11"/>
  <c r="AJ6824" i="11"/>
  <c r="AI6819" i="11"/>
  <c r="AJ6816" i="11"/>
  <c r="AI6811" i="11"/>
  <c r="AJ6808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7214" i="11"/>
  <c r="AI7207" i="11"/>
  <c r="AJ7178" i="11"/>
  <c r="AJ7171" i="11"/>
  <c r="AJ7164" i="11"/>
  <c r="AI7157" i="11"/>
  <c r="AI7150" i="11"/>
  <c r="AI7143" i="11"/>
  <c r="AJ7114" i="11"/>
  <c r="AJ7107" i="11"/>
  <c r="AJ7100" i="11"/>
  <c r="AI7093" i="11"/>
  <c r="AI7086" i="11"/>
  <c r="AI7079" i="11"/>
  <c r="AI7072" i="11"/>
  <c r="AJ7061" i="11"/>
  <c r="AI7056" i="11"/>
  <c r="AJ7045" i="11"/>
  <c r="AI7040" i="11"/>
  <c r="AI7035" i="11"/>
  <c r="AJ7031" i="11"/>
  <c r="AI7028" i="11"/>
  <c r="AJ7024" i="11"/>
  <c r="AJ7017" i="11"/>
  <c r="AI7010" i="11"/>
  <c r="AI7003" i="11"/>
  <c r="AJ6999" i="11"/>
  <c r="AI6996" i="11"/>
  <c r="AJ6992" i="11"/>
  <c r="AJ6985" i="11"/>
  <c r="AI6976" i="11"/>
  <c r="AJ6973" i="11"/>
  <c r="AI6968" i="11"/>
  <c r="AJ6965" i="11"/>
  <c r="AI6960" i="11"/>
  <c r="AJ6957" i="11"/>
  <c r="AI6952" i="11"/>
  <c r="AJ6949" i="11"/>
  <c r="AI6944" i="11"/>
  <c r="AJ6941" i="11"/>
  <c r="AI6936" i="11"/>
  <c r="AJ6933" i="11"/>
  <c r="AI6928" i="11"/>
  <c r="AJ6925" i="11"/>
  <c r="AI6920" i="11"/>
  <c r="AJ6917" i="11"/>
  <c r="AI6912" i="11"/>
  <c r="AJ6909" i="11"/>
  <c r="AI6904" i="11"/>
  <c r="AJ6901" i="11"/>
  <c r="AI6896" i="11"/>
  <c r="AJ6893" i="11"/>
  <c r="AI6888" i="11"/>
  <c r="AJ6885" i="11"/>
  <c r="AI6880" i="11"/>
  <c r="AJ6877" i="11"/>
  <c r="AI6872" i="11"/>
  <c r="AJ6869" i="11"/>
  <c r="AI6864" i="11"/>
  <c r="AJ6861" i="11"/>
  <c r="AI6856" i="11"/>
  <c r="AJ6853" i="11"/>
  <c r="AI6848" i="11"/>
  <c r="AJ6845" i="11"/>
  <c r="AI6840" i="11"/>
  <c r="AJ6837" i="11"/>
  <c r="AI6832" i="11"/>
  <c r="AJ6829" i="11"/>
  <c r="AI6824" i="11"/>
  <c r="AJ6821" i="11"/>
  <c r="AI6816" i="11"/>
  <c r="AJ6813" i="11"/>
  <c r="AI6808" i="11"/>
  <c r="AJ6805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752" i="11"/>
  <c r="AI6751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7211" i="11"/>
  <c r="AJ7210" i="11"/>
  <c r="AJ7196" i="11"/>
  <c r="AI7182" i="11"/>
  <c r="AJ7139" i="11"/>
  <c r="AI7125" i="11"/>
  <c r="AI7111" i="11"/>
  <c r="AJ7082" i="11"/>
  <c r="AJ7069" i="11"/>
  <c r="AI7048" i="11"/>
  <c r="AJ7037" i="11"/>
  <c r="AJ7015" i="11"/>
  <c r="AJ7008" i="11"/>
  <c r="AJ7001" i="11"/>
  <c r="AI6994" i="11"/>
  <c r="AI6987" i="11"/>
  <c r="AI6980" i="11"/>
  <c r="AJ6969" i="11"/>
  <c r="AI6964" i="11"/>
  <c r="AJ6953" i="11"/>
  <c r="AI6948" i="11"/>
  <c r="AJ6937" i="11"/>
  <c r="AI6932" i="11"/>
  <c r="AJ6921" i="11"/>
  <c r="AI6916" i="11"/>
  <c r="AJ6905" i="11"/>
  <c r="AI6900" i="11"/>
  <c r="AJ6889" i="11"/>
  <c r="AI6884" i="11"/>
  <c r="AJ6873" i="11"/>
  <c r="AI6868" i="11"/>
  <c r="AJ6857" i="11"/>
  <c r="AI6852" i="11"/>
  <c r="AJ6841" i="11"/>
  <c r="AI6836" i="11"/>
  <c r="AJ6825" i="11"/>
  <c r="AI6820" i="11"/>
  <c r="AJ6809" i="11"/>
  <c r="AI6804" i="11"/>
  <c r="AI6801" i="11"/>
  <c r="AJ6798" i="11"/>
  <c r="AI6793" i="11"/>
  <c r="AJ6790" i="11"/>
  <c r="AI6785" i="11"/>
  <c r="AJ6782" i="11"/>
  <c r="AI6777" i="11"/>
  <c r="AJ6774" i="11"/>
  <c r="AI6769" i="11"/>
  <c r="AJ6766" i="11"/>
  <c r="AI6761" i="11"/>
  <c r="AJ6758" i="11"/>
  <c r="AI6753" i="11"/>
  <c r="AJ6750" i="11"/>
  <c r="AI6745" i="11"/>
  <c r="AJ6742" i="11"/>
  <c r="AI6737" i="11"/>
  <c r="AJ6734" i="11"/>
  <c r="AI6729" i="11"/>
  <c r="AJ6726" i="11"/>
  <c r="AI6721" i="11"/>
  <c r="AJ6718" i="11"/>
  <c r="AI6713" i="11"/>
  <c r="AJ6710" i="11"/>
  <c r="AI6705" i="11"/>
  <c r="AJ6702" i="11"/>
  <c r="AJ7203" i="11"/>
  <c r="AI7189" i="11"/>
  <c r="AI7175" i="11"/>
  <c r="AJ7146" i="11"/>
  <c r="AJ7132" i="11"/>
  <c r="AI7118" i="11"/>
  <c r="AJ7075" i="11"/>
  <c r="AI7064" i="11"/>
  <c r="AJ7053" i="11"/>
  <c r="AJ7033" i="11"/>
  <c r="AI7026" i="11"/>
  <c r="AI7019" i="11"/>
  <c r="AI7012" i="11"/>
  <c r="AJ6983" i="11"/>
  <c r="AJ6977" i="11"/>
  <c r="AI6972" i="11"/>
  <c r="AJ6961" i="11"/>
  <c r="AI6956" i="11"/>
  <c r="AJ6945" i="11"/>
  <c r="AI6940" i="11"/>
  <c r="AJ6929" i="11"/>
  <c r="AI6924" i="11"/>
  <c r="AJ6913" i="11"/>
  <c r="AI6908" i="11"/>
  <c r="AJ6897" i="11"/>
  <c r="AI6892" i="11"/>
  <c r="AJ6881" i="11"/>
  <c r="AI6876" i="11"/>
  <c r="AJ6865" i="11"/>
  <c r="AI6860" i="11"/>
  <c r="AJ6849" i="11"/>
  <c r="AI6844" i="11"/>
  <c r="AJ6833" i="11"/>
  <c r="AI6828" i="11"/>
  <c r="AJ6817" i="11"/>
  <c r="AI6812" i="11"/>
  <c r="AJ6802" i="11"/>
  <c r="AI6797" i="11"/>
  <c r="AJ6794" i="11"/>
  <c r="AI6789" i="11"/>
  <c r="AJ6786" i="11"/>
  <c r="AI6781" i="11"/>
  <c r="AJ6778" i="11"/>
  <c r="AI6773" i="11"/>
  <c r="AJ6770" i="11"/>
  <c r="AI6765" i="11"/>
  <c r="AJ6762" i="11"/>
  <c r="AI6757" i="11"/>
  <c r="AJ6754" i="11"/>
  <c r="AI6749" i="11"/>
  <c r="AJ6746" i="11"/>
  <c r="AI6741" i="11"/>
  <c r="AJ6738" i="11"/>
  <c r="AI6733" i="11"/>
  <c r="AJ6730" i="11"/>
  <c r="AI6725" i="11"/>
  <c r="AJ6722" i="11"/>
  <c r="AI6717" i="11"/>
  <c r="AJ6714" i="11"/>
  <c r="AI6709" i="11"/>
  <c r="AJ6706" i="11"/>
  <c r="AI6701" i="11"/>
  <c r="AJ6698" i="11"/>
  <c r="AI6693" i="11"/>
  <c r="AJ6690" i="11"/>
  <c r="AI6685" i="11"/>
  <c r="AJ6682" i="11"/>
  <c r="AI6677" i="11"/>
  <c r="AJ6674" i="11"/>
  <c r="AI6669" i="11"/>
  <c r="AJ6666" i="11"/>
  <c r="AI6661" i="11"/>
  <c r="AJ6658" i="11"/>
  <c r="AJ7175" i="11"/>
  <c r="AI7147" i="11"/>
  <c r="AJ7118" i="11"/>
  <c r="AI7090" i="11"/>
  <c r="AJ7064" i="11"/>
  <c r="AI7043" i="11"/>
  <c r="AJ7012" i="11"/>
  <c r="AI6998" i="11"/>
  <c r="AI6984" i="11"/>
  <c r="AJ6972" i="11"/>
  <c r="AI6951" i="11"/>
  <c r="AJ6940" i="11"/>
  <c r="AI6919" i="11"/>
  <c r="AJ6908" i="11"/>
  <c r="AI6887" i="11"/>
  <c r="AJ6876" i="11"/>
  <c r="AI6855" i="11"/>
  <c r="AJ6844" i="11"/>
  <c r="AI6823" i="11"/>
  <c r="AJ6812" i="11"/>
  <c r="AJ6797" i="11"/>
  <c r="AI6792" i="11"/>
  <c r="AJ6781" i="11"/>
  <c r="AI6776" i="11"/>
  <c r="AJ6765" i="11"/>
  <c r="AI6760" i="11"/>
  <c r="AJ6749" i="11"/>
  <c r="AI6744" i="11"/>
  <c r="AJ6733" i="11"/>
  <c r="AI6728" i="11"/>
  <c r="AJ6717" i="11"/>
  <c r="AI6712" i="11"/>
  <c r="AJ6701" i="11"/>
  <c r="AJ6697" i="11"/>
  <c r="AJ6694" i="11"/>
  <c r="AI6680" i="11"/>
  <c r="AI6676" i="11"/>
  <c r="AI6673" i="11"/>
  <c r="AJ6669" i="11"/>
  <c r="AJ6665" i="11"/>
  <c r="AJ6662" i="11"/>
  <c r="AI6653" i="11"/>
  <c r="AJ6650" i="11"/>
  <c r="AI6645" i="11"/>
  <c r="AJ6642" i="11"/>
  <c r="AI6637" i="11"/>
  <c r="AJ6634" i="11"/>
  <c r="AI6629" i="11"/>
  <c r="AJ6626" i="11"/>
  <c r="AI6621" i="11"/>
  <c r="AJ6618" i="11"/>
  <c r="AI6613" i="11"/>
  <c r="AJ6610" i="11"/>
  <c r="AI6605" i="11"/>
  <c r="AJ6602" i="11"/>
  <c r="AI6597" i="11"/>
  <c r="AJ6594" i="11"/>
  <c r="AI6589" i="11"/>
  <c r="AJ6586" i="11"/>
  <c r="AI6581" i="11"/>
  <c r="AJ6578" i="11"/>
  <c r="AI6573" i="11"/>
  <c r="AJ6570" i="11"/>
  <c r="AI6565" i="11"/>
  <c r="AJ6562" i="11"/>
  <c r="AI6557" i="11"/>
  <c r="AJ6554" i="11"/>
  <c r="AI6549" i="11"/>
  <c r="AJ6546" i="11"/>
  <c r="AI6541" i="11"/>
  <c r="AJ6538" i="11"/>
  <c r="AI6533" i="11"/>
  <c r="AJ6530" i="11"/>
  <c r="AI6525" i="11"/>
  <c r="AJ6522" i="11"/>
  <c r="AI6517" i="11"/>
  <c r="AJ6514" i="11"/>
  <c r="AI6509" i="11"/>
  <c r="AJ6507" i="11"/>
  <c r="AJ6505" i="11"/>
  <c r="AI6502" i="11"/>
  <c r="AI6500" i="11"/>
  <c r="AJ6498" i="11"/>
  <c r="AI6493" i="11"/>
  <c r="AJ6491" i="11"/>
  <c r="AJ6489" i="11"/>
  <c r="AI6486" i="11"/>
  <c r="AI6484" i="11"/>
  <c r="AJ6482" i="11"/>
  <c r="AI6477" i="11"/>
  <c r="AJ6475" i="11"/>
  <c r="AJ6473" i="11"/>
  <c r="AI6470" i="11"/>
  <c r="AI6468" i="11"/>
  <c r="AJ6466" i="11"/>
  <c r="AI6461" i="11"/>
  <c r="AJ6459" i="11"/>
  <c r="AJ6457" i="11"/>
  <c r="AI6454" i="11"/>
  <c r="AI6452" i="11"/>
  <c r="AJ6450" i="11"/>
  <c r="AI6445" i="11"/>
  <c r="AJ6443" i="11"/>
  <c r="AJ6441" i="11"/>
  <c r="AI6438" i="11"/>
  <c r="AI6436" i="11"/>
  <c r="AJ6434" i="11"/>
  <c r="AI6429" i="11"/>
  <c r="AJ6427" i="11"/>
  <c r="AJ6425" i="11"/>
  <c r="AI6422" i="11"/>
  <c r="AI6420" i="11"/>
  <c r="AJ6418" i="11"/>
  <c r="AI6413" i="11"/>
  <c r="AJ6411" i="11"/>
  <c r="AJ6409" i="11"/>
  <c r="AI6406" i="11"/>
  <c r="AI6404" i="11"/>
  <c r="AJ6402" i="11"/>
  <c r="AI6397" i="11"/>
  <c r="AJ6395" i="11"/>
  <c r="AJ6393" i="11"/>
  <c r="AI6390" i="11"/>
  <c r="AI6388" i="11"/>
  <c r="AJ6386" i="11"/>
  <c r="AI6381" i="11"/>
  <c r="AJ6379" i="11"/>
  <c r="AJ6377" i="11"/>
  <c r="AI6374" i="11"/>
  <c r="AI6372" i="11"/>
  <c r="AJ6370" i="11"/>
  <c r="AI6365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7168" i="11"/>
  <c r="AJ7111" i="11"/>
  <c r="AI7083" i="11"/>
  <c r="AI7059" i="11"/>
  <c r="AI7023" i="11"/>
  <c r="AJ6980" i="11"/>
  <c r="AI6959" i="11"/>
  <c r="AJ6948" i="11"/>
  <c r="AI6927" i="11"/>
  <c r="AJ6916" i="11"/>
  <c r="AI6895" i="11"/>
  <c r="AJ6884" i="11"/>
  <c r="AI6863" i="11"/>
  <c r="AJ6852" i="11"/>
  <c r="AI6831" i="11"/>
  <c r="AJ6820" i="11"/>
  <c r="AJ6801" i="11"/>
  <c r="AI6796" i="11"/>
  <c r="AJ6785" i="11"/>
  <c r="AI6780" i="11"/>
  <c r="AJ6769" i="11"/>
  <c r="AI6764" i="11"/>
  <c r="AJ6753" i="11"/>
  <c r="AI6748" i="11"/>
  <c r="AJ6737" i="11"/>
  <c r="AI6732" i="11"/>
  <c r="AJ6721" i="11"/>
  <c r="AI6716" i="11"/>
  <c r="AJ6705" i="11"/>
  <c r="AI6700" i="11"/>
  <c r="AI6697" i="11"/>
  <c r="AJ6693" i="11"/>
  <c r="AJ6689" i="11"/>
  <c r="AJ6686" i="11"/>
  <c r="AI6672" i="11"/>
  <c r="AI6668" i="11"/>
  <c r="AI6665" i="11"/>
  <c r="AJ6661" i="11"/>
  <c r="AJ6657" i="11"/>
  <c r="AI6652" i="11"/>
  <c r="AJ6649" i="11"/>
  <c r="AI6644" i="11"/>
  <c r="AJ6641" i="11"/>
  <c r="AI6636" i="11"/>
  <c r="AJ6633" i="11"/>
  <c r="AI6628" i="11"/>
  <c r="AJ6625" i="11"/>
  <c r="AI6620" i="11"/>
  <c r="AJ6617" i="11"/>
  <c r="AI6612" i="11"/>
  <c r="AJ6609" i="11"/>
  <c r="AI6604" i="11"/>
  <c r="AJ6601" i="11"/>
  <c r="AI6596" i="11"/>
  <c r="AJ6593" i="11"/>
  <c r="AI6588" i="11"/>
  <c r="AJ6585" i="11"/>
  <c r="AI6580" i="11"/>
  <c r="AJ6577" i="11"/>
  <c r="AI6572" i="11"/>
  <c r="AJ6569" i="11"/>
  <c r="AI6564" i="11"/>
  <c r="AJ6561" i="11"/>
  <c r="AI6556" i="11"/>
  <c r="AJ6553" i="11"/>
  <c r="AI6548" i="11"/>
  <c r="AJ6545" i="11"/>
  <c r="AI6540" i="11"/>
  <c r="AJ6537" i="11"/>
  <c r="AI6532" i="11"/>
  <c r="AJ6529" i="11"/>
  <c r="AI6524" i="11"/>
  <c r="AJ6521" i="11"/>
  <c r="AI6516" i="11"/>
  <c r="AI6514" i="11"/>
  <c r="AI6512" i="11"/>
  <c r="AJ6510" i="11"/>
  <c r="AI6505" i="11"/>
  <c r="AJ6503" i="11"/>
  <c r="AJ6501" i="11"/>
  <c r="AI6498" i="11"/>
  <c r="AI6496" i="11"/>
  <c r="AJ6494" i="11"/>
  <c r="AI6489" i="11"/>
  <c r="AJ6487" i="11"/>
  <c r="AJ6485" i="11"/>
  <c r="AI6482" i="11"/>
  <c r="AI6480" i="11"/>
  <c r="AJ6478" i="11"/>
  <c r="AI6473" i="11"/>
  <c r="AJ6471" i="11"/>
  <c r="AJ6469" i="11"/>
  <c r="AI6466" i="11"/>
  <c r="AI6464" i="11"/>
  <c r="AJ6462" i="11"/>
  <c r="AI6457" i="11"/>
  <c r="AJ6455" i="11"/>
  <c r="AJ6453" i="11"/>
  <c r="AI6450" i="11"/>
  <c r="AI6448" i="11"/>
  <c r="AJ6446" i="11"/>
  <c r="AI6441" i="11"/>
  <c r="AJ6439" i="11"/>
  <c r="AJ6437" i="11"/>
  <c r="AI6434" i="11"/>
  <c r="AI6432" i="11"/>
  <c r="AJ6430" i="11"/>
  <c r="AI6425" i="11"/>
  <c r="AJ6423" i="11"/>
  <c r="AJ6421" i="11"/>
  <c r="AI6418" i="11"/>
  <c r="AI6416" i="11"/>
  <c r="AJ6414" i="11"/>
  <c r="AI6409" i="11"/>
  <c r="AJ6407" i="11"/>
  <c r="AJ6405" i="11"/>
  <c r="AI6402" i="11"/>
  <c r="AI6400" i="11"/>
  <c r="AJ6398" i="11"/>
  <c r="AI6393" i="11"/>
  <c r="AJ6391" i="11"/>
  <c r="AJ6389" i="11"/>
  <c r="AI6386" i="11"/>
  <c r="AI6384" i="11"/>
  <c r="AJ6382" i="11"/>
  <c r="AI6377" i="11"/>
  <c r="AJ6375" i="11"/>
  <c r="AJ6373" i="11"/>
  <c r="AI6370" i="11"/>
  <c r="AI6368" i="11"/>
  <c r="AJ6366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I7161" i="11"/>
  <c r="AJ7104" i="11"/>
  <c r="AJ7019" i="11"/>
  <c r="AJ7005" i="11"/>
  <c r="AI6991" i="11"/>
  <c r="AI6967" i="11"/>
  <c r="AJ6956" i="11"/>
  <c r="AI6935" i="11"/>
  <c r="AJ6924" i="11"/>
  <c r="AI6903" i="11"/>
  <c r="AJ6892" i="11"/>
  <c r="AI6871" i="11"/>
  <c r="AJ6860" i="11"/>
  <c r="AI6839" i="11"/>
  <c r="AJ6828" i="11"/>
  <c r="AI6807" i="11"/>
  <c r="AI6800" i="11"/>
  <c r="AJ6789" i="11"/>
  <c r="AI6784" i="11"/>
  <c r="AJ6773" i="11"/>
  <c r="AI6768" i="11"/>
  <c r="AJ6757" i="11"/>
  <c r="AI6752" i="11"/>
  <c r="AJ6741" i="11"/>
  <c r="AI6736" i="11"/>
  <c r="AJ6725" i="11"/>
  <c r="AI6720" i="11"/>
  <c r="AJ6709" i="11"/>
  <c r="AI6704" i="11"/>
  <c r="AI6696" i="11"/>
  <c r="AI6692" i="11"/>
  <c r="AI6689" i="11"/>
  <c r="AJ6685" i="11"/>
  <c r="AJ6681" i="11"/>
  <c r="AJ6678" i="11"/>
  <c r="AI6664" i="11"/>
  <c r="AI6660" i="11"/>
  <c r="AI6657" i="11"/>
  <c r="AJ6654" i="11"/>
  <c r="AI6649" i="11"/>
  <c r="AJ6646" i="11"/>
  <c r="AI6641" i="11"/>
  <c r="AJ6638" i="11"/>
  <c r="AI6633" i="11"/>
  <c r="AJ6630" i="11"/>
  <c r="AI6625" i="11"/>
  <c r="AJ6622" i="11"/>
  <c r="AI6617" i="11"/>
  <c r="AJ6614" i="11"/>
  <c r="AI6609" i="11"/>
  <c r="AJ6606" i="11"/>
  <c r="AI6601" i="11"/>
  <c r="AJ6598" i="11"/>
  <c r="AI6593" i="11"/>
  <c r="AJ6590" i="11"/>
  <c r="AI6585" i="11"/>
  <c r="AJ6582" i="11"/>
  <c r="AI6577" i="11"/>
  <c r="AJ6574" i="11"/>
  <c r="AI6569" i="11"/>
  <c r="AJ6566" i="11"/>
  <c r="AI6561" i="11"/>
  <c r="AJ6558" i="11"/>
  <c r="AI6553" i="11"/>
  <c r="AJ6550" i="11"/>
  <c r="AI6545" i="11"/>
  <c r="AJ6542" i="11"/>
  <c r="AI6537" i="11"/>
  <c r="AJ6534" i="11"/>
  <c r="AI6529" i="11"/>
  <c r="AJ6526" i="11"/>
  <c r="AI6521" i="11"/>
  <c r="AJ6518" i="11"/>
  <c r="AJ6513" i="11"/>
  <c r="AI6510" i="11"/>
  <c r="AI6508" i="11"/>
  <c r="AJ6506" i="11"/>
  <c r="AI6501" i="11"/>
  <c r="AJ6499" i="11"/>
  <c r="AJ6497" i="11"/>
  <c r="AI6494" i="11"/>
  <c r="AI6492" i="11"/>
  <c r="AJ6490" i="11"/>
  <c r="AI6485" i="11"/>
  <c r="AJ6483" i="11"/>
  <c r="AJ6481" i="11"/>
  <c r="AI6478" i="11"/>
  <c r="AI6476" i="11"/>
  <c r="AJ6474" i="11"/>
  <c r="AI6469" i="11"/>
  <c r="AJ6467" i="11"/>
  <c r="AJ6465" i="11"/>
  <c r="AI6462" i="11"/>
  <c r="AI6460" i="11"/>
  <c r="AJ6458" i="11"/>
  <c r="AI6453" i="11"/>
  <c r="AJ6451" i="11"/>
  <c r="AJ6449" i="11"/>
  <c r="AI6446" i="11"/>
  <c r="AI6444" i="11"/>
  <c r="AJ6442" i="11"/>
  <c r="AI6437" i="11"/>
  <c r="AJ6435" i="11"/>
  <c r="AJ6433" i="11"/>
  <c r="AI6430" i="11"/>
  <c r="AI6428" i="11"/>
  <c r="AJ6426" i="11"/>
  <c r="AI6421" i="11"/>
  <c r="AJ6419" i="11"/>
  <c r="AJ6417" i="11"/>
  <c r="AI6414" i="11"/>
  <c r="AI6412" i="11"/>
  <c r="AJ6410" i="11"/>
  <c r="AI6405" i="11"/>
  <c r="AJ6403" i="11"/>
  <c r="AJ6401" i="11"/>
  <c r="AI6398" i="11"/>
  <c r="AI6396" i="11"/>
  <c r="AJ6394" i="11"/>
  <c r="AI6389" i="11"/>
  <c r="AJ6387" i="11"/>
  <c r="AJ6385" i="11"/>
  <c r="AI6382" i="11"/>
  <c r="AI6380" i="11"/>
  <c r="AJ6378" i="11"/>
  <c r="AI6373" i="11"/>
  <c r="AJ6371" i="11"/>
  <c r="AJ6369" i="11"/>
  <c r="AI6366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7182" i="11"/>
  <c r="AI7154" i="11"/>
  <c r="AI7030" i="11"/>
  <c r="AI6975" i="11"/>
  <c r="AJ6932" i="11"/>
  <c r="AI6847" i="11"/>
  <c r="AJ6804" i="11"/>
  <c r="AJ6761" i="11"/>
  <c r="AI6740" i="11"/>
  <c r="AI6684" i="11"/>
  <c r="AJ6670" i="11"/>
  <c r="AI6656" i="11"/>
  <c r="AJ6645" i="11"/>
  <c r="AI6624" i="11"/>
  <c r="AJ6613" i="11"/>
  <c r="AI6592" i="11"/>
  <c r="AJ6581" i="11"/>
  <c r="AI6560" i="11"/>
  <c r="AJ6549" i="11"/>
  <c r="AI6528" i="11"/>
  <c r="AJ6517" i="11"/>
  <c r="AJ6509" i="11"/>
  <c r="AJ6502" i="11"/>
  <c r="AJ6495" i="11"/>
  <c r="AI6488" i="11"/>
  <c r="AI6481" i="11"/>
  <c r="AI6474" i="11"/>
  <c r="AJ6445" i="11"/>
  <c r="AJ6438" i="11"/>
  <c r="AJ6431" i="11"/>
  <c r="AI6424" i="11"/>
  <c r="AI6417" i="11"/>
  <c r="AI6410" i="11"/>
  <c r="AJ6381" i="11"/>
  <c r="AJ6374" i="11"/>
  <c r="AJ6367" i="11"/>
  <c r="AI6361" i="11"/>
  <c r="AJ6350" i="11"/>
  <c r="AI6345" i="11"/>
  <c r="AI6332" i="11"/>
  <c r="AJ6329" i="11"/>
  <c r="AI6324" i="11"/>
  <c r="AJ6321" i="11"/>
  <c r="AI6317" i="11"/>
  <c r="AI6315" i="11"/>
  <c r="AJ6313" i="11"/>
  <c r="AI6308" i="11"/>
  <c r="AJ6306" i="11"/>
  <c r="AJ6304" i="11"/>
  <c r="AI6301" i="11"/>
  <c r="AI6299" i="11"/>
  <c r="AJ6297" i="11"/>
  <c r="AI6292" i="11"/>
  <c r="AJ6290" i="11"/>
  <c r="AJ6288" i="11"/>
  <c r="AI6285" i="11"/>
  <c r="AI6283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7097" i="11"/>
  <c r="AI7016" i="11"/>
  <c r="AJ6964" i="11"/>
  <c r="AI6879" i="11"/>
  <c r="AJ6836" i="11"/>
  <c r="AJ6777" i="11"/>
  <c r="AI6756" i="11"/>
  <c r="AJ6713" i="11"/>
  <c r="AI6681" i="11"/>
  <c r="AJ6653" i="11"/>
  <c r="AI6632" i="11"/>
  <c r="AJ6621" i="11"/>
  <c r="AI6600" i="11"/>
  <c r="AJ6589" i="11"/>
  <c r="AI6568" i="11"/>
  <c r="AJ6557" i="11"/>
  <c r="AI6536" i="11"/>
  <c r="AJ6525" i="11"/>
  <c r="AJ6493" i="11"/>
  <c r="AJ6486" i="11"/>
  <c r="AJ6479" i="11"/>
  <c r="AI6472" i="11"/>
  <c r="AI6465" i="11"/>
  <c r="AI6458" i="11"/>
  <c r="AJ6429" i="11"/>
  <c r="AJ6422" i="11"/>
  <c r="AJ6415" i="11"/>
  <c r="AI6408" i="11"/>
  <c r="AI6401" i="11"/>
  <c r="AI6394" i="11"/>
  <c r="AJ6365" i="11"/>
  <c r="AJ6354" i="11"/>
  <c r="AI6349" i="11"/>
  <c r="AJ6338" i="11"/>
  <c r="AJ6334" i="11"/>
  <c r="AI6329" i="11"/>
  <c r="AJ6326" i="11"/>
  <c r="AI6321" i="11"/>
  <c r="AJ6318" i="11"/>
  <c r="AJ6316" i="11"/>
  <c r="AI6313" i="11"/>
  <c r="AI6311" i="11"/>
  <c r="AJ6309" i="11"/>
  <c r="AI6304" i="11"/>
  <c r="AJ6302" i="11"/>
  <c r="AJ6300" i="11"/>
  <c r="AI6297" i="11"/>
  <c r="AI6295" i="11"/>
  <c r="AJ6293" i="11"/>
  <c r="AI6288" i="11"/>
  <c r="AJ6286" i="11"/>
  <c r="AJ6284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J6868" i="11"/>
  <c r="AJ6793" i="11"/>
  <c r="AI6708" i="11"/>
  <c r="AJ6677" i="11"/>
  <c r="AJ6629" i="11"/>
  <c r="AI6608" i="11"/>
  <c r="AJ6565" i="11"/>
  <c r="AI6544" i="11"/>
  <c r="AI6506" i="11"/>
  <c r="AJ6477" i="11"/>
  <c r="AJ6463" i="11"/>
  <c r="AI6449" i="11"/>
  <c r="AJ6406" i="11"/>
  <c r="AI6392" i="11"/>
  <c r="AI6378" i="11"/>
  <c r="AI6353" i="11"/>
  <c r="AJ6342" i="11"/>
  <c r="AJ6333" i="11"/>
  <c r="AI6328" i="11"/>
  <c r="AJ6314" i="11"/>
  <c r="AI6307" i="11"/>
  <c r="AI6300" i="11"/>
  <c r="AJ6296" i="11"/>
  <c r="AI6293" i="11"/>
  <c r="AJ6289" i="11"/>
  <c r="AJ6282" i="11"/>
  <c r="AJ6279" i="11"/>
  <c r="AI6274" i="11"/>
  <c r="AJ6271" i="11"/>
  <c r="AI6266" i="11"/>
  <c r="AJ6263" i="11"/>
  <c r="AI6258" i="11"/>
  <c r="AJ6255" i="11"/>
  <c r="AI6250" i="11"/>
  <c r="AJ6247" i="11"/>
  <c r="AI6242" i="11"/>
  <c r="AJ6239" i="11"/>
  <c r="AI6234" i="11"/>
  <c r="AJ6231" i="11"/>
  <c r="AI6226" i="11"/>
  <c r="AJ6223" i="11"/>
  <c r="AI6218" i="11"/>
  <c r="AJ6215" i="11"/>
  <c r="AI6210" i="11"/>
  <c r="AJ6207" i="11"/>
  <c r="AI6202" i="11"/>
  <c r="AJ6199" i="11"/>
  <c r="AI6194" i="11"/>
  <c r="AJ6191" i="11"/>
  <c r="AI6186" i="11"/>
  <c r="AJ6183" i="11"/>
  <c r="AI6178" i="11"/>
  <c r="AJ6175" i="11"/>
  <c r="AI6170" i="11"/>
  <c r="AJ6167" i="11"/>
  <c r="AI6162" i="11"/>
  <c r="AJ6159" i="11"/>
  <c r="AI6154" i="11"/>
  <c r="AJ6151" i="11"/>
  <c r="AI6146" i="11"/>
  <c r="AJ6143" i="11"/>
  <c r="AI6138" i="11"/>
  <c r="AJ6135" i="11"/>
  <c r="AI6130" i="11"/>
  <c r="AJ6127" i="11"/>
  <c r="AI6122" i="11"/>
  <c r="AJ6119" i="11"/>
  <c r="AI6114" i="11"/>
  <c r="AJ6111" i="11"/>
  <c r="AI6106" i="11"/>
  <c r="AJ6103" i="11"/>
  <c r="AI6098" i="11"/>
  <c r="AJ6095" i="11"/>
  <c r="AI6090" i="11"/>
  <c r="AJ6087" i="11"/>
  <c r="AI6082" i="11"/>
  <c r="AJ6079" i="11"/>
  <c r="AI6074" i="11"/>
  <c r="AJ6071" i="11"/>
  <c r="AI6066" i="11"/>
  <c r="AJ6063" i="11"/>
  <c r="AI6058" i="11"/>
  <c r="AJ6055" i="11"/>
  <c r="AI6050" i="11"/>
  <c r="AJ6047" i="11"/>
  <c r="AI6042" i="11"/>
  <c r="AJ6039" i="11"/>
  <c r="AI6034" i="11"/>
  <c r="AJ6031" i="11"/>
  <c r="AI6026" i="11"/>
  <c r="AJ6023" i="11"/>
  <c r="AI6018" i="11"/>
  <c r="AJ6015" i="11"/>
  <c r="AI6010" i="11"/>
  <c r="AJ6007" i="11"/>
  <c r="AI6002" i="11"/>
  <c r="AJ5999" i="11"/>
  <c r="AI5994" i="11"/>
  <c r="AJ5991" i="11"/>
  <c r="AI5986" i="11"/>
  <c r="AJ5983" i="11"/>
  <c r="AI5978" i="11"/>
  <c r="AJ5975" i="11"/>
  <c r="AI5970" i="11"/>
  <c r="AJ5967" i="11"/>
  <c r="AI5962" i="11"/>
  <c r="AJ5959" i="11"/>
  <c r="AI5954" i="11"/>
  <c r="AJ5951" i="11"/>
  <c r="AI5946" i="11"/>
  <c r="AJ5943" i="11"/>
  <c r="AI5938" i="11"/>
  <c r="AJ5935" i="11"/>
  <c r="AI5930" i="11"/>
  <c r="AJ5927" i="11"/>
  <c r="AI5922" i="11"/>
  <c r="AJ5919" i="11"/>
  <c r="AI5917" i="11"/>
  <c r="AJ5915" i="11"/>
  <c r="AI5910" i="11"/>
  <c r="AJ5908" i="11"/>
  <c r="AJ5906" i="11"/>
  <c r="AI5903" i="11"/>
  <c r="AI5901" i="11"/>
  <c r="AJ5899" i="11"/>
  <c r="AI5894" i="11"/>
  <c r="AJ5892" i="11"/>
  <c r="AJ5890" i="11"/>
  <c r="AI5887" i="11"/>
  <c r="AI5885" i="11"/>
  <c r="AJ5883" i="11"/>
  <c r="AI5878" i="11"/>
  <c r="AJ5876" i="11"/>
  <c r="AJ5874" i="11"/>
  <c r="AI5871" i="11"/>
  <c r="AI5869" i="11"/>
  <c r="AJ5867" i="11"/>
  <c r="AI5862" i="11"/>
  <c r="AJ5860" i="11"/>
  <c r="AJ5858" i="11"/>
  <c r="AI5855" i="11"/>
  <c r="AI5853" i="11"/>
  <c r="AJ5851" i="11"/>
  <c r="AI5846" i="11"/>
  <c r="AJ5844" i="11"/>
  <c r="AJ5842" i="11"/>
  <c r="AI5839" i="11"/>
  <c r="AI5837" i="11"/>
  <c r="AJ5835" i="11"/>
  <c r="AI5830" i="11"/>
  <c r="AJ5828" i="11"/>
  <c r="AJ5826" i="11"/>
  <c r="AI5823" i="11"/>
  <c r="AI5821" i="11"/>
  <c r="AJ5819" i="11"/>
  <c r="AI5814" i="11"/>
  <c r="AJ5812" i="11"/>
  <c r="AJ5810" i="11"/>
  <c r="AI5807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7048" i="11"/>
  <c r="AI6943" i="11"/>
  <c r="AI6788" i="11"/>
  <c r="AJ6745" i="11"/>
  <c r="AJ6673" i="11"/>
  <c r="AI6648" i="11"/>
  <c r="AJ6605" i="11"/>
  <c r="AI6584" i="11"/>
  <c r="AJ6541" i="11"/>
  <c r="AI6520" i="11"/>
  <c r="AI6504" i="11"/>
  <c r="AI6490" i="11"/>
  <c r="AJ6461" i="11"/>
  <c r="AJ6447" i="11"/>
  <c r="AI6433" i="11"/>
  <c r="AJ6390" i="11"/>
  <c r="AI6376" i="11"/>
  <c r="AJ6362" i="11"/>
  <c r="AI6341" i="11"/>
  <c r="AI6333" i="11"/>
  <c r="AJ6322" i="11"/>
  <c r="AJ6317" i="11"/>
  <c r="AJ6310" i="11"/>
  <c r="AI6303" i="11"/>
  <c r="AI6296" i="11"/>
  <c r="AJ6292" i="11"/>
  <c r="AI6289" i="11"/>
  <c r="AJ6285" i="11"/>
  <c r="AI6279" i="11"/>
  <c r="AJ6276" i="11"/>
  <c r="AI6271" i="11"/>
  <c r="AJ6268" i="11"/>
  <c r="AI6263" i="11"/>
  <c r="AJ6260" i="11"/>
  <c r="AI6255" i="11"/>
  <c r="AJ6252" i="11"/>
  <c r="AI6247" i="11"/>
  <c r="AJ6244" i="11"/>
  <c r="AI6239" i="11"/>
  <c r="AJ6236" i="11"/>
  <c r="AI6231" i="11"/>
  <c r="AJ6228" i="11"/>
  <c r="AI6223" i="11"/>
  <c r="AJ6220" i="11"/>
  <c r="AI6215" i="11"/>
  <c r="AJ6212" i="11"/>
  <c r="AI6207" i="11"/>
  <c r="AJ6204" i="11"/>
  <c r="AI6199" i="11"/>
  <c r="AJ6196" i="11"/>
  <c r="AI6191" i="11"/>
  <c r="AJ6188" i="11"/>
  <c r="AI6183" i="11"/>
  <c r="AJ6180" i="11"/>
  <c r="AI6175" i="11"/>
  <c r="AJ6172" i="11"/>
  <c r="AI6167" i="11"/>
  <c r="AJ6164" i="11"/>
  <c r="AI6159" i="11"/>
  <c r="AJ6156" i="11"/>
  <c r="AI6151" i="11"/>
  <c r="AJ6148" i="11"/>
  <c r="AI6143" i="11"/>
  <c r="AJ6140" i="11"/>
  <c r="AI6135" i="11"/>
  <c r="AJ6132" i="11"/>
  <c r="AI6127" i="11"/>
  <c r="AJ6124" i="11"/>
  <c r="AI6119" i="11"/>
  <c r="AJ6116" i="11"/>
  <c r="AI6111" i="11"/>
  <c r="AJ6108" i="11"/>
  <c r="AI6103" i="11"/>
  <c r="AJ6100" i="11"/>
  <c r="AI6095" i="11"/>
  <c r="AJ6092" i="11"/>
  <c r="AI6087" i="11"/>
  <c r="AJ6084" i="11"/>
  <c r="AI6079" i="11"/>
  <c r="AJ6076" i="11"/>
  <c r="AI6071" i="11"/>
  <c r="AJ6068" i="11"/>
  <c r="AI6063" i="11"/>
  <c r="AJ6060" i="11"/>
  <c r="AI6055" i="11"/>
  <c r="AJ6052" i="11"/>
  <c r="AI6047" i="11"/>
  <c r="AJ6044" i="11"/>
  <c r="AI6039" i="11"/>
  <c r="AJ6036" i="11"/>
  <c r="AI6031" i="11"/>
  <c r="AJ6028" i="11"/>
  <c r="AI6023" i="11"/>
  <c r="AJ6020" i="11"/>
  <c r="AI6015" i="11"/>
  <c r="AJ6012" i="11"/>
  <c r="AI6007" i="11"/>
  <c r="AJ6004" i="11"/>
  <c r="AI5999" i="11"/>
  <c r="AJ5996" i="11"/>
  <c r="AI5991" i="11"/>
  <c r="AJ5988" i="11"/>
  <c r="AI5983" i="11"/>
  <c r="AJ5980" i="11"/>
  <c r="AI5975" i="11"/>
  <c r="AJ5972" i="11"/>
  <c r="AI5967" i="11"/>
  <c r="AJ5964" i="11"/>
  <c r="AI5959" i="11"/>
  <c r="AJ5956" i="11"/>
  <c r="AI5951" i="11"/>
  <c r="AJ5948" i="11"/>
  <c r="AI5943" i="11"/>
  <c r="AJ5940" i="11"/>
  <c r="AI5935" i="11"/>
  <c r="AJ5932" i="11"/>
  <c r="AI5927" i="11"/>
  <c r="AJ5924" i="11"/>
  <c r="AI5919" i="11"/>
  <c r="AI5915" i="11"/>
  <c r="AI5913" i="11"/>
  <c r="AJ5911" i="11"/>
  <c r="AI5906" i="11"/>
  <c r="AJ5904" i="11"/>
  <c r="AJ5902" i="11"/>
  <c r="AI5899" i="11"/>
  <c r="AI5897" i="11"/>
  <c r="AJ5895" i="11"/>
  <c r="AI5890" i="11"/>
  <c r="AJ5888" i="11"/>
  <c r="AJ5886" i="11"/>
  <c r="AI5883" i="11"/>
  <c r="AI5881" i="11"/>
  <c r="AJ5879" i="11"/>
  <c r="AI5874" i="11"/>
  <c r="AJ5872" i="11"/>
  <c r="AJ5870" i="11"/>
  <c r="AI5867" i="11"/>
  <c r="AI5865" i="11"/>
  <c r="AJ5863" i="11"/>
  <c r="AI5858" i="11"/>
  <c r="AJ5856" i="11"/>
  <c r="AJ5854" i="11"/>
  <c r="AI5851" i="11"/>
  <c r="AI5849" i="11"/>
  <c r="AJ5847" i="11"/>
  <c r="AI5842" i="11"/>
  <c r="AJ5840" i="11"/>
  <c r="AJ5838" i="11"/>
  <c r="AI5835" i="11"/>
  <c r="AI5833" i="11"/>
  <c r="AJ5831" i="11"/>
  <c r="AI5826" i="11"/>
  <c r="AJ5824" i="11"/>
  <c r="AJ5822" i="11"/>
  <c r="AI5819" i="11"/>
  <c r="AI5817" i="11"/>
  <c r="AJ5815" i="11"/>
  <c r="AI5810" i="11"/>
  <c r="AJ5808" i="11"/>
  <c r="AJ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I6911" i="11"/>
  <c r="AI6772" i="11"/>
  <c r="AJ6729" i="11"/>
  <c r="AI6640" i="11"/>
  <c r="AJ6597" i="11"/>
  <c r="AI6576" i="11"/>
  <c r="AJ6533" i="11"/>
  <c r="AI6513" i="11"/>
  <c r="AJ6470" i="11"/>
  <c r="AI6456" i="11"/>
  <c r="AI6442" i="11"/>
  <c r="AJ6413" i="11"/>
  <c r="AJ6399" i="11"/>
  <c r="AI6385" i="11"/>
  <c r="AJ6358" i="11"/>
  <c r="AI6337" i="11"/>
  <c r="AJ6325" i="11"/>
  <c r="AI6320" i="11"/>
  <c r="AI6316" i="11"/>
  <c r="AJ6312" i="11"/>
  <c r="AI6309" i="11"/>
  <c r="AJ6305" i="11"/>
  <c r="AJ6298" i="11"/>
  <c r="AI6291" i="11"/>
  <c r="AI6284" i="11"/>
  <c r="AI6278" i="11"/>
  <c r="AJ6275" i="11"/>
  <c r="AI6270" i="11"/>
  <c r="AJ6267" i="11"/>
  <c r="AI6262" i="11"/>
  <c r="AJ6259" i="11"/>
  <c r="AI6254" i="11"/>
  <c r="AJ6251" i="11"/>
  <c r="AI6246" i="11"/>
  <c r="AJ6243" i="11"/>
  <c r="AI6238" i="11"/>
  <c r="AJ6235" i="11"/>
  <c r="AI6230" i="11"/>
  <c r="AJ6227" i="11"/>
  <c r="AI6222" i="11"/>
  <c r="AJ6219" i="11"/>
  <c r="AI6214" i="11"/>
  <c r="AJ6211" i="11"/>
  <c r="AI6206" i="11"/>
  <c r="AJ6203" i="11"/>
  <c r="AI6198" i="11"/>
  <c r="AJ6195" i="11"/>
  <c r="AI6190" i="11"/>
  <c r="AJ6187" i="11"/>
  <c r="AI6182" i="11"/>
  <c r="AJ6179" i="11"/>
  <c r="AI6174" i="11"/>
  <c r="AJ6171" i="11"/>
  <c r="AI6166" i="11"/>
  <c r="AJ6163" i="11"/>
  <c r="AI6158" i="11"/>
  <c r="AJ6155" i="11"/>
  <c r="AI6150" i="11"/>
  <c r="AJ6147" i="11"/>
  <c r="AI6142" i="11"/>
  <c r="AJ6139" i="11"/>
  <c r="AI6134" i="11"/>
  <c r="AJ6131" i="11"/>
  <c r="AI6126" i="11"/>
  <c r="AJ6123" i="11"/>
  <c r="AI6118" i="11"/>
  <c r="AJ6115" i="11"/>
  <c r="AI6110" i="11"/>
  <c r="AJ6107" i="11"/>
  <c r="AI6102" i="11"/>
  <c r="AJ6099" i="11"/>
  <c r="AI6094" i="11"/>
  <c r="AJ6091" i="11"/>
  <c r="AI6086" i="11"/>
  <c r="AJ6083" i="11"/>
  <c r="AI6078" i="11"/>
  <c r="AJ6075" i="11"/>
  <c r="AI6070" i="11"/>
  <c r="AJ6067" i="11"/>
  <c r="AI6062" i="11"/>
  <c r="AJ6059" i="11"/>
  <c r="AI6054" i="11"/>
  <c r="AJ6051" i="11"/>
  <c r="AI6046" i="11"/>
  <c r="AJ6043" i="11"/>
  <c r="AI6038" i="11"/>
  <c r="AJ6035" i="11"/>
  <c r="AI6030" i="11"/>
  <c r="AJ6027" i="11"/>
  <c r="AI6022" i="11"/>
  <c r="AJ6019" i="11"/>
  <c r="AI6014" i="11"/>
  <c r="AJ6011" i="11"/>
  <c r="AI6006" i="11"/>
  <c r="AJ6003" i="11"/>
  <c r="AI5998" i="11"/>
  <c r="AJ5995" i="11"/>
  <c r="AI5990" i="11"/>
  <c r="AJ5987" i="11"/>
  <c r="AI5982" i="11"/>
  <c r="AJ5979" i="11"/>
  <c r="AI5974" i="11"/>
  <c r="AJ5971" i="11"/>
  <c r="AI5966" i="11"/>
  <c r="AJ5963" i="11"/>
  <c r="AI5958" i="11"/>
  <c r="AJ5955" i="11"/>
  <c r="AI5950" i="11"/>
  <c r="AJ5947" i="11"/>
  <c r="AI5942" i="11"/>
  <c r="AJ5939" i="11"/>
  <c r="AI5934" i="11"/>
  <c r="AJ5931" i="11"/>
  <c r="AI5926" i="11"/>
  <c r="AJ5923" i="11"/>
  <c r="AI5918" i="11"/>
  <c r="AJ5916" i="11"/>
  <c r="AJ5914" i="11"/>
  <c r="AI5911" i="11"/>
  <c r="AI5909" i="11"/>
  <c r="AJ5907" i="11"/>
  <c r="AI5902" i="11"/>
  <c r="AJ5900" i="11"/>
  <c r="AJ5898" i="11"/>
  <c r="AI5895" i="11"/>
  <c r="AI5893" i="11"/>
  <c r="AJ5891" i="11"/>
  <c r="AI5886" i="11"/>
  <c r="AJ5884" i="11"/>
  <c r="AJ5882" i="11"/>
  <c r="AI5879" i="11"/>
  <c r="AI5877" i="11"/>
  <c r="AJ5875" i="11"/>
  <c r="AI5870" i="11"/>
  <c r="AJ5868" i="11"/>
  <c r="AJ5866" i="11"/>
  <c r="AI5863" i="11"/>
  <c r="AI5861" i="11"/>
  <c r="AJ5859" i="11"/>
  <c r="AI5854" i="11"/>
  <c r="AJ5852" i="11"/>
  <c r="AJ5850" i="11"/>
  <c r="AI5847" i="11"/>
  <c r="AI5845" i="11"/>
  <c r="AJ5843" i="11"/>
  <c r="AI5838" i="11"/>
  <c r="AJ5836" i="11"/>
  <c r="AJ5834" i="11"/>
  <c r="AI5831" i="11"/>
  <c r="AI5829" i="11"/>
  <c r="AJ5827" i="11"/>
  <c r="AI5822" i="11"/>
  <c r="AJ5820" i="11"/>
  <c r="AJ5818" i="11"/>
  <c r="AI5815" i="11"/>
  <c r="AI5813" i="11"/>
  <c r="AJ5811" i="11"/>
  <c r="AI5806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J6987" i="11"/>
  <c r="AJ6900" i="11"/>
  <c r="AI6815" i="11"/>
  <c r="AI6724" i="11"/>
  <c r="AI6688" i="11"/>
  <c r="AJ6637" i="11"/>
  <c r="AI6616" i="11"/>
  <c r="AJ6573" i="11"/>
  <c r="AI6552" i="11"/>
  <c r="AJ6511" i="11"/>
  <c r="AI6497" i="11"/>
  <c r="AJ6454" i="11"/>
  <c r="AI6440" i="11"/>
  <c r="AI6426" i="11"/>
  <c r="AJ6397" i="11"/>
  <c r="AJ6383" i="11"/>
  <c r="AI6369" i="11"/>
  <c r="AI6357" i="11"/>
  <c r="AJ6346" i="11"/>
  <c r="AJ6330" i="11"/>
  <c r="AI6325" i="11"/>
  <c r="AI6312" i="11"/>
  <c r="AJ6308" i="11"/>
  <c r="AI6305" i="11"/>
  <c r="AJ6301" i="11"/>
  <c r="AJ6294" i="11"/>
  <c r="AI6287" i="11"/>
  <c r="AJ6280" i="11"/>
  <c r="AI6275" i="11"/>
  <c r="AJ6272" i="11"/>
  <c r="AI6267" i="11"/>
  <c r="AJ6264" i="11"/>
  <c r="AI6259" i="11"/>
  <c r="AJ6256" i="11"/>
  <c r="AI6251" i="11"/>
  <c r="AJ6248" i="11"/>
  <c r="AI6243" i="11"/>
  <c r="AJ6240" i="11"/>
  <c r="AI6235" i="11"/>
  <c r="AJ6232" i="11"/>
  <c r="AI6227" i="11"/>
  <c r="AJ6224" i="11"/>
  <c r="AI6219" i="11"/>
  <c r="AJ6216" i="11"/>
  <c r="AI6211" i="11"/>
  <c r="AJ6208" i="11"/>
  <c r="AI6203" i="11"/>
  <c r="AJ6200" i="11"/>
  <c r="AI6195" i="11"/>
  <c r="AJ6184" i="11"/>
  <c r="AI6163" i="11"/>
  <c r="AJ6152" i="11"/>
  <c r="AI6131" i="11"/>
  <c r="AJ6120" i="11"/>
  <c r="AI6099" i="11"/>
  <c r="AJ6088" i="11"/>
  <c r="AI6067" i="11"/>
  <c r="AJ6056" i="11"/>
  <c r="AI6035" i="11"/>
  <c r="AJ6024" i="11"/>
  <c r="AI6003" i="11"/>
  <c r="AJ5992" i="11"/>
  <c r="AI5971" i="11"/>
  <c r="AJ5960" i="11"/>
  <c r="AI5939" i="11"/>
  <c r="AJ5928" i="11"/>
  <c r="AJ5910" i="11"/>
  <c r="AJ5903" i="11"/>
  <c r="AJ5896" i="11"/>
  <c r="AI5889" i="11"/>
  <c r="AI5882" i="11"/>
  <c r="AI5875" i="11"/>
  <c r="AJ5846" i="11"/>
  <c r="AJ5839" i="11"/>
  <c r="AJ5832" i="11"/>
  <c r="AI5825" i="11"/>
  <c r="AI5818" i="11"/>
  <c r="AI5811" i="11"/>
  <c r="AI5804" i="11"/>
  <c r="AJ5793" i="11"/>
  <c r="AI5788" i="11"/>
  <c r="AJ5777" i="11"/>
  <c r="AI5772" i="11"/>
  <c r="AJ5761" i="11"/>
  <c r="AI5756" i="11"/>
  <c r="AJ5745" i="11"/>
  <c r="AI5740" i="11"/>
  <c r="AJ5729" i="11"/>
  <c r="AI5724" i="11"/>
  <c r="AJ5713" i="11"/>
  <c r="AI5708" i="11"/>
  <c r="AJ5697" i="11"/>
  <c r="AI5692" i="11"/>
  <c r="AJ5681" i="11"/>
  <c r="AI5676" i="11"/>
  <c r="AJ5665" i="11"/>
  <c r="AI5660" i="11"/>
  <c r="AJ5649" i="11"/>
  <c r="AI5644" i="11"/>
  <c r="AJ5633" i="11"/>
  <c r="AI5628" i="11"/>
  <c r="AJ5617" i="11"/>
  <c r="AI5612" i="11"/>
  <c r="AJ5601" i="11"/>
  <c r="AI5596" i="11"/>
  <c r="AJ5585" i="11"/>
  <c r="AI5580" i="11"/>
  <c r="AJ5569" i="11"/>
  <c r="AI5563" i="11"/>
  <c r="AJ5560" i="11"/>
  <c r="AI5555" i="11"/>
  <c r="AJ5552" i="11"/>
  <c r="AI5547" i="11"/>
  <c r="AJ5544" i="11"/>
  <c r="AJ6192" i="11"/>
  <c r="AI6171" i="11"/>
  <c r="AJ6160" i="11"/>
  <c r="AI6139" i="11"/>
  <c r="AJ6128" i="11"/>
  <c r="AI6107" i="11"/>
  <c r="AJ6096" i="11"/>
  <c r="AI6075" i="11"/>
  <c r="AJ6064" i="11"/>
  <c r="AI6043" i="11"/>
  <c r="AJ6032" i="11"/>
  <c r="AI6011" i="11"/>
  <c r="AJ6000" i="11"/>
  <c r="AI5979" i="11"/>
  <c r="AJ5968" i="11"/>
  <c r="AI5947" i="11"/>
  <c r="AJ5936" i="11"/>
  <c r="AJ5894" i="11"/>
  <c r="AJ5887" i="11"/>
  <c r="AJ5880" i="11"/>
  <c r="AI5873" i="11"/>
  <c r="AI5866" i="11"/>
  <c r="AI5859" i="11"/>
  <c r="AJ5830" i="11"/>
  <c r="AJ5823" i="11"/>
  <c r="AJ5816" i="11"/>
  <c r="AI5809" i="11"/>
  <c r="AJ5797" i="11"/>
  <c r="AI5792" i="11"/>
  <c r="AJ5781" i="11"/>
  <c r="AI5776" i="11"/>
  <c r="AJ5765" i="11"/>
  <c r="AI5760" i="11"/>
  <c r="AJ5749" i="11"/>
  <c r="AI5744" i="11"/>
  <c r="AJ5733" i="11"/>
  <c r="AI5728" i="11"/>
  <c r="AJ5717" i="11"/>
  <c r="AI5712" i="11"/>
  <c r="AJ5701" i="11"/>
  <c r="AI5696" i="11"/>
  <c r="AJ5685" i="11"/>
  <c r="AI5680" i="11"/>
  <c r="AJ5669" i="11"/>
  <c r="AI5664" i="11"/>
  <c r="AJ5653" i="11"/>
  <c r="AI5648" i="11"/>
  <c r="AJ5637" i="11"/>
  <c r="AI5632" i="11"/>
  <c r="AJ5621" i="11"/>
  <c r="AI5616" i="11"/>
  <c r="AJ5605" i="11"/>
  <c r="AI5600" i="11"/>
  <c r="AJ5589" i="11"/>
  <c r="AI5584" i="11"/>
  <c r="AJ5573" i="11"/>
  <c r="AI5568" i="11"/>
  <c r="AJ5565" i="11"/>
  <c r="AI5560" i="11"/>
  <c r="AJ5557" i="11"/>
  <c r="AI5552" i="11"/>
  <c r="AJ5549" i="11"/>
  <c r="AI5544" i="11"/>
  <c r="AJ5541" i="11"/>
  <c r="AI5536" i="11"/>
  <c r="AJ5533" i="11"/>
  <c r="AI5528" i="11"/>
  <c r="AJ5525" i="11"/>
  <c r="AI5520" i="11"/>
  <c r="AJ5517" i="11"/>
  <c r="AI6179" i="11"/>
  <c r="AJ6168" i="11"/>
  <c r="AI6147" i="11"/>
  <c r="AJ6136" i="11"/>
  <c r="AI6115" i="11"/>
  <c r="AJ6104" i="11"/>
  <c r="AI6083" i="11"/>
  <c r="AJ6072" i="11"/>
  <c r="AI6051" i="11"/>
  <c r="AJ6040" i="11"/>
  <c r="AI6019" i="11"/>
  <c r="AJ6008" i="11"/>
  <c r="AI5987" i="11"/>
  <c r="AJ5976" i="11"/>
  <c r="AI5955" i="11"/>
  <c r="AJ5944" i="11"/>
  <c r="AI5923" i="11"/>
  <c r="AI5914" i="11"/>
  <c r="AI5907" i="11"/>
  <c r="AJ5878" i="11"/>
  <c r="AJ5871" i="11"/>
  <c r="AJ5864" i="11"/>
  <c r="AI5857" i="11"/>
  <c r="AI5850" i="11"/>
  <c r="AI5843" i="11"/>
  <c r="AJ5814" i="11"/>
  <c r="AJ5807" i="11"/>
  <c r="AJ5801" i="11"/>
  <c r="AI5796" i="11"/>
  <c r="AJ5785" i="11"/>
  <c r="AI5780" i="11"/>
  <c r="AJ5769" i="11"/>
  <c r="AI5764" i="11"/>
  <c r="AJ5753" i="11"/>
  <c r="AI5748" i="11"/>
  <c r="AJ5737" i="11"/>
  <c r="AI5732" i="11"/>
  <c r="AJ5721" i="11"/>
  <c r="AI5716" i="11"/>
  <c r="AJ5705" i="11"/>
  <c r="AI5700" i="11"/>
  <c r="AJ5689" i="11"/>
  <c r="AI5684" i="11"/>
  <c r="AJ5673" i="11"/>
  <c r="AI5668" i="11"/>
  <c r="AJ5657" i="11"/>
  <c r="AI5652" i="11"/>
  <c r="AJ5641" i="11"/>
  <c r="AI5636" i="11"/>
  <c r="AJ5625" i="11"/>
  <c r="AI5620" i="11"/>
  <c r="AJ5609" i="11"/>
  <c r="AI5604" i="11"/>
  <c r="AJ5593" i="11"/>
  <c r="AI5588" i="11"/>
  <c r="AJ5577" i="11"/>
  <c r="AI5572" i="11"/>
  <c r="AI5567" i="11"/>
  <c r="AJ5564" i="11"/>
  <c r="AI5559" i="11"/>
  <c r="AJ5556" i="11"/>
  <c r="AI5551" i="11"/>
  <c r="AJ5548" i="11"/>
  <c r="AI5543" i="11"/>
  <c r="AJ5540" i="11"/>
  <c r="AI5535" i="11"/>
  <c r="AJ5532" i="11"/>
  <c r="AI5527" i="11"/>
  <c r="AJ5524" i="11"/>
  <c r="AI5519" i="11"/>
  <c r="AJ5516" i="11"/>
  <c r="AI5511" i="11"/>
  <c r="AJ5508" i="11"/>
  <c r="AI6155" i="11"/>
  <c r="AJ6112" i="11"/>
  <c r="AI6027" i="11"/>
  <c r="AJ5984" i="11"/>
  <c r="AI5905" i="11"/>
  <c r="AJ5848" i="11"/>
  <c r="AJ5773" i="11"/>
  <c r="AI5752" i="11"/>
  <c r="AJ5709" i="11"/>
  <c r="AI5688" i="11"/>
  <c r="AJ5645" i="11"/>
  <c r="AI5624" i="11"/>
  <c r="AJ5581" i="11"/>
  <c r="AI5564" i="11"/>
  <c r="AJ5553" i="11"/>
  <c r="AJ5537" i="11"/>
  <c r="AI5532" i="11"/>
  <c r="AJ5521" i="11"/>
  <c r="AI5516" i="11"/>
  <c r="AJ5512" i="11"/>
  <c r="AJ5509" i="11"/>
  <c r="AI5503" i="11"/>
  <c r="AJ5500" i="11"/>
  <c r="AI5495" i="11"/>
  <c r="AJ5492" i="11"/>
  <c r="AI5487" i="11"/>
  <c r="AJ5484" i="11"/>
  <c r="AI5479" i="11"/>
  <c r="AJ5476" i="11"/>
  <c r="AI5471" i="11"/>
  <c r="AJ5468" i="11"/>
  <c r="AI5463" i="11"/>
  <c r="AJ5460" i="11"/>
  <c r="AI5455" i="11"/>
  <c r="AJ5452" i="11"/>
  <c r="AI5447" i="11"/>
  <c r="AJ5444" i="11"/>
  <c r="AI5439" i="11"/>
  <c r="AJ5436" i="11"/>
  <c r="AI5431" i="11"/>
  <c r="AJ5428" i="11"/>
  <c r="AI5423" i="11"/>
  <c r="AJ5420" i="11"/>
  <c r="AI5415" i="11"/>
  <c r="AJ5412" i="11"/>
  <c r="AI5407" i="11"/>
  <c r="AJ5404" i="11"/>
  <c r="AI5399" i="11"/>
  <c r="AJ5396" i="11"/>
  <c r="AI5391" i="11"/>
  <c r="AJ5388" i="11"/>
  <c r="AI5383" i="11"/>
  <c r="AJ5380" i="11"/>
  <c r="AI5375" i="11"/>
  <c r="AJ5372" i="11"/>
  <c r="AI5367" i="11"/>
  <c r="AJ5364" i="11"/>
  <c r="AI5359" i="11"/>
  <c r="AJ5356" i="11"/>
  <c r="AI5351" i="11"/>
  <c r="AJ5348" i="11"/>
  <c r="AI5343" i="11"/>
  <c r="AJ5340" i="11"/>
  <c r="AI5335" i="11"/>
  <c r="AJ5332" i="11"/>
  <c r="AI5327" i="11"/>
  <c r="AJ5324" i="11"/>
  <c r="AI5319" i="11"/>
  <c r="AJ5316" i="11"/>
  <c r="AI5311" i="11"/>
  <c r="AJ5308" i="11"/>
  <c r="AI5303" i="11"/>
  <c r="AJ5300" i="11"/>
  <c r="AI5295" i="11"/>
  <c r="AJ5292" i="11"/>
  <c r="AI5287" i="11"/>
  <c r="AJ5284" i="11"/>
  <c r="AI5279" i="11"/>
  <c r="AJ5276" i="11"/>
  <c r="AI5271" i="11"/>
  <c r="AJ5268" i="11"/>
  <c r="AI5263" i="11"/>
  <c r="AJ5260" i="11"/>
  <c r="AI5255" i="11"/>
  <c r="AJ5252" i="11"/>
  <c r="AI5247" i="11"/>
  <c r="AJ5244" i="11"/>
  <c r="AI5239" i="11"/>
  <c r="AJ5236" i="11"/>
  <c r="AI5231" i="11"/>
  <c r="AJ5228" i="11"/>
  <c r="AI5223" i="11"/>
  <c r="AJ5220" i="11"/>
  <c r="AI5215" i="11"/>
  <c r="AJ5212" i="11"/>
  <c r="AI5207" i="11"/>
  <c r="AJ5204" i="11"/>
  <c r="AI5199" i="11"/>
  <c r="AJ5196" i="11"/>
  <c r="AI5191" i="11"/>
  <c r="AJ5188" i="11"/>
  <c r="AI5183" i="11"/>
  <c r="AJ5180" i="11"/>
  <c r="AI5175" i="11"/>
  <c r="AJ5172" i="11"/>
  <c r="AI5167" i="11"/>
  <c r="AJ5164" i="11"/>
  <c r="AI5159" i="11"/>
  <c r="AJ5156" i="11"/>
  <c r="AI5151" i="11"/>
  <c r="AJ5148" i="11"/>
  <c r="AI5143" i="11"/>
  <c r="AJ5140" i="11"/>
  <c r="AI5135" i="11"/>
  <c r="AJ5132" i="11"/>
  <c r="AI5127" i="11"/>
  <c r="AJ5124" i="11"/>
  <c r="AI5119" i="11"/>
  <c r="AJ5116" i="11"/>
  <c r="AI5111" i="11"/>
  <c r="AJ5108" i="11"/>
  <c r="AI5103" i="11"/>
  <c r="AJ5100" i="11"/>
  <c r="AI5095" i="11"/>
  <c r="AJ5092" i="11"/>
  <c r="AI5087" i="11"/>
  <c r="AJ5084" i="11"/>
  <c r="AI5079" i="11"/>
  <c r="AJ5076" i="11"/>
  <c r="AI5071" i="11"/>
  <c r="AJ5068" i="11"/>
  <c r="AI5063" i="11"/>
  <c r="AJ5060" i="11"/>
  <c r="AI5055" i="11"/>
  <c r="AJ5052" i="11"/>
  <c r="AI5047" i="11"/>
  <c r="AJ5044" i="11"/>
  <c r="AI5039" i="11"/>
  <c r="AJ5036" i="11"/>
  <c r="AI5031" i="11"/>
  <c r="AJ5028" i="11"/>
  <c r="AI5023" i="11"/>
  <c r="AJ5020" i="11"/>
  <c r="AI5015" i="11"/>
  <c r="AJ5012" i="11"/>
  <c r="AI5007" i="11"/>
  <c r="AJ5004" i="11"/>
  <c r="AI4999" i="11"/>
  <c r="AJ4996" i="11"/>
  <c r="AI4991" i="11"/>
  <c r="AJ4988" i="11"/>
  <c r="AI4983" i="11"/>
  <c r="AJ4980" i="11"/>
  <c r="AI4975" i="11"/>
  <c r="AJ4972" i="11"/>
  <c r="AI4967" i="11"/>
  <c r="AJ4964" i="11"/>
  <c r="AI4959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I6187" i="11"/>
  <c r="AJ6144" i="11"/>
  <c r="AI6059" i="11"/>
  <c r="AJ6016" i="11"/>
  <c r="AI5931" i="11"/>
  <c r="AI5898" i="11"/>
  <c r="AI5841" i="11"/>
  <c r="AJ5789" i="11"/>
  <c r="AI5768" i="11"/>
  <c r="AJ5725" i="11"/>
  <c r="AI5704" i="11"/>
  <c r="AJ5661" i="11"/>
  <c r="AI5640" i="11"/>
  <c r="AJ5597" i="11"/>
  <c r="AI5576" i="11"/>
  <c r="AJ5561" i="11"/>
  <c r="AJ5536" i="11"/>
  <c r="AI5531" i="11"/>
  <c r="AJ5520" i="11"/>
  <c r="AI5515" i="11"/>
  <c r="AI5512" i="11"/>
  <c r="AI5508" i="11"/>
  <c r="AJ5505" i="11"/>
  <c r="AI5500" i="11"/>
  <c r="AJ5497" i="11"/>
  <c r="AI5492" i="11"/>
  <c r="AJ5489" i="11"/>
  <c r="AI5484" i="11"/>
  <c r="AJ5481" i="11"/>
  <c r="AI5476" i="11"/>
  <c r="AJ5473" i="11"/>
  <c r="AI5468" i="11"/>
  <c r="AJ5465" i="11"/>
  <c r="AI5460" i="11"/>
  <c r="AJ5457" i="11"/>
  <c r="AI5452" i="11"/>
  <c r="AJ5449" i="11"/>
  <c r="AI5444" i="11"/>
  <c r="AJ5441" i="11"/>
  <c r="AI5436" i="11"/>
  <c r="AJ5433" i="11"/>
  <c r="AI5428" i="11"/>
  <c r="AJ5425" i="11"/>
  <c r="AI5420" i="11"/>
  <c r="AJ5417" i="11"/>
  <c r="AI5412" i="11"/>
  <c r="AJ5409" i="11"/>
  <c r="AI5404" i="11"/>
  <c r="AJ5401" i="11"/>
  <c r="AI5396" i="11"/>
  <c r="AJ5393" i="11"/>
  <c r="AI5388" i="11"/>
  <c r="AJ5385" i="11"/>
  <c r="AI5380" i="11"/>
  <c r="AJ5377" i="11"/>
  <c r="AI5372" i="11"/>
  <c r="AJ5369" i="11"/>
  <c r="AI5364" i="11"/>
  <c r="AJ5361" i="11"/>
  <c r="AI5356" i="11"/>
  <c r="AJ5353" i="11"/>
  <c r="AI5348" i="11"/>
  <c r="AJ5345" i="11"/>
  <c r="AI5340" i="11"/>
  <c r="AJ5337" i="11"/>
  <c r="AI5332" i="11"/>
  <c r="AJ5329" i="11"/>
  <c r="AI5324" i="11"/>
  <c r="AJ5321" i="11"/>
  <c r="AI5316" i="11"/>
  <c r="AJ5313" i="11"/>
  <c r="AI5308" i="11"/>
  <c r="AJ5305" i="11"/>
  <c r="AI5300" i="11"/>
  <c r="AJ5297" i="11"/>
  <c r="AI5292" i="11"/>
  <c r="AJ5289" i="11"/>
  <c r="AI5284" i="11"/>
  <c r="AJ5281" i="11"/>
  <c r="AI5276" i="11"/>
  <c r="AJ5273" i="11"/>
  <c r="AI5268" i="11"/>
  <c r="AJ5265" i="11"/>
  <c r="AI5260" i="11"/>
  <c r="AJ5257" i="11"/>
  <c r="AI5252" i="11"/>
  <c r="AJ5249" i="11"/>
  <c r="AI5244" i="11"/>
  <c r="AJ5241" i="11"/>
  <c r="AI5236" i="11"/>
  <c r="AJ5233" i="11"/>
  <c r="AI5228" i="11"/>
  <c r="AJ5225" i="11"/>
  <c r="AI5220" i="11"/>
  <c r="AJ5217" i="11"/>
  <c r="AI5212" i="11"/>
  <c r="AJ5209" i="11"/>
  <c r="AI5204" i="11"/>
  <c r="AJ5201" i="11"/>
  <c r="AI5196" i="11"/>
  <c r="AJ5193" i="11"/>
  <c r="AI5188" i="11"/>
  <c r="AJ5185" i="11"/>
  <c r="AI5180" i="11"/>
  <c r="AJ5177" i="11"/>
  <c r="AI5172" i="11"/>
  <c r="AJ5169" i="11"/>
  <c r="AI5164" i="11"/>
  <c r="AJ5161" i="11"/>
  <c r="AI5156" i="11"/>
  <c r="AJ5153" i="11"/>
  <c r="AI5148" i="11"/>
  <c r="AJ5145" i="11"/>
  <c r="AI5140" i="11"/>
  <c r="AJ5137" i="11"/>
  <c r="AI5132" i="11"/>
  <c r="AJ5129" i="11"/>
  <c r="AI5124" i="11"/>
  <c r="AJ5121" i="11"/>
  <c r="AI5116" i="11"/>
  <c r="AJ5113" i="11"/>
  <c r="AI5108" i="11"/>
  <c r="AJ5105" i="11"/>
  <c r="AI5100" i="11"/>
  <c r="AJ5097" i="11"/>
  <c r="AI5092" i="11"/>
  <c r="AJ5089" i="11"/>
  <c r="AI5084" i="11"/>
  <c r="AJ5081" i="11"/>
  <c r="AI5076" i="11"/>
  <c r="AJ5073" i="11"/>
  <c r="AI5068" i="11"/>
  <c r="AJ5065" i="11"/>
  <c r="AI5060" i="11"/>
  <c r="AJ5057" i="11"/>
  <c r="AI5052" i="11"/>
  <c r="AJ5049" i="11"/>
  <c r="AI5044" i="11"/>
  <c r="AJ5041" i="11"/>
  <c r="AI5036" i="11"/>
  <c r="AJ5033" i="11"/>
  <c r="AI5028" i="11"/>
  <c r="AJ5025" i="11"/>
  <c r="AI5020" i="11"/>
  <c r="AJ5017" i="11"/>
  <c r="AI5012" i="11"/>
  <c r="AJ5009" i="11"/>
  <c r="AI5004" i="11"/>
  <c r="AJ5001" i="11"/>
  <c r="AI4996" i="11"/>
  <c r="AJ4993" i="11"/>
  <c r="AI4988" i="11"/>
  <c r="AJ4985" i="11"/>
  <c r="AI4980" i="11"/>
  <c r="AJ4977" i="11"/>
  <c r="AI4972" i="11"/>
  <c r="AJ4969" i="11"/>
  <c r="AI4964" i="11"/>
  <c r="AJ4961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6176" i="11"/>
  <c r="AI6091" i="11"/>
  <c r="AJ6048" i="11"/>
  <c r="AI5963" i="11"/>
  <c r="AJ5920" i="11"/>
  <c r="AI5891" i="11"/>
  <c r="AJ5862" i="11"/>
  <c r="AI5834" i="11"/>
  <c r="AI5784" i="11"/>
  <c r="AJ5741" i="11"/>
  <c r="AI5720" i="11"/>
  <c r="AJ5677" i="11"/>
  <c r="AI5656" i="11"/>
  <c r="AJ5613" i="11"/>
  <c r="AI5592" i="11"/>
  <c r="AI5548" i="11"/>
  <c r="AI5540" i="11"/>
  <c r="AJ5529" i="11"/>
  <c r="AI5524" i="11"/>
  <c r="AI5507" i="11"/>
  <c r="AJ5504" i="11"/>
  <c r="AI5499" i="11"/>
  <c r="AJ5496" i="11"/>
  <c r="AI5491" i="11"/>
  <c r="AJ5488" i="11"/>
  <c r="AI5483" i="11"/>
  <c r="AJ5480" i="11"/>
  <c r="AI5475" i="11"/>
  <c r="AJ5472" i="11"/>
  <c r="AI5467" i="11"/>
  <c r="AJ5464" i="11"/>
  <c r="AI5459" i="11"/>
  <c r="AJ5456" i="11"/>
  <c r="AI5451" i="11"/>
  <c r="AJ5448" i="11"/>
  <c r="AI5443" i="11"/>
  <c r="AJ5440" i="11"/>
  <c r="AI5435" i="11"/>
  <c r="AJ5432" i="11"/>
  <c r="AI5427" i="11"/>
  <c r="AJ5424" i="11"/>
  <c r="AI5419" i="11"/>
  <c r="AJ5416" i="11"/>
  <c r="AI5411" i="11"/>
  <c r="AJ5408" i="11"/>
  <c r="AI5403" i="11"/>
  <c r="AJ5400" i="11"/>
  <c r="AI5395" i="11"/>
  <c r="AJ5392" i="11"/>
  <c r="AI5387" i="11"/>
  <c r="AJ5384" i="11"/>
  <c r="AI5379" i="11"/>
  <c r="AJ5376" i="11"/>
  <c r="AI5371" i="11"/>
  <c r="AJ5368" i="11"/>
  <c r="AI5363" i="11"/>
  <c r="AJ5360" i="11"/>
  <c r="AI5355" i="11"/>
  <c r="AJ5352" i="11"/>
  <c r="AI5347" i="11"/>
  <c r="AJ5344" i="11"/>
  <c r="AI5339" i="11"/>
  <c r="AJ5336" i="11"/>
  <c r="AI5331" i="11"/>
  <c r="AJ5328" i="11"/>
  <c r="AI5323" i="11"/>
  <c r="AJ5320" i="11"/>
  <c r="AI5315" i="11"/>
  <c r="AJ5312" i="11"/>
  <c r="AI5307" i="11"/>
  <c r="AJ5304" i="11"/>
  <c r="AI5299" i="11"/>
  <c r="AJ5296" i="11"/>
  <c r="AI5291" i="11"/>
  <c r="AJ5288" i="11"/>
  <c r="AI5283" i="11"/>
  <c r="AJ5280" i="11"/>
  <c r="AI5275" i="11"/>
  <c r="AJ5272" i="11"/>
  <c r="AI5267" i="11"/>
  <c r="AJ5264" i="11"/>
  <c r="AI5259" i="11"/>
  <c r="AJ5256" i="11"/>
  <c r="AI5251" i="11"/>
  <c r="AJ5248" i="11"/>
  <c r="AI5243" i="11"/>
  <c r="AJ5240" i="11"/>
  <c r="AI5235" i="11"/>
  <c r="AJ5232" i="11"/>
  <c r="AI5227" i="11"/>
  <c r="AJ5224" i="11"/>
  <c r="AI5219" i="11"/>
  <c r="AJ5216" i="11"/>
  <c r="AI5211" i="11"/>
  <c r="AJ5208" i="11"/>
  <c r="AI5203" i="11"/>
  <c r="AJ5200" i="11"/>
  <c r="AI5195" i="11"/>
  <c r="AJ5192" i="11"/>
  <c r="AI5187" i="11"/>
  <c r="AJ5184" i="11"/>
  <c r="AI5179" i="11"/>
  <c r="AJ5176" i="11"/>
  <c r="AI5171" i="11"/>
  <c r="AJ5168" i="11"/>
  <c r="AI5163" i="11"/>
  <c r="AJ5160" i="11"/>
  <c r="AI5155" i="11"/>
  <c r="AJ5152" i="11"/>
  <c r="AI5147" i="11"/>
  <c r="AJ5144" i="11"/>
  <c r="AI5139" i="11"/>
  <c r="AJ5136" i="11"/>
  <c r="AI5131" i="11"/>
  <c r="AJ5128" i="11"/>
  <c r="AI5123" i="11"/>
  <c r="AJ5120" i="11"/>
  <c r="AI5115" i="11"/>
  <c r="AJ5112" i="11"/>
  <c r="AI5107" i="11"/>
  <c r="AJ5104" i="11"/>
  <c r="AI5099" i="11"/>
  <c r="AJ5096" i="11"/>
  <c r="AI5091" i="11"/>
  <c r="AJ5088" i="11"/>
  <c r="AI5083" i="11"/>
  <c r="AJ5080" i="11"/>
  <c r="AI5075" i="11"/>
  <c r="AJ5072" i="11"/>
  <c r="AI5067" i="11"/>
  <c r="AJ5064" i="11"/>
  <c r="AI5059" i="11"/>
  <c r="AJ5056" i="11"/>
  <c r="AI5051" i="11"/>
  <c r="AJ5048" i="11"/>
  <c r="AI5043" i="11"/>
  <c r="AJ5040" i="11"/>
  <c r="AI5035" i="11"/>
  <c r="AJ5032" i="11"/>
  <c r="AI5027" i="11"/>
  <c r="AJ5024" i="11"/>
  <c r="AI5019" i="11"/>
  <c r="AJ5016" i="11"/>
  <c r="AI5011" i="11"/>
  <c r="AJ5008" i="11"/>
  <c r="AI5003" i="11"/>
  <c r="AJ5000" i="11"/>
  <c r="AI4995" i="11"/>
  <c r="AJ4992" i="11"/>
  <c r="AI4987" i="11"/>
  <c r="AJ4984" i="11"/>
  <c r="AI4979" i="11"/>
  <c r="AJ4976" i="11"/>
  <c r="AI4971" i="11"/>
  <c r="AJ4968" i="11"/>
  <c r="AI4963" i="11"/>
  <c r="AJ4960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I6123" i="11"/>
  <c r="AJ6080" i="11"/>
  <c r="AI5995" i="11"/>
  <c r="AJ5952" i="11"/>
  <c r="AJ5912" i="11"/>
  <c r="AJ5855" i="11"/>
  <c r="AI5827" i="11"/>
  <c r="AI5800" i="11"/>
  <c r="AJ5757" i="11"/>
  <c r="AI5736" i="11"/>
  <c r="AJ5693" i="11"/>
  <c r="AI5672" i="11"/>
  <c r="AJ5629" i="11"/>
  <c r="AI5608" i="11"/>
  <c r="AI5556" i="11"/>
  <c r="AJ5545" i="11"/>
  <c r="AI5539" i="11"/>
  <c r="AJ5528" i="11"/>
  <c r="AI5523" i="11"/>
  <c r="AJ5513" i="11"/>
  <c r="AI5504" i="11"/>
  <c r="AJ5501" i="11"/>
  <c r="AI5496" i="11"/>
  <c r="AJ5493" i="11"/>
  <c r="AI5488" i="11"/>
  <c r="AJ5485" i="11"/>
  <c r="AI5480" i="11"/>
  <c r="AJ5477" i="11"/>
  <c r="AI5472" i="11"/>
  <c r="AJ5469" i="11"/>
  <c r="AI5464" i="11"/>
  <c r="AJ5461" i="11"/>
  <c r="AI5456" i="11"/>
  <c r="AJ5453" i="11"/>
  <c r="AI5448" i="11"/>
  <c r="AJ5445" i="11"/>
  <c r="AI5440" i="11"/>
  <c r="AJ5437" i="11"/>
  <c r="AI5432" i="11"/>
  <c r="AJ5429" i="11"/>
  <c r="AI5424" i="11"/>
  <c r="AJ5421" i="11"/>
  <c r="AI5416" i="11"/>
  <c r="AJ5413" i="11"/>
  <c r="AI5408" i="11"/>
  <c r="AJ5405" i="11"/>
  <c r="AI5400" i="11"/>
  <c r="AJ5397" i="11"/>
  <c r="AI5392" i="11"/>
  <c r="AJ5389" i="11"/>
  <c r="AI5384" i="11"/>
  <c r="AJ5381" i="11"/>
  <c r="AI5376" i="11"/>
  <c r="AJ5373" i="11"/>
  <c r="AI5368" i="11"/>
  <c r="AJ5365" i="11"/>
  <c r="AI5360" i="11"/>
  <c r="AJ5357" i="11"/>
  <c r="AI5352" i="11"/>
  <c r="AJ5349" i="11"/>
  <c r="AI5344" i="11"/>
  <c r="AJ5341" i="11"/>
  <c r="AI5336" i="11"/>
  <c r="AJ5333" i="11"/>
  <c r="AI5328" i="11"/>
  <c r="AJ5325" i="11"/>
  <c r="AI5320" i="11"/>
  <c r="AJ5317" i="11"/>
  <c r="AI5312" i="11"/>
  <c r="AJ5309" i="11"/>
  <c r="AI5304" i="11"/>
  <c r="AJ5301" i="11"/>
  <c r="AI5296" i="11"/>
  <c r="AJ5293" i="11"/>
  <c r="AI5288" i="11"/>
  <c r="AJ5285" i="11"/>
  <c r="AI5280" i="11"/>
  <c r="AJ5277" i="11"/>
  <c r="AI5272" i="11"/>
  <c r="AJ5269" i="11"/>
  <c r="AI5264" i="11"/>
  <c r="AJ5261" i="11"/>
  <c r="AI5256" i="11"/>
  <c r="AJ5253" i="11"/>
  <c r="AI5248" i="11"/>
  <c r="AJ5245" i="11"/>
  <c r="AI5240" i="11"/>
  <c r="AJ5237" i="11"/>
  <c r="AI5232" i="11"/>
  <c r="AJ5229" i="11"/>
  <c r="AI5224" i="11"/>
  <c r="AJ5221" i="11"/>
  <c r="AI5216" i="11"/>
  <c r="AJ5213" i="11"/>
  <c r="AI5208" i="11"/>
  <c r="AJ5205" i="11"/>
  <c r="AI5200" i="11"/>
  <c r="AJ5197" i="11"/>
  <c r="AI5192" i="11"/>
  <c r="AJ5189" i="11"/>
  <c r="AI5184" i="11"/>
  <c r="AJ5181" i="11"/>
  <c r="AI5176" i="11"/>
  <c r="AJ5173" i="11"/>
  <c r="AI5168" i="11"/>
  <c r="AJ5165" i="11"/>
  <c r="AI5160" i="11"/>
  <c r="AJ5157" i="11"/>
  <c r="AI5152" i="11"/>
  <c r="AJ5149" i="11"/>
  <c r="AI5144" i="11"/>
  <c r="AJ5141" i="11"/>
  <c r="AI5136" i="11"/>
  <c r="AJ5133" i="11"/>
  <c r="AI5128" i="11"/>
  <c r="AJ5125" i="11"/>
  <c r="AI5120" i="11"/>
  <c r="AJ5117" i="11"/>
  <c r="AI5112" i="11"/>
  <c r="AJ5109" i="11"/>
  <c r="AI5104" i="11"/>
  <c r="AJ5101" i="11"/>
  <c r="AI5096" i="11"/>
  <c r="AJ5093" i="11"/>
  <c r="AI5088" i="11"/>
  <c r="AJ5085" i="11"/>
  <c r="AI5080" i="11"/>
  <c r="AJ5077" i="11"/>
  <c r="AI5072" i="11"/>
  <c r="AJ5069" i="11"/>
  <c r="AI5064" i="11"/>
  <c r="AJ5061" i="11"/>
  <c r="AI5056" i="11"/>
  <c r="AJ5053" i="11"/>
  <c r="AI5048" i="11"/>
  <c r="AJ5045" i="11"/>
  <c r="AI5040" i="11"/>
  <c r="AJ5037" i="11"/>
  <c r="AI5032" i="11"/>
  <c r="AJ5029" i="11"/>
  <c r="AI5024" i="11"/>
  <c r="AJ5021" i="11"/>
  <c r="AI5016" i="11"/>
  <c r="AJ5013" i="11"/>
  <c r="AI5008" i="11"/>
  <c r="AJ4997" i="11"/>
  <c r="AI4976" i="11"/>
  <c r="AJ4965" i="11"/>
  <c r="AJ4950" i="11"/>
  <c r="AI4945" i="11"/>
  <c r="AJ4934" i="11"/>
  <c r="AI4929" i="11"/>
  <c r="AJ4918" i="11"/>
  <c r="AI4913" i="11"/>
  <c r="AJ4902" i="11"/>
  <c r="AI4897" i="11"/>
  <c r="AI4893" i="11"/>
  <c r="AJ4891" i="11"/>
  <c r="AI4886" i="11"/>
  <c r="AJ4884" i="11"/>
  <c r="AJ4882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5005" i="11"/>
  <c r="AI4984" i="11"/>
  <c r="AJ4973" i="11"/>
  <c r="AJ4954" i="11"/>
  <c r="AI4949" i="11"/>
  <c r="AJ4938" i="11"/>
  <c r="AI4933" i="11"/>
  <c r="AJ4922" i="11"/>
  <c r="AI4917" i="11"/>
  <c r="AJ4906" i="11"/>
  <c r="AI4901" i="11"/>
  <c r="AI4891" i="11"/>
  <c r="AI4889" i="11"/>
  <c r="AJ4887" i="11"/>
  <c r="AI4882" i="11"/>
  <c r="AJ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I4992" i="11"/>
  <c r="AJ4981" i="11"/>
  <c r="AI4960" i="11"/>
  <c r="AI4953" i="11"/>
  <c r="AJ4942" i="11"/>
  <c r="AI4937" i="11"/>
  <c r="AJ4926" i="11"/>
  <c r="AI4921" i="11"/>
  <c r="AJ4910" i="11"/>
  <c r="AI4905" i="11"/>
  <c r="AJ4894" i="11"/>
  <c r="AJ4892" i="11"/>
  <c r="AJ4890" i="11"/>
  <c r="AI4887" i="11"/>
  <c r="AI4885" i="11"/>
  <c r="AJ4883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I5000" i="11"/>
  <c r="AJ4989" i="11"/>
  <c r="AI4968" i="11"/>
  <c r="AJ4957" i="11"/>
  <c r="AJ4946" i="11"/>
  <c r="AI4941" i="11"/>
  <c r="AJ4930" i="11"/>
  <c r="AI4925" i="11"/>
  <c r="AJ4914" i="11"/>
  <c r="AI4909" i="11"/>
  <c r="AJ4898" i="11"/>
  <c r="AI4890" i="11"/>
  <c r="AJ4888" i="11"/>
  <c r="AJ4886" i="11"/>
  <c r="AI4883" i="11"/>
  <c r="AI4881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1" i="11"/>
  <c r="AI4766" i="11"/>
  <c r="AJ4755" i="11"/>
  <c r="AI4750" i="11"/>
  <c r="AJ4739" i="11"/>
  <c r="AI4734" i="11"/>
  <c r="AJ4723" i="11"/>
  <c r="AI4718" i="11"/>
  <c r="AJ4707" i="11"/>
  <c r="AI4702" i="11"/>
  <c r="AJ4691" i="11"/>
  <c r="AI4686" i="11"/>
  <c r="AJ4675" i="11"/>
  <c r="AI4670" i="11"/>
  <c r="AJ4659" i="11"/>
  <c r="AI4654" i="11"/>
  <c r="AJ4643" i="11"/>
  <c r="AI4638" i="11"/>
  <c r="AJ4627" i="11"/>
  <c r="AI4622" i="11"/>
  <c r="AJ4611" i="11"/>
  <c r="AI4606" i="11"/>
  <c r="AJ4595" i="11"/>
  <c r="AI4590" i="11"/>
  <c r="AJ4579" i="11"/>
  <c r="AI4574" i="11"/>
  <c r="AJ4563" i="11"/>
  <c r="AI4558" i="11"/>
  <c r="AJ4547" i="11"/>
  <c r="AI4542" i="11"/>
  <c r="AJ4531" i="11"/>
  <c r="AI4526" i="11"/>
  <c r="AJ4515" i="11"/>
  <c r="AI4510" i="11"/>
  <c r="AJ4499" i="11"/>
  <c r="AI4494" i="11"/>
  <c r="AJ4483" i="11"/>
  <c r="AI4478" i="11"/>
  <c r="AJ4467" i="11"/>
  <c r="AI4462" i="11"/>
  <c r="AJ4451" i="11"/>
  <c r="AI4446" i="11"/>
  <c r="AJ4435" i="11"/>
  <c r="AI4430" i="11"/>
  <c r="AJ4419" i="11"/>
  <c r="AI4414" i="11"/>
  <c r="AJ4403" i="11"/>
  <c r="AI4398" i="11"/>
  <c r="AJ4387" i="11"/>
  <c r="AI4382" i="11"/>
  <c r="AJ4371" i="11"/>
  <c r="AI4366" i="11"/>
  <c r="AJ4355" i="11"/>
  <c r="AI4350" i="11"/>
  <c r="AJ4339" i="11"/>
  <c r="AI4334" i="11"/>
  <c r="AI4326" i="11"/>
  <c r="AJ4323" i="11"/>
  <c r="AI4318" i="11"/>
  <c r="AJ4315" i="11"/>
  <c r="AI4310" i="11"/>
  <c r="AJ4307" i="11"/>
  <c r="AI4302" i="11"/>
  <c r="AJ4299" i="11"/>
  <c r="AI4294" i="11"/>
  <c r="AJ4291" i="11"/>
  <c r="AI4286" i="11"/>
  <c r="AJ4283" i="11"/>
  <c r="AI4278" i="11"/>
  <c r="AJ4275" i="11"/>
  <c r="AI4270" i="11"/>
  <c r="AJ4267" i="11"/>
  <c r="AI4262" i="11"/>
  <c r="AJ4259" i="11"/>
  <c r="AI4254" i="11"/>
  <c r="AJ4251" i="11"/>
  <c r="AI4246" i="11"/>
  <c r="AJ4243" i="11"/>
  <c r="AI4238" i="11"/>
  <c r="AJ4235" i="11"/>
  <c r="AI4230" i="11"/>
  <c r="AJ4227" i="11"/>
  <c r="AI4222" i="11"/>
  <c r="AJ4219" i="11"/>
  <c r="AI4214" i="11"/>
  <c r="AJ4211" i="11"/>
  <c r="AI4206" i="11"/>
  <c r="AJ4203" i="11"/>
  <c r="AI4198" i="11"/>
  <c r="AJ4195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4775" i="11"/>
  <c r="AI4770" i="11"/>
  <c r="AJ4759" i="11"/>
  <c r="AI4754" i="11"/>
  <c r="AJ4743" i="11"/>
  <c r="AI4738" i="11"/>
  <c r="AJ4727" i="11"/>
  <c r="AI4722" i="11"/>
  <c r="AJ4711" i="11"/>
  <c r="AI4706" i="11"/>
  <c r="AJ4695" i="11"/>
  <c r="AI4690" i="11"/>
  <c r="AJ4679" i="11"/>
  <c r="AI4674" i="11"/>
  <c r="AJ4663" i="11"/>
  <c r="AI4658" i="11"/>
  <c r="AJ4647" i="11"/>
  <c r="AI4642" i="11"/>
  <c r="AJ4631" i="11"/>
  <c r="AI4626" i="11"/>
  <c r="AJ4615" i="11"/>
  <c r="AI4610" i="11"/>
  <c r="AJ4599" i="11"/>
  <c r="AI4594" i="11"/>
  <c r="AJ4583" i="11"/>
  <c r="AI4578" i="11"/>
  <c r="AJ4567" i="11"/>
  <c r="AI4562" i="11"/>
  <c r="AJ4551" i="11"/>
  <c r="AI4546" i="11"/>
  <c r="AJ4535" i="11"/>
  <c r="AI4530" i="11"/>
  <c r="AJ4519" i="11"/>
  <c r="AI4514" i="11"/>
  <c r="AJ4503" i="11"/>
  <c r="AI4498" i="11"/>
  <c r="AJ4487" i="11"/>
  <c r="AI4482" i="11"/>
  <c r="AJ4471" i="11"/>
  <c r="AI4466" i="11"/>
  <c r="AJ4455" i="11"/>
  <c r="AI4450" i="11"/>
  <c r="AJ4439" i="11"/>
  <c r="AI4434" i="11"/>
  <c r="AJ4423" i="11"/>
  <c r="AI4418" i="11"/>
  <c r="AJ4407" i="11"/>
  <c r="AI4402" i="11"/>
  <c r="AJ4391" i="11"/>
  <c r="AI4386" i="11"/>
  <c r="AJ4375" i="11"/>
  <c r="AI4370" i="11"/>
  <c r="AJ4359" i="11"/>
  <c r="AI4354" i="11"/>
  <c r="AJ4343" i="11"/>
  <c r="AI4338" i="11"/>
  <c r="AI4325" i="11"/>
  <c r="AJ4322" i="11"/>
  <c r="AI4317" i="11"/>
  <c r="AJ4314" i="11"/>
  <c r="AI4309" i="11"/>
  <c r="AJ4306" i="11"/>
  <c r="AI4301" i="11"/>
  <c r="AJ4298" i="11"/>
  <c r="AI4293" i="11"/>
  <c r="AJ4290" i="11"/>
  <c r="AI4285" i="11"/>
  <c r="AJ4282" i="11"/>
  <c r="AI4277" i="11"/>
  <c r="AJ4274" i="11"/>
  <c r="AI4269" i="11"/>
  <c r="AJ4266" i="11"/>
  <c r="AI4261" i="11"/>
  <c r="AJ4258" i="11"/>
  <c r="AI4253" i="11"/>
  <c r="AJ4250" i="11"/>
  <c r="AI4245" i="11"/>
  <c r="AJ4242" i="11"/>
  <c r="AI4237" i="11"/>
  <c r="AJ4234" i="11"/>
  <c r="AI4229" i="11"/>
  <c r="AJ4226" i="11"/>
  <c r="AI4221" i="11"/>
  <c r="AJ4218" i="11"/>
  <c r="AI4213" i="11"/>
  <c r="AJ4210" i="11"/>
  <c r="AI4205" i="11"/>
  <c r="AJ4202" i="11"/>
  <c r="AI4197" i="11"/>
  <c r="AJ4194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I4774" i="11"/>
  <c r="AJ4763" i="11"/>
  <c r="AI4758" i="11"/>
  <c r="AJ4747" i="11"/>
  <c r="AI4742" i="11"/>
  <c r="AJ4731" i="11"/>
  <c r="AI4726" i="11"/>
  <c r="AJ4715" i="11"/>
  <c r="AI4710" i="11"/>
  <c r="AJ4699" i="11"/>
  <c r="AI4694" i="11"/>
  <c r="AJ4683" i="11"/>
  <c r="AI4678" i="11"/>
  <c r="AJ4667" i="11"/>
  <c r="AI4662" i="11"/>
  <c r="AJ4651" i="11"/>
  <c r="AI4646" i="11"/>
  <c r="AJ4635" i="11"/>
  <c r="AI4630" i="11"/>
  <c r="AJ4619" i="11"/>
  <c r="AI4614" i="11"/>
  <c r="AJ4603" i="11"/>
  <c r="AI4598" i="11"/>
  <c r="AJ4587" i="11"/>
  <c r="AI4582" i="11"/>
  <c r="AJ4571" i="11"/>
  <c r="AI4566" i="11"/>
  <c r="AJ4555" i="11"/>
  <c r="AI4550" i="11"/>
  <c r="AJ4539" i="11"/>
  <c r="AI4534" i="11"/>
  <c r="AJ4523" i="11"/>
  <c r="AI4518" i="11"/>
  <c r="AJ4507" i="11"/>
  <c r="AI4502" i="11"/>
  <c r="AJ4491" i="11"/>
  <c r="AI4486" i="11"/>
  <c r="AJ4475" i="11"/>
  <c r="AI4470" i="11"/>
  <c r="AJ4459" i="11"/>
  <c r="AI4454" i="11"/>
  <c r="AJ4443" i="11"/>
  <c r="AI4438" i="11"/>
  <c r="AJ4427" i="11"/>
  <c r="AI4422" i="11"/>
  <c r="AJ4411" i="11"/>
  <c r="AI4406" i="11"/>
  <c r="AJ4395" i="11"/>
  <c r="AI4390" i="11"/>
  <c r="AJ4379" i="11"/>
  <c r="AI4374" i="11"/>
  <c r="AJ4363" i="11"/>
  <c r="AI4358" i="11"/>
  <c r="AJ4347" i="11"/>
  <c r="AI4342" i="11"/>
  <c r="AJ4331" i="11"/>
  <c r="AJ4327" i="11"/>
  <c r="AI4322" i="11"/>
  <c r="AJ4319" i="11"/>
  <c r="AI4314" i="11"/>
  <c r="AJ4311" i="11"/>
  <c r="AI4306" i="11"/>
  <c r="AJ4303" i="11"/>
  <c r="AI4298" i="11"/>
  <c r="AJ4295" i="11"/>
  <c r="AI4290" i="11"/>
  <c r="AJ4287" i="11"/>
  <c r="AI4282" i="11"/>
  <c r="AJ4279" i="11"/>
  <c r="AI4274" i="11"/>
  <c r="AJ4271" i="11"/>
  <c r="AI4266" i="11"/>
  <c r="AJ4263" i="11"/>
  <c r="AI4258" i="11"/>
  <c r="AJ4255" i="11"/>
  <c r="AI4250" i="11"/>
  <c r="AJ4247" i="11"/>
  <c r="AI4242" i="11"/>
  <c r="AJ4239" i="11"/>
  <c r="AI4234" i="11"/>
  <c r="AJ4231" i="11"/>
  <c r="AI4226" i="11"/>
  <c r="AJ4223" i="11"/>
  <c r="AI4218" i="11"/>
  <c r="AJ4215" i="11"/>
  <c r="AI4210" i="11"/>
  <c r="AJ4207" i="11"/>
  <c r="AI4202" i="11"/>
  <c r="AJ4199" i="11"/>
  <c r="AI4194" i="11"/>
  <c r="AJ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J4767" i="11"/>
  <c r="AI4762" i="11"/>
  <c r="AJ4751" i="11"/>
  <c r="AI4746" i="11"/>
  <c r="AJ4735" i="11"/>
  <c r="AI4730" i="11"/>
  <c r="AJ4719" i="11"/>
  <c r="AI4714" i="11"/>
  <c r="AJ4703" i="11"/>
  <c r="AI4698" i="11"/>
  <c r="AJ4687" i="11"/>
  <c r="AI4682" i="11"/>
  <c r="AJ4671" i="11"/>
  <c r="AI4666" i="11"/>
  <c r="AJ4655" i="11"/>
  <c r="AI4650" i="11"/>
  <c r="AJ4639" i="11"/>
  <c r="AI4634" i="11"/>
  <c r="AJ4623" i="11"/>
  <c r="AI4618" i="11"/>
  <c r="AJ4607" i="11"/>
  <c r="AI4602" i="11"/>
  <c r="AJ4591" i="11"/>
  <c r="AI4586" i="11"/>
  <c r="AJ4575" i="11"/>
  <c r="AI4570" i="11"/>
  <c r="AJ4559" i="11"/>
  <c r="AI4554" i="11"/>
  <c r="AJ4543" i="11"/>
  <c r="AI4538" i="11"/>
  <c r="AJ4527" i="11"/>
  <c r="AI4522" i="11"/>
  <c r="AJ4511" i="11"/>
  <c r="AI4506" i="11"/>
  <c r="AJ4495" i="11"/>
  <c r="AI4490" i="11"/>
  <c r="AJ4479" i="11"/>
  <c r="AI4474" i="11"/>
  <c r="AJ4463" i="11"/>
  <c r="AI4458" i="11"/>
  <c r="AJ4447" i="11"/>
  <c r="AI4442" i="11"/>
  <c r="AJ4431" i="11"/>
  <c r="AI4426" i="11"/>
  <c r="AJ4415" i="11"/>
  <c r="AI4410" i="11"/>
  <c r="AJ4399" i="11"/>
  <c r="AI4394" i="11"/>
  <c r="AJ4383" i="11"/>
  <c r="AI4378" i="11"/>
  <c r="AJ4367" i="11"/>
  <c r="AI4362" i="11"/>
  <c r="AJ4351" i="11"/>
  <c r="AI4346" i="11"/>
  <c r="AJ4335" i="11"/>
  <c r="AI4330" i="11"/>
  <c r="AJ4326" i="11"/>
  <c r="AI4321" i="11"/>
  <c r="AJ4318" i="11"/>
  <c r="AI4313" i="11"/>
  <c r="AJ4310" i="11"/>
  <c r="AI4305" i="11"/>
  <c r="AJ4302" i="11"/>
  <c r="AI4297" i="11"/>
  <c r="AJ4294" i="11"/>
  <c r="AI4289" i="11"/>
  <c r="AJ4286" i="11"/>
  <c r="AI4281" i="11"/>
  <c r="AJ4278" i="11"/>
  <c r="AI4273" i="11"/>
  <c r="AJ4270" i="11"/>
  <c r="AI4265" i="11"/>
  <c r="AJ4262" i="11"/>
  <c r="AI4257" i="11"/>
  <c r="AJ4254" i="11"/>
  <c r="AI4249" i="11"/>
  <c r="AJ4246" i="11"/>
  <c r="AI4241" i="11"/>
  <c r="AJ4238" i="11"/>
  <c r="AI4233" i="11"/>
  <c r="AJ4230" i="11"/>
  <c r="AI4225" i="11"/>
  <c r="AJ4222" i="11"/>
  <c r="AI4217" i="11"/>
  <c r="AJ4214" i="11"/>
  <c r="AI4209" i="11"/>
  <c r="AJ4206" i="11"/>
  <c r="AI4201" i="11"/>
  <c r="AJ4198" i="11"/>
  <c r="AI4193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I3805" i="11"/>
  <c r="AI3803" i="11"/>
  <c r="AI3801" i="11"/>
  <c r="AJ3799" i="11"/>
  <c r="AI3794" i="11"/>
  <c r="AJ3792" i="11"/>
  <c r="AJ3790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807" i="11"/>
  <c r="AJ3802" i="11"/>
  <c r="AI3799" i="11"/>
  <c r="AI3797" i="11"/>
  <c r="AJ3795" i="11"/>
  <c r="AI3790" i="11"/>
  <c r="AJ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806" i="11"/>
  <c r="AI3802" i="11"/>
  <c r="AJ3800" i="11"/>
  <c r="AJ3798" i="11"/>
  <c r="AI3795" i="11"/>
  <c r="AI3793" i="11"/>
  <c r="AJ3791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I3806" i="11"/>
  <c r="AJ3803" i="11"/>
  <c r="AI3798" i="11"/>
  <c r="AJ3796" i="11"/>
  <c r="AJ3794" i="11"/>
  <c r="AI3791" i="11"/>
  <c r="AI3789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J3336" i="11"/>
  <c r="AI3331" i="11"/>
  <c r="AJ3320" i="11"/>
  <c r="AI3315" i="11"/>
  <c r="AJ3304" i="11"/>
  <c r="AI3299" i="11"/>
  <c r="AJ3288" i="11"/>
  <c r="AI3283" i="11"/>
  <c r="AJ3272" i="11"/>
  <c r="AI3267" i="11"/>
  <c r="AJ3256" i="11"/>
  <c r="AI3251" i="11"/>
  <c r="AJ3240" i="11"/>
  <c r="AI3235" i="11"/>
  <c r="AJ3224" i="11"/>
  <c r="AI3219" i="11"/>
  <c r="AJ3208" i="11"/>
  <c r="AI3203" i="11"/>
  <c r="AJ3192" i="11"/>
  <c r="AI3187" i="11"/>
  <c r="AJ3176" i="11"/>
  <c r="AI3171" i="11"/>
  <c r="AJ3160" i="11"/>
  <c r="AI3155" i="11"/>
  <c r="AJ3144" i="11"/>
  <c r="AI3139" i="11"/>
  <c r="AJ3128" i="11"/>
  <c r="AI3123" i="11"/>
  <c r="AJ3112" i="11"/>
  <c r="AI3107" i="11"/>
  <c r="AJ3104" i="11"/>
  <c r="AI3099" i="11"/>
  <c r="AJ3096" i="11"/>
  <c r="AI3091" i="11"/>
  <c r="AJ3088" i="11"/>
  <c r="AI3083" i="11"/>
  <c r="AJ3080" i="11"/>
  <c r="AI3075" i="11"/>
  <c r="AJ3072" i="11"/>
  <c r="AI3067" i="11"/>
  <c r="AJ3064" i="11"/>
  <c r="AI3059" i="11"/>
  <c r="AJ3056" i="11"/>
  <c r="AI3051" i="11"/>
  <c r="AJ3048" i="11"/>
  <c r="AI3043" i="11"/>
  <c r="AJ3040" i="11"/>
  <c r="AI3035" i="11"/>
  <c r="AJ3032" i="11"/>
  <c r="AI3027" i="11"/>
  <c r="AJ3024" i="11"/>
  <c r="AI3019" i="11"/>
  <c r="AJ3016" i="11"/>
  <c r="AI3011" i="11"/>
  <c r="AJ3008" i="11"/>
  <c r="AI3003" i="11"/>
  <c r="AJ3000" i="11"/>
  <c r="AI2995" i="11"/>
  <c r="AJ2992" i="11"/>
  <c r="AI2987" i="11"/>
  <c r="AJ2984" i="11"/>
  <c r="AI2979" i="11"/>
  <c r="AJ2976" i="11"/>
  <c r="AI2971" i="11"/>
  <c r="AJ2968" i="11"/>
  <c r="AI2963" i="11"/>
  <c r="AJ2960" i="11"/>
  <c r="AI2955" i="11"/>
  <c r="AJ2952" i="11"/>
  <c r="AI2947" i="11"/>
  <c r="AJ2944" i="11"/>
  <c r="AI2939" i="11"/>
  <c r="AJ2936" i="11"/>
  <c r="AI2931" i="11"/>
  <c r="AJ2928" i="11"/>
  <c r="AI2923" i="11"/>
  <c r="AJ2920" i="11"/>
  <c r="AI2915" i="11"/>
  <c r="AJ2912" i="11"/>
  <c r="AI2907" i="11"/>
  <c r="AJ2904" i="11"/>
  <c r="AI2899" i="11"/>
  <c r="AJ2896" i="11"/>
  <c r="AI2891" i="11"/>
  <c r="AJ2888" i="11"/>
  <c r="AI2883" i="11"/>
  <c r="AJ2880" i="11"/>
  <c r="AI2875" i="11"/>
  <c r="AJ2873" i="11"/>
  <c r="AJ2871" i="11"/>
  <c r="AI2868" i="11"/>
  <c r="AI2866" i="11"/>
  <c r="AJ2864" i="11"/>
  <c r="AI2859" i="11"/>
  <c r="AJ2857" i="11"/>
  <c r="AJ2855" i="11"/>
  <c r="AI2852" i="11"/>
  <c r="AI2850" i="11"/>
  <c r="AJ2848" i="11"/>
  <c r="AI2843" i="11"/>
  <c r="AJ2841" i="11"/>
  <c r="AJ2839" i="11"/>
  <c r="AI2836" i="11"/>
  <c r="AI2834" i="11"/>
  <c r="AJ2832" i="11"/>
  <c r="AI2827" i="11"/>
  <c r="AJ2825" i="11"/>
  <c r="AJ2823" i="11"/>
  <c r="AI2820" i="11"/>
  <c r="AI2818" i="11"/>
  <c r="AJ2816" i="11"/>
  <c r="AI2811" i="11"/>
  <c r="AJ2809" i="11"/>
  <c r="AJ2807" i="11"/>
  <c r="AI2804" i="11"/>
  <c r="AI2802" i="11"/>
  <c r="AJ2800" i="11"/>
  <c r="AI2795" i="11"/>
  <c r="AJ2793" i="11"/>
  <c r="AJ2791" i="11"/>
  <c r="AI2788" i="11"/>
  <c r="AI2786" i="11"/>
  <c r="AJ2784" i="11"/>
  <c r="AI2779" i="11"/>
  <c r="AJ2777" i="11"/>
  <c r="AJ2775" i="11"/>
  <c r="AI2772" i="11"/>
  <c r="AI2770" i="11"/>
  <c r="AJ2768" i="11"/>
  <c r="AI2763" i="11"/>
  <c r="AJ2761" i="11"/>
  <c r="AJ2759" i="11"/>
  <c r="AI2756" i="11"/>
  <c r="AI2754" i="11"/>
  <c r="AJ2752" i="11"/>
  <c r="AI2747" i="11"/>
  <c r="AJ2745" i="11"/>
  <c r="AJ2743" i="11"/>
  <c r="AI2740" i="11"/>
  <c r="AI2738" i="11"/>
  <c r="AJ2736" i="11"/>
  <c r="AI2731" i="11"/>
  <c r="AJ2729" i="11"/>
  <c r="AJ2727" i="11"/>
  <c r="AI2724" i="11"/>
  <c r="AI2722" i="11"/>
  <c r="AJ2720" i="11"/>
  <c r="AI2715" i="11"/>
  <c r="AJ2713" i="11"/>
  <c r="AJ2711" i="11"/>
  <c r="AI2708" i="11"/>
  <c r="AI2706" i="11"/>
  <c r="AJ2704" i="11"/>
  <c r="AI2699" i="11"/>
  <c r="AJ2697" i="11"/>
  <c r="AJ2695" i="11"/>
  <c r="AI2692" i="11"/>
  <c r="AI2690" i="11"/>
  <c r="AJ2688" i="11"/>
  <c r="AI2683" i="11"/>
  <c r="AJ2681" i="11"/>
  <c r="AJ2679" i="11"/>
  <c r="AI2676" i="11"/>
  <c r="AI2674" i="11"/>
  <c r="AJ2672" i="11"/>
  <c r="AI2667" i="11"/>
  <c r="AJ2665" i="11"/>
  <c r="AJ2663" i="11"/>
  <c r="AI2660" i="11"/>
  <c r="AI2658" i="11"/>
  <c r="AJ2656" i="11"/>
  <c r="AI2651" i="11"/>
  <c r="AJ2649" i="11"/>
  <c r="AJ2647" i="11"/>
  <c r="AI2644" i="11"/>
  <c r="AI2642" i="11"/>
  <c r="AJ2640" i="11"/>
  <c r="AI2635" i="11"/>
  <c r="AJ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J3340" i="11"/>
  <c r="AI3335" i="11"/>
  <c r="AJ3324" i="11"/>
  <c r="AI3319" i="11"/>
  <c r="AJ3308" i="11"/>
  <c r="AI3303" i="11"/>
  <c r="AJ3292" i="11"/>
  <c r="AI3287" i="11"/>
  <c r="AJ3276" i="11"/>
  <c r="AI3271" i="11"/>
  <c r="AJ3260" i="11"/>
  <c r="AI3255" i="11"/>
  <c r="AJ3244" i="11"/>
  <c r="AI3239" i="11"/>
  <c r="AJ3228" i="11"/>
  <c r="AI3223" i="11"/>
  <c r="AJ3212" i="11"/>
  <c r="AI3207" i="11"/>
  <c r="AJ3196" i="11"/>
  <c r="AI3191" i="11"/>
  <c r="AJ3180" i="11"/>
  <c r="AI3175" i="11"/>
  <c r="AJ3164" i="11"/>
  <c r="AI3159" i="11"/>
  <c r="AJ3148" i="11"/>
  <c r="AI3143" i="11"/>
  <c r="AJ3132" i="11"/>
  <c r="AI3127" i="11"/>
  <c r="AJ3116" i="11"/>
  <c r="AI3111" i="11"/>
  <c r="AI3104" i="11"/>
  <c r="AJ3101" i="11"/>
  <c r="AI3096" i="11"/>
  <c r="AJ3093" i="11"/>
  <c r="AI3088" i="11"/>
  <c r="AJ3085" i="11"/>
  <c r="AI3080" i="11"/>
  <c r="AJ3077" i="11"/>
  <c r="AI3072" i="11"/>
  <c r="AJ3069" i="11"/>
  <c r="AI3064" i="11"/>
  <c r="AJ3061" i="11"/>
  <c r="AI3056" i="11"/>
  <c r="AJ3053" i="11"/>
  <c r="AI3048" i="11"/>
  <c r="AJ3045" i="11"/>
  <c r="AI3040" i="11"/>
  <c r="AJ3037" i="11"/>
  <c r="AI3032" i="11"/>
  <c r="AJ3029" i="11"/>
  <c r="AI3024" i="11"/>
  <c r="AJ3021" i="11"/>
  <c r="AI3016" i="11"/>
  <c r="AJ3013" i="11"/>
  <c r="AI3008" i="11"/>
  <c r="AJ3005" i="11"/>
  <c r="AI3000" i="11"/>
  <c r="AJ2997" i="11"/>
  <c r="AI2992" i="11"/>
  <c r="AJ2989" i="11"/>
  <c r="AI2984" i="11"/>
  <c r="AJ2981" i="11"/>
  <c r="AI2976" i="11"/>
  <c r="AJ2973" i="11"/>
  <c r="AI2968" i="11"/>
  <c r="AJ2965" i="11"/>
  <c r="AI2960" i="11"/>
  <c r="AJ2957" i="11"/>
  <c r="AI2952" i="11"/>
  <c r="AJ2949" i="11"/>
  <c r="AI2944" i="11"/>
  <c r="AJ2941" i="11"/>
  <c r="AI2936" i="11"/>
  <c r="AJ2933" i="11"/>
  <c r="AI2928" i="11"/>
  <c r="AJ2925" i="11"/>
  <c r="AI2920" i="11"/>
  <c r="AJ2917" i="11"/>
  <c r="AI2912" i="11"/>
  <c r="AJ2909" i="11"/>
  <c r="AI2904" i="11"/>
  <c r="AJ2901" i="11"/>
  <c r="AI2896" i="11"/>
  <c r="AJ2893" i="11"/>
  <c r="AI2888" i="11"/>
  <c r="AJ2885" i="11"/>
  <c r="AI2880" i="11"/>
  <c r="AJ2877" i="11"/>
  <c r="AI2871" i="11"/>
  <c r="AJ2869" i="11"/>
  <c r="AJ2867" i="11"/>
  <c r="AI2864" i="11"/>
  <c r="AI2862" i="11"/>
  <c r="AJ2860" i="11"/>
  <c r="AI2855" i="11"/>
  <c r="AJ2853" i="11"/>
  <c r="AJ2851" i="11"/>
  <c r="AI2848" i="11"/>
  <c r="AI2846" i="11"/>
  <c r="AJ2844" i="11"/>
  <c r="AI2839" i="11"/>
  <c r="AJ2837" i="11"/>
  <c r="AJ2835" i="11"/>
  <c r="AI2832" i="11"/>
  <c r="AI2830" i="11"/>
  <c r="AJ2828" i="11"/>
  <c r="AI2823" i="11"/>
  <c r="AJ2821" i="11"/>
  <c r="AJ2819" i="11"/>
  <c r="AI2816" i="11"/>
  <c r="AI2814" i="11"/>
  <c r="AJ2812" i="11"/>
  <c r="AI2807" i="11"/>
  <c r="AJ2805" i="11"/>
  <c r="AJ2803" i="11"/>
  <c r="AI2800" i="11"/>
  <c r="AI2798" i="11"/>
  <c r="AJ2796" i="11"/>
  <c r="AI2791" i="11"/>
  <c r="AJ2789" i="11"/>
  <c r="AJ2787" i="11"/>
  <c r="AI2784" i="11"/>
  <c r="AI2782" i="11"/>
  <c r="AJ2780" i="11"/>
  <c r="AI2775" i="11"/>
  <c r="AJ2773" i="11"/>
  <c r="AJ2771" i="11"/>
  <c r="AI2768" i="11"/>
  <c r="AI2766" i="11"/>
  <c r="AJ2764" i="11"/>
  <c r="AI2759" i="11"/>
  <c r="AJ2757" i="11"/>
  <c r="AJ2755" i="11"/>
  <c r="AI2752" i="11"/>
  <c r="AI2750" i="11"/>
  <c r="AJ2748" i="11"/>
  <c r="AI2743" i="11"/>
  <c r="AJ2741" i="11"/>
  <c r="AJ2739" i="11"/>
  <c r="AI2736" i="11"/>
  <c r="AI2734" i="11"/>
  <c r="AJ2732" i="11"/>
  <c r="AI2727" i="11"/>
  <c r="AJ2725" i="11"/>
  <c r="AJ2723" i="11"/>
  <c r="AI2720" i="11"/>
  <c r="AI2718" i="11"/>
  <c r="AJ2716" i="11"/>
  <c r="AI2711" i="11"/>
  <c r="AJ2709" i="11"/>
  <c r="AJ2707" i="11"/>
  <c r="AI2704" i="11"/>
  <c r="AI2702" i="11"/>
  <c r="AJ2700" i="11"/>
  <c r="AI2695" i="11"/>
  <c r="AJ2693" i="11"/>
  <c r="AJ2691" i="11"/>
  <c r="AI2688" i="11"/>
  <c r="AI2686" i="11"/>
  <c r="AJ2684" i="11"/>
  <c r="AI2679" i="11"/>
  <c r="AJ2677" i="11"/>
  <c r="AJ2675" i="11"/>
  <c r="AI2672" i="11"/>
  <c r="AI2670" i="11"/>
  <c r="AJ2668" i="11"/>
  <c r="AI2663" i="11"/>
  <c r="AJ2661" i="11"/>
  <c r="AJ2659" i="11"/>
  <c r="AI2656" i="11"/>
  <c r="AI2654" i="11"/>
  <c r="AJ2652" i="11"/>
  <c r="AI2647" i="11"/>
  <c r="AJ2645" i="11"/>
  <c r="AJ2643" i="11"/>
  <c r="AI2640" i="11"/>
  <c r="AI2638" i="11"/>
  <c r="AJ2636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3339" i="11"/>
  <c r="AJ3328" i="11"/>
  <c r="AI3323" i="11"/>
  <c r="AJ3312" i="11"/>
  <c r="AI3307" i="11"/>
  <c r="AJ3296" i="11"/>
  <c r="AI3291" i="11"/>
  <c r="AJ3280" i="11"/>
  <c r="AI3275" i="11"/>
  <c r="AJ3264" i="11"/>
  <c r="AI3259" i="11"/>
  <c r="AJ3248" i="11"/>
  <c r="AI3243" i="11"/>
  <c r="AJ3232" i="11"/>
  <c r="AI3227" i="11"/>
  <c r="AJ3216" i="11"/>
  <c r="AI3211" i="11"/>
  <c r="AJ3200" i="11"/>
  <c r="AI3195" i="11"/>
  <c r="AJ3184" i="11"/>
  <c r="AI3179" i="11"/>
  <c r="AJ3168" i="11"/>
  <c r="AI3163" i="11"/>
  <c r="AJ3152" i="11"/>
  <c r="AI3147" i="11"/>
  <c r="AJ3136" i="11"/>
  <c r="AI3131" i="11"/>
  <c r="AJ3120" i="11"/>
  <c r="AI3115" i="11"/>
  <c r="AI3103" i="11"/>
  <c r="AJ3100" i="11"/>
  <c r="AI3095" i="11"/>
  <c r="AJ3092" i="11"/>
  <c r="AI3087" i="11"/>
  <c r="AJ3084" i="11"/>
  <c r="AI3079" i="11"/>
  <c r="AJ3076" i="11"/>
  <c r="AI3071" i="11"/>
  <c r="AJ3068" i="11"/>
  <c r="AI3063" i="11"/>
  <c r="AJ3060" i="11"/>
  <c r="AI3055" i="11"/>
  <c r="AJ3052" i="11"/>
  <c r="AI3047" i="11"/>
  <c r="AJ3044" i="11"/>
  <c r="AI3039" i="11"/>
  <c r="AJ3036" i="11"/>
  <c r="AI3031" i="11"/>
  <c r="AJ3028" i="11"/>
  <c r="AI3023" i="11"/>
  <c r="AJ3020" i="11"/>
  <c r="AI3015" i="11"/>
  <c r="AJ3012" i="11"/>
  <c r="AI3007" i="11"/>
  <c r="AJ3004" i="11"/>
  <c r="AI2999" i="11"/>
  <c r="AJ2996" i="11"/>
  <c r="AI2991" i="11"/>
  <c r="AJ2988" i="11"/>
  <c r="AI2983" i="11"/>
  <c r="AJ2980" i="11"/>
  <c r="AI2975" i="11"/>
  <c r="AJ2972" i="11"/>
  <c r="AI2967" i="11"/>
  <c r="AJ2964" i="11"/>
  <c r="AI2959" i="11"/>
  <c r="AJ2956" i="11"/>
  <c r="AI2951" i="11"/>
  <c r="AJ2948" i="11"/>
  <c r="AI2943" i="11"/>
  <c r="AJ2940" i="11"/>
  <c r="AI2935" i="11"/>
  <c r="AJ2932" i="11"/>
  <c r="AI2927" i="11"/>
  <c r="AJ2924" i="11"/>
  <c r="AI2919" i="11"/>
  <c r="AJ2916" i="11"/>
  <c r="AI2911" i="11"/>
  <c r="AJ2908" i="11"/>
  <c r="AI2903" i="11"/>
  <c r="AJ2900" i="11"/>
  <c r="AI2895" i="11"/>
  <c r="AJ2892" i="11"/>
  <c r="AI2887" i="11"/>
  <c r="AJ2884" i="11"/>
  <c r="AI2879" i="11"/>
  <c r="AJ2876" i="11"/>
  <c r="AI2874" i="11"/>
  <c r="AJ2872" i="11"/>
  <c r="AI2867" i="11"/>
  <c r="AJ2865" i="11"/>
  <c r="AJ2863" i="11"/>
  <c r="AI2860" i="11"/>
  <c r="AI2858" i="11"/>
  <c r="AJ2856" i="11"/>
  <c r="AI2851" i="11"/>
  <c r="AJ2849" i="11"/>
  <c r="AJ2847" i="11"/>
  <c r="AI2844" i="11"/>
  <c r="AI2842" i="11"/>
  <c r="AJ2840" i="11"/>
  <c r="AI2835" i="11"/>
  <c r="AJ2833" i="11"/>
  <c r="AJ2831" i="11"/>
  <c r="AI2828" i="11"/>
  <c r="AI2826" i="11"/>
  <c r="AJ2824" i="11"/>
  <c r="AI2819" i="11"/>
  <c r="AJ2817" i="11"/>
  <c r="AJ2815" i="11"/>
  <c r="AI2812" i="11"/>
  <c r="AI2810" i="11"/>
  <c r="AJ2808" i="11"/>
  <c r="AI2803" i="11"/>
  <c r="AJ2801" i="11"/>
  <c r="AJ2799" i="11"/>
  <c r="AI2796" i="11"/>
  <c r="AI2794" i="11"/>
  <c r="AJ2792" i="11"/>
  <c r="AI2787" i="11"/>
  <c r="AJ2785" i="11"/>
  <c r="AJ2783" i="11"/>
  <c r="AI2780" i="11"/>
  <c r="AI2778" i="11"/>
  <c r="AJ2776" i="11"/>
  <c r="AI2771" i="11"/>
  <c r="AJ2769" i="11"/>
  <c r="AJ2767" i="11"/>
  <c r="AI2764" i="11"/>
  <c r="AI2762" i="11"/>
  <c r="AJ2760" i="11"/>
  <c r="AI2755" i="11"/>
  <c r="AJ2753" i="11"/>
  <c r="AJ2751" i="11"/>
  <c r="AI2748" i="11"/>
  <c r="AI2746" i="11"/>
  <c r="AJ2744" i="11"/>
  <c r="AI2739" i="11"/>
  <c r="AJ2737" i="11"/>
  <c r="AJ2735" i="11"/>
  <c r="AI2732" i="11"/>
  <c r="AI2730" i="11"/>
  <c r="AJ2728" i="11"/>
  <c r="AI2723" i="11"/>
  <c r="AJ2721" i="11"/>
  <c r="AJ2719" i="11"/>
  <c r="AI2716" i="11"/>
  <c r="AI2714" i="11"/>
  <c r="AJ2712" i="11"/>
  <c r="AI2707" i="11"/>
  <c r="AJ2705" i="11"/>
  <c r="AJ2703" i="11"/>
  <c r="AI2700" i="11"/>
  <c r="AI2698" i="11"/>
  <c r="AJ2696" i="11"/>
  <c r="AI2691" i="11"/>
  <c r="AJ2689" i="11"/>
  <c r="AJ2687" i="11"/>
  <c r="AI2684" i="11"/>
  <c r="AI2682" i="11"/>
  <c r="AJ2680" i="11"/>
  <c r="AI2675" i="11"/>
  <c r="AJ2673" i="11"/>
  <c r="AJ2671" i="11"/>
  <c r="AI2668" i="11"/>
  <c r="AI2666" i="11"/>
  <c r="AJ2664" i="11"/>
  <c r="AI2659" i="11"/>
  <c r="AJ2657" i="11"/>
  <c r="AJ2655" i="11"/>
  <c r="AI2652" i="11"/>
  <c r="AI2650" i="11"/>
  <c r="AJ2648" i="11"/>
  <c r="AI2643" i="11"/>
  <c r="AJ2641" i="11"/>
  <c r="AJ2639" i="11"/>
  <c r="AI2636" i="11"/>
  <c r="AI2634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3332" i="11"/>
  <c r="AI3327" i="11"/>
  <c r="AJ3316" i="11"/>
  <c r="AI3311" i="11"/>
  <c r="AJ3300" i="11"/>
  <c r="AI3295" i="11"/>
  <c r="AJ3284" i="11"/>
  <c r="AI3279" i="11"/>
  <c r="AJ3268" i="11"/>
  <c r="AI3263" i="11"/>
  <c r="AJ3252" i="11"/>
  <c r="AI3247" i="11"/>
  <c r="AJ3236" i="11"/>
  <c r="AI3231" i="11"/>
  <c r="AJ3220" i="11"/>
  <c r="AI3215" i="11"/>
  <c r="AJ3204" i="11"/>
  <c r="AI3199" i="11"/>
  <c r="AJ3188" i="11"/>
  <c r="AI3183" i="11"/>
  <c r="AJ3172" i="11"/>
  <c r="AI3167" i="11"/>
  <c r="AJ3156" i="11"/>
  <c r="AI3151" i="11"/>
  <c r="AJ3140" i="11"/>
  <c r="AI3135" i="11"/>
  <c r="AJ3124" i="11"/>
  <c r="AI3119" i="11"/>
  <c r="AJ3108" i="11"/>
  <c r="AJ3105" i="11"/>
  <c r="AI3100" i="11"/>
  <c r="AJ3097" i="11"/>
  <c r="AI3092" i="11"/>
  <c r="AJ3089" i="11"/>
  <c r="AI3084" i="11"/>
  <c r="AJ3081" i="11"/>
  <c r="AI3076" i="11"/>
  <c r="AJ3073" i="11"/>
  <c r="AI3068" i="11"/>
  <c r="AJ3065" i="11"/>
  <c r="AI3060" i="11"/>
  <c r="AJ3057" i="11"/>
  <c r="AI3052" i="11"/>
  <c r="AJ3049" i="11"/>
  <c r="AI3044" i="11"/>
  <c r="AJ3041" i="11"/>
  <c r="AI3036" i="11"/>
  <c r="AJ3033" i="11"/>
  <c r="AI3028" i="11"/>
  <c r="AJ3025" i="11"/>
  <c r="AI3020" i="11"/>
  <c r="AJ3017" i="11"/>
  <c r="AI3012" i="11"/>
  <c r="AJ3009" i="11"/>
  <c r="AI3004" i="11"/>
  <c r="AJ3001" i="11"/>
  <c r="AI2996" i="11"/>
  <c r="AJ2993" i="11"/>
  <c r="AI2988" i="11"/>
  <c r="AJ2985" i="11"/>
  <c r="AI2980" i="11"/>
  <c r="AJ2977" i="11"/>
  <c r="AI2972" i="11"/>
  <c r="AJ2969" i="11"/>
  <c r="AI2964" i="11"/>
  <c r="AJ2961" i="11"/>
  <c r="AI2956" i="11"/>
  <c r="AJ2953" i="11"/>
  <c r="AI2948" i="11"/>
  <c r="AJ2945" i="11"/>
  <c r="AI2940" i="11"/>
  <c r="AJ2937" i="11"/>
  <c r="AI2932" i="11"/>
  <c r="AJ2929" i="11"/>
  <c r="AI2924" i="11"/>
  <c r="AJ2921" i="11"/>
  <c r="AI2916" i="11"/>
  <c r="AJ2913" i="11"/>
  <c r="AI2908" i="11"/>
  <c r="AJ2905" i="11"/>
  <c r="AI2900" i="11"/>
  <c r="AJ2897" i="11"/>
  <c r="AI2892" i="11"/>
  <c r="AJ2889" i="11"/>
  <c r="AI2884" i="11"/>
  <c r="AJ2881" i="11"/>
  <c r="AI2876" i="11"/>
  <c r="AI2872" i="11"/>
  <c r="AI2870" i="11"/>
  <c r="AJ2868" i="11"/>
  <c r="AI2863" i="11"/>
  <c r="AJ2861" i="11"/>
  <c r="AJ2859" i="11"/>
  <c r="AI2856" i="11"/>
  <c r="AI2854" i="11"/>
  <c r="AJ2852" i="11"/>
  <c r="AI2847" i="11"/>
  <c r="AJ2845" i="11"/>
  <c r="AJ2843" i="11"/>
  <c r="AI2840" i="11"/>
  <c r="AI2838" i="11"/>
  <c r="AJ2836" i="11"/>
  <c r="AI2831" i="11"/>
  <c r="AJ2829" i="11"/>
  <c r="AJ2827" i="11"/>
  <c r="AI2824" i="11"/>
  <c r="AI2822" i="11"/>
  <c r="AJ2820" i="11"/>
  <c r="AI2815" i="11"/>
  <c r="AJ2813" i="11"/>
  <c r="AJ2811" i="11"/>
  <c r="AI2808" i="11"/>
  <c r="AI2806" i="11"/>
  <c r="AJ2804" i="11"/>
  <c r="AI2799" i="11"/>
  <c r="AJ2797" i="11"/>
  <c r="AJ2795" i="11"/>
  <c r="AI2792" i="11"/>
  <c r="AI2790" i="11"/>
  <c r="AJ2788" i="11"/>
  <c r="AI2783" i="11"/>
  <c r="AJ2781" i="11"/>
  <c r="AJ2779" i="11"/>
  <c r="AI2776" i="11"/>
  <c r="AI2774" i="11"/>
  <c r="AJ2772" i="11"/>
  <c r="AI2767" i="11"/>
  <c r="AJ2765" i="11"/>
  <c r="AJ2763" i="11"/>
  <c r="AI2760" i="11"/>
  <c r="AI2758" i="11"/>
  <c r="AJ2756" i="11"/>
  <c r="AI2751" i="11"/>
  <c r="AJ2749" i="11"/>
  <c r="AJ2747" i="11"/>
  <c r="AI2744" i="11"/>
  <c r="AI2742" i="11"/>
  <c r="AJ2740" i="11"/>
  <c r="AI2735" i="11"/>
  <c r="AJ2733" i="11"/>
  <c r="AJ2731" i="11"/>
  <c r="AI2728" i="11"/>
  <c r="AI2726" i="11"/>
  <c r="AJ2724" i="11"/>
  <c r="AI2719" i="11"/>
  <c r="AJ2717" i="11"/>
  <c r="AJ2715" i="11"/>
  <c r="AI2712" i="11"/>
  <c r="AI2710" i="11"/>
  <c r="AJ2708" i="11"/>
  <c r="AI2703" i="11"/>
  <c r="AJ2701" i="11"/>
  <c r="AJ2699" i="11"/>
  <c r="AI2696" i="11"/>
  <c r="AI2694" i="11"/>
  <c r="AJ2692" i="11"/>
  <c r="AI2687" i="11"/>
  <c r="AJ2685" i="11"/>
  <c r="AJ2683" i="11"/>
  <c r="AI2680" i="11"/>
  <c r="AI2678" i="11"/>
  <c r="AJ2676" i="11"/>
  <c r="AI2671" i="11"/>
  <c r="AJ2669" i="11"/>
  <c r="AJ2667" i="11"/>
  <c r="AI2664" i="11"/>
  <c r="AI2662" i="11"/>
  <c r="AJ2660" i="11"/>
  <c r="AI2655" i="11"/>
  <c r="AJ2653" i="11"/>
  <c r="AJ2651" i="11"/>
  <c r="AI2648" i="11"/>
  <c r="AI2646" i="11"/>
  <c r="AJ2644" i="11"/>
  <c r="AI2639" i="11"/>
  <c r="AJ2637" i="11"/>
  <c r="AJ2635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I1834" i="11"/>
  <c r="AI1831" i="11"/>
  <c r="AJ1828" i="11"/>
  <c r="AI1823" i="11"/>
  <c r="AJ1820" i="11"/>
  <c r="AI1818" i="11"/>
  <c r="AJ1816" i="11"/>
  <c r="AI1811" i="11"/>
  <c r="AJ1809" i="11"/>
  <c r="AJ1807" i="11"/>
  <c r="AI1804" i="11"/>
  <c r="AI1802" i="11"/>
  <c r="AJ1800" i="11"/>
  <c r="AI1795" i="11"/>
  <c r="AJ1793" i="11"/>
  <c r="AJ1791" i="11"/>
  <c r="AI1788" i="11"/>
  <c r="AI1786" i="11"/>
  <c r="AJ1784" i="11"/>
  <c r="AI1779" i="11"/>
  <c r="AJ1777" i="11"/>
  <c r="AJ1775" i="11"/>
  <c r="AI1772" i="11"/>
  <c r="AI1770" i="11"/>
  <c r="AJ1768" i="11"/>
  <c r="AI1763" i="11"/>
  <c r="AJ1761" i="11"/>
  <c r="AJ1759" i="11"/>
  <c r="AI1756" i="11"/>
  <c r="AI1754" i="11"/>
  <c r="AJ1752" i="11"/>
  <c r="AI1747" i="11"/>
  <c r="AJ1745" i="11"/>
  <c r="AJ1743" i="11"/>
  <c r="AI1740" i="11"/>
  <c r="AI1738" i="11"/>
  <c r="AJ1736" i="11"/>
  <c r="AI1731" i="11"/>
  <c r="AJ1729" i="11"/>
  <c r="AJ1727" i="11"/>
  <c r="AI1724" i="11"/>
  <c r="AI1722" i="11"/>
  <c r="AJ1720" i="11"/>
  <c r="AI1715" i="11"/>
  <c r="AJ1713" i="11"/>
  <c r="AJ1711" i="11"/>
  <c r="AI1708" i="11"/>
  <c r="AI1706" i="11"/>
  <c r="AJ1704" i="11"/>
  <c r="AI1699" i="11"/>
  <c r="AJ1697" i="11"/>
  <c r="AJ1695" i="11"/>
  <c r="AI1692" i="11"/>
  <c r="AI1690" i="11"/>
  <c r="AJ1688" i="11"/>
  <c r="AI1683" i="11"/>
  <c r="AJ1681" i="11"/>
  <c r="AJ1679" i="11"/>
  <c r="AI1676" i="11"/>
  <c r="AI1674" i="11"/>
  <c r="AJ1672" i="11"/>
  <c r="AI1667" i="11"/>
  <c r="AJ1665" i="11"/>
  <c r="AJ1663" i="11"/>
  <c r="AI1660" i="11"/>
  <c r="AI1658" i="11"/>
  <c r="AJ1656" i="11"/>
  <c r="AI1651" i="11"/>
  <c r="AJ1649" i="11"/>
  <c r="AJ1647" i="11"/>
  <c r="AI1644" i="11"/>
  <c r="AI1642" i="11"/>
  <c r="AJ1640" i="11"/>
  <c r="AI1635" i="11"/>
  <c r="AJ1633" i="11"/>
  <c r="AJ1631" i="11"/>
  <c r="AI1628" i="11"/>
  <c r="AI1626" i="11"/>
  <c r="AJ1624" i="11"/>
  <c r="AI1619" i="11"/>
  <c r="AJ1617" i="11"/>
  <c r="AJ1615" i="11"/>
  <c r="AI1612" i="11"/>
  <c r="AI1610" i="11"/>
  <c r="AJ1608" i="11"/>
  <c r="AI1603" i="11"/>
  <c r="AJ1601" i="11"/>
  <c r="AJ1599" i="11"/>
  <c r="AI1596" i="11"/>
  <c r="AI1594" i="11"/>
  <c r="AJ1592" i="11"/>
  <c r="AI1587" i="11"/>
  <c r="AJ1585" i="11"/>
  <c r="AJ1583" i="11"/>
  <c r="AI1580" i="11"/>
  <c r="AI1578" i="11"/>
  <c r="AJ1576" i="11"/>
  <c r="AI1571" i="11"/>
  <c r="AJ1569" i="11"/>
  <c r="AJ1567" i="11"/>
  <c r="AI1564" i="11"/>
  <c r="AI1562" i="11"/>
  <c r="AJ1560" i="11"/>
  <c r="AI1555" i="11"/>
  <c r="AJ1553" i="11"/>
  <c r="AJ1551" i="11"/>
  <c r="AI1548" i="11"/>
  <c r="AI1546" i="11"/>
  <c r="AJ1544" i="11"/>
  <c r="AI1539" i="11"/>
  <c r="AJ1537" i="11"/>
  <c r="AJ1535" i="11"/>
  <c r="AI1532" i="11"/>
  <c r="AI1530" i="11"/>
  <c r="AJ1528" i="11"/>
  <c r="AI1523" i="11"/>
  <c r="AJ1521" i="11"/>
  <c r="AJ1519" i="11"/>
  <c r="AI1516" i="11"/>
  <c r="AI1514" i="11"/>
  <c r="AJ1512" i="11"/>
  <c r="AI1507" i="11"/>
  <c r="AJ1505" i="11"/>
  <c r="AJ1503" i="11"/>
  <c r="AI1500" i="11"/>
  <c r="AI1498" i="11"/>
  <c r="AJ1496" i="11"/>
  <c r="AI1491" i="11"/>
  <c r="AJ1489" i="11"/>
  <c r="AJ1487" i="11"/>
  <c r="AI1484" i="11"/>
  <c r="AI1482" i="11"/>
  <c r="AJ1480" i="11"/>
  <c r="AI1475" i="11"/>
  <c r="AJ1473" i="11"/>
  <c r="AJ1471" i="11"/>
  <c r="AI1468" i="11"/>
  <c r="AI1466" i="11"/>
  <c r="AJ1464" i="11"/>
  <c r="AI1459" i="11"/>
  <c r="AJ1457" i="11"/>
  <c r="AJ1455" i="11"/>
  <c r="AI1452" i="11"/>
  <c r="AI1450" i="11"/>
  <c r="AJ1448" i="11"/>
  <c r="AI1443" i="11"/>
  <c r="AJ1441" i="11"/>
  <c r="AJ1439" i="11"/>
  <c r="AI1436" i="11"/>
  <c r="AI1434" i="11"/>
  <c r="AJ1432" i="11"/>
  <c r="AI1427" i="11"/>
  <c r="AJ1425" i="11"/>
  <c r="AJ1423" i="11"/>
  <c r="AI1420" i="11"/>
  <c r="AI1418" i="11"/>
  <c r="AJ1416" i="11"/>
  <c r="AI1411" i="11"/>
  <c r="AJ1409" i="11"/>
  <c r="AJ1407" i="11"/>
  <c r="AI1404" i="11"/>
  <c r="AI1402" i="11"/>
  <c r="AJ1400" i="11"/>
  <c r="AI1395" i="11"/>
  <c r="AJ1393" i="11"/>
  <c r="AJ1391" i="11"/>
  <c r="AI1388" i="11"/>
  <c r="AI1386" i="11"/>
  <c r="AJ1384" i="11"/>
  <c r="AI1379" i="11"/>
  <c r="AJ1377" i="11"/>
  <c r="AJ1375" i="11"/>
  <c r="AI1372" i="11"/>
  <c r="AI1370" i="11"/>
  <c r="AJ1368" i="11"/>
  <c r="AI1363" i="11"/>
  <c r="AJ1361" i="11"/>
  <c r="AJ1359" i="11"/>
  <c r="AI1356" i="11"/>
  <c r="AI1354" i="11"/>
  <c r="AJ1352" i="11"/>
  <c r="AI1347" i="11"/>
  <c r="AJ1345" i="11"/>
  <c r="AJ1343" i="11"/>
  <c r="AI1340" i="11"/>
  <c r="AI1338" i="11"/>
  <c r="AJ1336" i="11"/>
  <c r="AI1331" i="11"/>
  <c r="AJ1329" i="11"/>
  <c r="AJ1327" i="11"/>
  <c r="AI1324" i="11"/>
  <c r="AI1322" i="11"/>
  <c r="AJ1320" i="11"/>
  <c r="AI1315" i="11"/>
  <c r="AJ1313" i="11"/>
  <c r="AJ1311" i="11"/>
  <c r="AI1308" i="11"/>
  <c r="AI1306" i="11"/>
  <c r="AJ1304" i="11"/>
  <c r="AI1299" i="11"/>
  <c r="AJ1297" i="11"/>
  <c r="AJ1295" i="11"/>
  <c r="AI1292" i="11"/>
  <c r="AI1290" i="11"/>
  <c r="AJ1288" i="11"/>
  <c r="AI1283" i="11"/>
  <c r="AJ1281" i="11"/>
  <c r="AJ1279" i="11"/>
  <c r="AI1276" i="11"/>
  <c r="AI1274" i="11"/>
  <c r="AJ1272" i="11"/>
  <c r="AI1267" i="11"/>
  <c r="AJ1265" i="11"/>
  <c r="AJ1263" i="11"/>
  <c r="AI1260" i="11"/>
  <c r="AI1258" i="11"/>
  <c r="AJ1256" i="11"/>
  <c r="AI1251" i="11"/>
  <c r="AJ1249" i="11"/>
  <c r="AJ1247" i="11"/>
  <c r="AI1244" i="11"/>
  <c r="AI1242" i="11"/>
  <c r="AJ1240" i="11"/>
  <c r="AI1235" i="11"/>
  <c r="AJ1233" i="11"/>
  <c r="AJ1231" i="11"/>
  <c r="AI1228" i="11"/>
  <c r="AI1226" i="11"/>
  <c r="AJ1224" i="11"/>
  <c r="AI1219" i="11"/>
  <c r="AJ1217" i="11"/>
  <c r="AJ1215" i="11"/>
  <c r="AI1212" i="11"/>
  <c r="AI1210" i="11"/>
  <c r="AJ1208" i="11"/>
  <c r="AI1203" i="11"/>
  <c r="AJ1201" i="11"/>
  <c r="AJ1199" i="11"/>
  <c r="AI1196" i="11"/>
  <c r="AI1194" i="11"/>
  <c r="AJ1192" i="11"/>
  <c r="AI1187" i="11"/>
  <c r="AJ1185" i="11"/>
  <c r="AJ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I1830" i="11"/>
  <c r="AJ1827" i="11"/>
  <c r="AI1822" i="11"/>
  <c r="AJ1819" i="11"/>
  <c r="AI1816" i="11"/>
  <c r="AI1814" i="11"/>
  <c r="AJ1812" i="11"/>
  <c r="AI1807" i="11"/>
  <c r="AJ1805" i="11"/>
  <c r="AJ1803" i="11"/>
  <c r="AI1800" i="11"/>
  <c r="AI1798" i="11"/>
  <c r="AJ1796" i="11"/>
  <c r="AI1791" i="11"/>
  <c r="AJ1789" i="11"/>
  <c r="AJ1787" i="11"/>
  <c r="AI1784" i="11"/>
  <c r="AI1782" i="11"/>
  <c r="AJ1780" i="11"/>
  <c r="AI1775" i="11"/>
  <c r="AJ1773" i="11"/>
  <c r="AJ1771" i="11"/>
  <c r="AI1768" i="11"/>
  <c r="AI1766" i="11"/>
  <c r="AJ1764" i="11"/>
  <c r="AI1759" i="11"/>
  <c r="AJ1757" i="11"/>
  <c r="AJ1755" i="11"/>
  <c r="AI1752" i="11"/>
  <c r="AI1750" i="11"/>
  <c r="AJ1748" i="11"/>
  <c r="AI1743" i="11"/>
  <c r="AJ1741" i="11"/>
  <c r="AJ1739" i="11"/>
  <c r="AI1736" i="11"/>
  <c r="AI1734" i="11"/>
  <c r="AJ1732" i="11"/>
  <c r="AI1727" i="11"/>
  <c r="AJ1725" i="11"/>
  <c r="AJ1723" i="11"/>
  <c r="AI1720" i="11"/>
  <c r="AI1718" i="11"/>
  <c r="AJ1716" i="11"/>
  <c r="AI1711" i="11"/>
  <c r="AJ1709" i="11"/>
  <c r="AJ1707" i="11"/>
  <c r="AI1704" i="11"/>
  <c r="AI1702" i="11"/>
  <c r="AJ1700" i="11"/>
  <c r="AI1695" i="11"/>
  <c r="AJ1693" i="11"/>
  <c r="AJ1691" i="11"/>
  <c r="AI1688" i="11"/>
  <c r="AI1686" i="11"/>
  <c r="AJ1684" i="11"/>
  <c r="AI1679" i="11"/>
  <c r="AJ1677" i="11"/>
  <c r="AJ1675" i="11"/>
  <c r="AI1672" i="11"/>
  <c r="AI1670" i="11"/>
  <c r="AJ1668" i="11"/>
  <c r="AI1663" i="11"/>
  <c r="AJ1661" i="11"/>
  <c r="AJ1659" i="11"/>
  <c r="AI1656" i="11"/>
  <c r="AI1654" i="11"/>
  <c r="AJ1652" i="11"/>
  <c r="AI1647" i="11"/>
  <c r="AJ1645" i="11"/>
  <c r="AJ1643" i="11"/>
  <c r="AI1640" i="11"/>
  <c r="AI1638" i="11"/>
  <c r="AJ1636" i="11"/>
  <c r="AI1631" i="11"/>
  <c r="AJ1629" i="11"/>
  <c r="AJ1627" i="11"/>
  <c r="AI1624" i="11"/>
  <c r="AI1622" i="11"/>
  <c r="AJ1620" i="11"/>
  <c r="AI1615" i="11"/>
  <c r="AJ1613" i="11"/>
  <c r="AJ1611" i="11"/>
  <c r="AI1608" i="11"/>
  <c r="AI1606" i="11"/>
  <c r="AJ1604" i="11"/>
  <c r="AI1599" i="11"/>
  <c r="AJ1597" i="11"/>
  <c r="AJ1595" i="11"/>
  <c r="AI1592" i="11"/>
  <c r="AI1590" i="11"/>
  <c r="AJ1588" i="11"/>
  <c r="AI1583" i="11"/>
  <c r="AJ1581" i="11"/>
  <c r="AJ1579" i="11"/>
  <c r="AI1576" i="11"/>
  <c r="AI1574" i="11"/>
  <c r="AJ1572" i="11"/>
  <c r="AI1567" i="11"/>
  <c r="AJ1565" i="11"/>
  <c r="AJ1563" i="11"/>
  <c r="AI1560" i="11"/>
  <c r="AI1558" i="11"/>
  <c r="AJ1556" i="11"/>
  <c r="AI1551" i="11"/>
  <c r="AJ1549" i="11"/>
  <c r="AJ1547" i="11"/>
  <c r="AI1544" i="11"/>
  <c r="AI1542" i="11"/>
  <c r="AJ1540" i="11"/>
  <c r="AI1535" i="11"/>
  <c r="AJ1533" i="11"/>
  <c r="AJ1531" i="11"/>
  <c r="AI1528" i="11"/>
  <c r="AI1526" i="11"/>
  <c r="AJ1524" i="11"/>
  <c r="AI1519" i="11"/>
  <c r="AJ1517" i="11"/>
  <c r="AJ1515" i="11"/>
  <c r="AI1512" i="11"/>
  <c r="AI1510" i="11"/>
  <c r="AJ1508" i="11"/>
  <c r="AI1503" i="11"/>
  <c r="AJ1501" i="11"/>
  <c r="AJ1499" i="11"/>
  <c r="AI1496" i="11"/>
  <c r="AI1494" i="11"/>
  <c r="AJ1492" i="11"/>
  <c r="AI1487" i="11"/>
  <c r="AJ1485" i="11"/>
  <c r="AJ1483" i="11"/>
  <c r="AI1480" i="11"/>
  <c r="AI1478" i="11"/>
  <c r="AJ1476" i="11"/>
  <c r="AI1471" i="11"/>
  <c r="AJ1469" i="11"/>
  <c r="AJ1467" i="11"/>
  <c r="AI1464" i="11"/>
  <c r="AI1462" i="11"/>
  <c r="AJ1460" i="11"/>
  <c r="AI1455" i="11"/>
  <c r="AJ1453" i="11"/>
  <c r="AJ1451" i="11"/>
  <c r="AI1448" i="11"/>
  <c r="AI1446" i="11"/>
  <c r="AJ1444" i="11"/>
  <c r="AI1439" i="11"/>
  <c r="AJ1437" i="11"/>
  <c r="AJ1435" i="11"/>
  <c r="AI1432" i="11"/>
  <c r="AI1430" i="11"/>
  <c r="AJ1428" i="11"/>
  <c r="AI1423" i="11"/>
  <c r="AJ1421" i="11"/>
  <c r="AJ1419" i="11"/>
  <c r="AI1416" i="11"/>
  <c r="AI1414" i="11"/>
  <c r="AJ1412" i="11"/>
  <c r="AI1407" i="11"/>
  <c r="AJ1405" i="11"/>
  <c r="AJ1403" i="11"/>
  <c r="AI1400" i="11"/>
  <c r="AI1398" i="11"/>
  <c r="AJ1396" i="11"/>
  <c r="AI1391" i="11"/>
  <c r="AJ1389" i="11"/>
  <c r="AJ1387" i="11"/>
  <c r="AI1384" i="11"/>
  <c r="AI1382" i="11"/>
  <c r="AJ1380" i="11"/>
  <c r="AI1375" i="11"/>
  <c r="AJ1373" i="11"/>
  <c r="AJ1371" i="11"/>
  <c r="AI1368" i="11"/>
  <c r="AI1366" i="11"/>
  <c r="AJ1364" i="11"/>
  <c r="AI1359" i="11"/>
  <c r="AJ1357" i="11"/>
  <c r="AJ1355" i="11"/>
  <c r="AI1352" i="11"/>
  <c r="AI1350" i="11"/>
  <c r="AJ1348" i="11"/>
  <c r="AI1343" i="11"/>
  <c r="AJ1341" i="11"/>
  <c r="AJ1339" i="11"/>
  <c r="AI1336" i="11"/>
  <c r="AI1334" i="11"/>
  <c r="AJ1332" i="11"/>
  <c r="AI1327" i="11"/>
  <c r="AJ1325" i="11"/>
  <c r="AJ1323" i="11"/>
  <c r="AI1320" i="11"/>
  <c r="AI1318" i="11"/>
  <c r="AJ1316" i="11"/>
  <c r="AI1311" i="11"/>
  <c r="AJ1309" i="11"/>
  <c r="AJ1307" i="11"/>
  <c r="AI1304" i="11"/>
  <c r="AI1302" i="11"/>
  <c r="AJ1300" i="11"/>
  <c r="AI1295" i="11"/>
  <c r="AJ1293" i="11"/>
  <c r="AJ1291" i="11"/>
  <c r="AI1288" i="11"/>
  <c r="AI1286" i="11"/>
  <c r="AJ1284" i="11"/>
  <c r="AI1279" i="11"/>
  <c r="AJ1277" i="11"/>
  <c r="AJ1275" i="11"/>
  <c r="AI1272" i="11"/>
  <c r="AI1270" i="11"/>
  <c r="AJ1268" i="11"/>
  <c r="AI1263" i="11"/>
  <c r="AJ1261" i="11"/>
  <c r="AJ1259" i="11"/>
  <c r="AI1256" i="11"/>
  <c r="AI1254" i="11"/>
  <c r="AJ1252" i="11"/>
  <c r="AI1247" i="11"/>
  <c r="AJ1245" i="11"/>
  <c r="AJ1243" i="11"/>
  <c r="AI1240" i="11"/>
  <c r="AI1238" i="11"/>
  <c r="AJ1236" i="11"/>
  <c r="AI1231" i="11"/>
  <c r="AJ1229" i="11"/>
  <c r="AJ1227" i="11"/>
  <c r="AI1224" i="11"/>
  <c r="AI1222" i="11"/>
  <c r="AJ1220" i="11"/>
  <c r="AI1215" i="11"/>
  <c r="AJ1213" i="11"/>
  <c r="AJ1211" i="11"/>
  <c r="AI1208" i="11"/>
  <c r="AI1206" i="11"/>
  <c r="AJ1204" i="11"/>
  <c r="AI1199" i="11"/>
  <c r="AJ1197" i="11"/>
  <c r="AJ1195" i="11"/>
  <c r="AI1192" i="11"/>
  <c r="AI1190" i="11"/>
  <c r="AJ1188" i="11"/>
  <c r="AI1183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1832" i="11"/>
  <c r="AI1827" i="11"/>
  <c r="AJ1824" i="11"/>
  <c r="AI1819" i="11"/>
  <c r="AJ1817" i="11"/>
  <c r="AJ1815" i="11"/>
  <c r="AI1812" i="11"/>
  <c r="AI1810" i="11"/>
  <c r="AJ1808" i="11"/>
  <c r="AI1803" i="11"/>
  <c r="AJ1801" i="11"/>
  <c r="AJ1799" i="11"/>
  <c r="AI1796" i="11"/>
  <c r="AI1794" i="11"/>
  <c r="AJ1792" i="11"/>
  <c r="AI1787" i="11"/>
  <c r="AJ1785" i="11"/>
  <c r="AJ1783" i="11"/>
  <c r="AI1780" i="11"/>
  <c r="AI1778" i="11"/>
  <c r="AJ1776" i="11"/>
  <c r="AI1771" i="11"/>
  <c r="AJ1769" i="11"/>
  <c r="AJ1767" i="11"/>
  <c r="AI1764" i="11"/>
  <c r="AI1762" i="11"/>
  <c r="AJ1760" i="11"/>
  <c r="AI1755" i="11"/>
  <c r="AJ1753" i="11"/>
  <c r="AJ1751" i="11"/>
  <c r="AI1748" i="11"/>
  <c r="AI1746" i="11"/>
  <c r="AJ1744" i="11"/>
  <c r="AI1739" i="11"/>
  <c r="AJ1737" i="11"/>
  <c r="AJ1735" i="11"/>
  <c r="AI1732" i="11"/>
  <c r="AI1730" i="11"/>
  <c r="AJ1728" i="11"/>
  <c r="AI1723" i="11"/>
  <c r="AJ1721" i="11"/>
  <c r="AJ1719" i="11"/>
  <c r="AI1716" i="11"/>
  <c r="AI1714" i="11"/>
  <c r="AJ1712" i="11"/>
  <c r="AI1707" i="11"/>
  <c r="AJ1705" i="11"/>
  <c r="AJ1703" i="11"/>
  <c r="AI1700" i="11"/>
  <c r="AI1698" i="11"/>
  <c r="AJ1696" i="11"/>
  <c r="AI1691" i="11"/>
  <c r="AJ1689" i="11"/>
  <c r="AJ1687" i="11"/>
  <c r="AI1684" i="11"/>
  <c r="AI1682" i="11"/>
  <c r="AJ1680" i="11"/>
  <c r="AI1675" i="11"/>
  <c r="AJ1673" i="11"/>
  <c r="AJ1671" i="11"/>
  <c r="AI1668" i="11"/>
  <c r="AI1666" i="11"/>
  <c r="AJ1664" i="11"/>
  <c r="AI1659" i="11"/>
  <c r="AJ1657" i="11"/>
  <c r="AJ1655" i="11"/>
  <c r="AI1652" i="11"/>
  <c r="AI1650" i="11"/>
  <c r="AJ1648" i="11"/>
  <c r="AI1643" i="11"/>
  <c r="AJ1641" i="11"/>
  <c r="AJ1639" i="11"/>
  <c r="AI1636" i="11"/>
  <c r="AI1634" i="11"/>
  <c r="AJ1632" i="11"/>
  <c r="AI1627" i="11"/>
  <c r="AJ1625" i="11"/>
  <c r="AJ1623" i="11"/>
  <c r="AI1620" i="11"/>
  <c r="AI1618" i="11"/>
  <c r="AJ1616" i="11"/>
  <c r="AI1611" i="11"/>
  <c r="AJ1609" i="11"/>
  <c r="AJ1607" i="11"/>
  <c r="AI1604" i="11"/>
  <c r="AI1602" i="11"/>
  <c r="AJ1600" i="11"/>
  <c r="AI1595" i="11"/>
  <c r="AJ1593" i="11"/>
  <c r="AJ1591" i="11"/>
  <c r="AI1588" i="11"/>
  <c r="AI1586" i="11"/>
  <c r="AJ1584" i="11"/>
  <c r="AI1579" i="11"/>
  <c r="AJ1577" i="11"/>
  <c r="AJ1575" i="11"/>
  <c r="AI1572" i="11"/>
  <c r="AI1570" i="11"/>
  <c r="AJ1568" i="11"/>
  <c r="AI1563" i="11"/>
  <c r="AJ1561" i="11"/>
  <c r="AJ1559" i="11"/>
  <c r="AI1556" i="11"/>
  <c r="AI1554" i="11"/>
  <c r="AJ1552" i="11"/>
  <c r="AI1547" i="11"/>
  <c r="AJ1545" i="11"/>
  <c r="AJ1543" i="11"/>
  <c r="AI1540" i="11"/>
  <c r="AI1538" i="11"/>
  <c r="AJ1536" i="11"/>
  <c r="AI1531" i="11"/>
  <c r="AJ1529" i="11"/>
  <c r="AJ1527" i="11"/>
  <c r="AI1524" i="11"/>
  <c r="AI1522" i="11"/>
  <c r="AJ1520" i="11"/>
  <c r="AI1515" i="11"/>
  <c r="AJ1513" i="11"/>
  <c r="AJ1511" i="11"/>
  <c r="AI1508" i="11"/>
  <c r="AI1506" i="11"/>
  <c r="AJ1504" i="11"/>
  <c r="AI1499" i="11"/>
  <c r="AJ1497" i="11"/>
  <c r="AJ1495" i="11"/>
  <c r="AI1492" i="11"/>
  <c r="AI1490" i="11"/>
  <c r="AJ1488" i="11"/>
  <c r="AI1483" i="11"/>
  <c r="AJ1481" i="11"/>
  <c r="AJ1479" i="11"/>
  <c r="AI1476" i="11"/>
  <c r="AI1474" i="11"/>
  <c r="AJ1472" i="11"/>
  <c r="AI1467" i="11"/>
  <c r="AJ1465" i="11"/>
  <c r="AJ1463" i="11"/>
  <c r="AI1460" i="11"/>
  <c r="AI1458" i="11"/>
  <c r="AJ1456" i="11"/>
  <c r="AI1451" i="11"/>
  <c r="AJ1449" i="11"/>
  <c r="AJ1447" i="11"/>
  <c r="AI1444" i="11"/>
  <c r="AI1442" i="11"/>
  <c r="AJ1440" i="11"/>
  <c r="AI1435" i="11"/>
  <c r="AJ1433" i="11"/>
  <c r="AJ1431" i="11"/>
  <c r="AI1428" i="11"/>
  <c r="AI1426" i="11"/>
  <c r="AJ1424" i="11"/>
  <c r="AI1419" i="11"/>
  <c r="AJ1417" i="11"/>
  <c r="AJ1415" i="11"/>
  <c r="AI1412" i="11"/>
  <c r="AI1410" i="11"/>
  <c r="AJ1408" i="11"/>
  <c r="AI1403" i="11"/>
  <c r="AJ1401" i="11"/>
  <c r="AJ1399" i="11"/>
  <c r="AI1396" i="11"/>
  <c r="AI1394" i="11"/>
  <c r="AJ1392" i="11"/>
  <c r="AI1387" i="11"/>
  <c r="AJ1385" i="11"/>
  <c r="AJ1383" i="11"/>
  <c r="AI1380" i="11"/>
  <c r="AI1378" i="11"/>
  <c r="AJ1376" i="11"/>
  <c r="AI1371" i="11"/>
  <c r="AJ1369" i="11"/>
  <c r="AJ1367" i="11"/>
  <c r="AI1364" i="11"/>
  <c r="AI1362" i="11"/>
  <c r="AJ1360" i="11"/>
  <c r="AI1355" i="11"/>
  <c r="AJ1353" i="11"/>
  <c r="AJ1351" i="11"/>
  <c r="AI1348" i="11"/>
  <c r="AI1346" i="11"/>
  <c r="AJ1344" i="11"/>
  <c r="AI1339" i="11"/>
  <c r="AJ1337" i="11"/>
  <c r="AJ1335" i="11"/>
  <c r="AI1332" i="11"/>
  <c r="AI1330" i="11"/>
  <c r="AJ1328" i="11"/>
  <c r="AI1323" i="11"/>
  <c r="AJ1321" i="11"/>
  <c r="AJ1319" i="11"/>
  <c r="AI1316" i="11"/>
  <c r="AI1314" i="11"/>
  <c r="AJ1312" i="11"/>
  <c r="AI1307" i="11"/>
  <c r="AJ1305" i="11"/>
  <c r="AJ1303" i="11"/>
  <c r="AI1300" i="11"/>
  <c r="AI1298" i="11"/>
  <c r="AJ1296" i="11"/>
  <c r="AI1291" i="11"/>
  <c r="AJ1289" i="11"/>
  <c r="AJ1287" i="11"/>
  <c r="AI1284" i="11"/>
  <c r="AI1282" i="11"/>
  <c r="AJ1280" i="11"/>
  <c r="AI1275" i="11"/>
  <c r="AJ1273" i="11"/>
  <c r="AJ1271" i="11"/>
  <c r="AI1268" i="11"/>
  <c r="AI1266" i="11"/>
  <c r="AJ1264" i="11"/>
  <c r="AI1259" i="11"/>
  <c r="AJ1257" i="11"/>
  <c r="AJ1255" i="11"/>
  <c r="AI1252" i="11"/>
  <c r="AI1250" i="11"/>
  <c r="AJ1248" i="11"/>
  <c r="AI1243" i="11"/>
  <c r="AJ1241" i="11"/>
  <c r="AJ1239" i="11"/>
  <c r="AI1236" i="11"/>
  <c r="AI1234" i="11"/>
  <c r="AJ1232" i="11"/>
  <c r="AI1227" i="11"/>
  <c r="AJ1225" i="11"/>
  <c r="AJ1223" i="11"/>
  <c r="AI1220" i="11"/>
  <c r="AI1218" i="11"/>
  <c r="AJ1216" i="11"/>
  <c r="AI1211" i="11"/>
  <c r="AJ1209" i="11"/>
  <c r="AJ1207" i="11"/>
  <c r="AI1204" i="11"/>
  <c r="AI1202" i="11"/>
  <c r="AJ1200" i="11"/>
  <c r="AI1195" i="11"/>
  <c r="AJ1193" i="11"/>
  <c r="AJ1191" i="11"/>
  <c r="AI1188" i="11"/>
  <c r="AI1186" i="11"/>
  <c r="AJ1184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1831" i="11"/>
  <c r="AJ1813" i="11"/>
  <c r="AI1806" i="11"/>
  <c r="AI1799" i="11"/>
  <c r="AI1792" i="11"/>
  <c r="AJ1763" i="11"/>
  <c r="AJ1756" i="11"/>
  <c r="AJ1749" i="11"/>
  <c r="AI1742" i="11"/>
  <c r="AI1735" i="11"/>
  <c r="AI1728" i="11"/>
  <c r="AJ1699" i="11"/>
  <c r="AJ1692" i="11"/>
  <c r="AJ1685" i="11"/>
  <c r="AI1678" i="11"/>
  <c r="AI1671" i="11"/>
  <c r="AI1664" i="11"/>
  <c r="AJ1635" i="11"/>
  <c r="AJ1628" i="11"/>
  <c r="AJ1621" i="11"/>
  <c r="AI1614" i="11"/>
  <c r="AI1607" i="11"/>
  <c r="AI1600" i="11"/>
  <c r="AJ1571" i="11"/>
  <c r="AJ1564" i="11"/>
  <c r="AJ1557" i="11"/>
  <c r="AI1550" i="11"/>
  <c r="AI1543" i="11"/>
  <c r="AI1536" i="11"/>
  <c r="AJ1507" i="11"/>
  <c r="AJ1500" i="11"/>
  <c r="AJ1493" i="11"/>
  <c r="AI1486" i="11"/>
  <c r="AI1479" i="11"/>
  <c r="AI1472" i="11"/>
  <c r="AJ1443" i="11"/>
  <c r="AJ1436" i="11"/>
  <c r="AJ1429" i="11"/>
  <c r="AI1422" i="11"/>
  <c r="AI1415" i="11"/>
  <c r="AI1408" i="11"/>
  <c r="AJ1379" i="11"/>
  <c r="AJ1372" i="11"/>
  <c r="AJ1365" i="11"/>
  <c r="AI1358" i="11"/>
  <c r="AI1351" i="11"/>
  <c r="AI1344" i="11"/>
  <c r="AJ1315" i="11"/>
  <c r="AJ1308" i="11"/>
  <c r="AJ1301" i="11"/>
  <c r="AI1294" i="11"/>
  <c r="AI1287" i="11"/>
  <c r="AI1280" i="11"/>
  <c r="AJ1251" i="11"/>
  <c r="AJ1244" i="11"/>
  <c r="AJ1237" i="11"/>
  <c r="AI1230" i="11"/>
  <c r="AI1223" i="11"/>
  <c r="AI1216" i="11"/>
  <c r="AJ1187" i="11"/>
  <c r="AJ1175" i="11"/>
  <c r="AI1170" i="11"/>
  <c r="AJ1159" i="11"/>
  <c r="AI1154" i="11"/>
  <c r="AJ1143" i="11"/>
  <c r="AI1138" i="11"/>
  <c r="AJ1127" i="11"/>
  <c r="AI1122" i="11"/>
  <c r="AJ1111" i="11"/>
  <c r="AI1106" i="11"/>
  <c r="AJ1095" i="11"/>
  <c r="AI1090" i="11"/>
  <c r="AJ1079" i="11"/>
  <c r="AI1074" i="11"/>
  <c r="AJ1063" i="11"/>
  <c r="AI1058" i="11"/>
  <c r="AJ1047" i="11"/>
  <c r="AI1042" i="11"/>
  <c r="AJ1031" i="11"/>
  <c r="AI1026" i="11"/>
  <c r="AJ1015" i="11"/>
  <c r="AI1010" i="11"/>
  <c r="AJ999" i="11"/>
  <c r="AI994" i="11"/>
  <c r="AJ983" i="11"/>
  <c r="AI978" i="11"/>
  <c r="AJ967" i="11"/>
  <c r="AI962" i="11"/>
  <c r="AJ951" i="11"/>
  <c r="AI946" i="11"/>
  <c r="AJ935" i="11"/>
  <c r="AI930" i="11"/>
  <c r="AJ919" i="11"/>
  <c r="AI914" i="11"/>
  <c r="AJ903" i="11"/>
  <c r="AI898" i="11"/>
  <c r="AJ887" i="11"/>
  <c r="AI882" i="11"/>
  <c r="AJ871" i="11"/>
  <c r="AI866" i="11"/>
  <c r="AJ855" i="11"/>
  <c r="AI850" i="11"/>
  <c r="AJ839" i="11"/>
  <c r="AI834" i="11"/>
  <c r="AJ823" i="11"/>
  <c r="AI818" i="11"/>
  <c r="AJ807" i="11"/>
  <c r="AI802" i="11"/>
  <c r="AJ791" i="11"/>
  <c r="AI786" i="11"/>
  <c r="AJ775" i="11"/>
  <c r="AI770" i="11"/>
  <c r="AJ759" i="11"/>
  <c r="AI754" i="11"/>
  <c r="AJ743" i="11"/>
  <c r="AI738" i="11"/>
  <c r="AJ727" i="11"/>
  <c r="AI722" i="11"/>
  <c r="AJ711" i="11"/>
  <c r="AI706" i="11"/>
  <c r="AJ695" i="11"/>
  <c r="AI690" i="11"/>
  <c r="AJ679" i="11"/>
  <c r="AI674" i="11"/>
  <c r="AJ663" i="11"/>
  <c r="AI658" i="11"/>
  <c r="AJ647" i="11"/>
  <c r="AI642" i="11"/>
  <c r="AJ631" i="11"/>
  <c r="AI626" i="11"/>
  <c r="AJ615" i="11"/>
  <c r="AI610" i="11"/>
  <c r="AJ599" i="11"/>
  <c r="AI594" i="11"/>
  <c r="AJ583" i="11"/>
  <c r="AI578" i="11"/>
  <c r="AJ567" i="11"/>
  <c r="AI562" i="11"/>
  <c r="AJ551" i="11"/>
  <c r="AI546" i="11"/>
  <c r="AJ535" i="11"/>
  <c r="AI530" i="11"/>
  <c r="AJ519" i="11"/>
  <c r="AI514" i="11"/>
  <c r="AJ503" i="11"/>
  <c r="AI498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<sst xmlns="http://schemas.openxmlformats.org/spreadsheetml/2006/main" count="18886" uniqueCount="1860">
  <si>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</si>
  <si>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</si>
  <si>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</si>
  <si>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</si>
  <si>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</si>
  <si>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</si>
  <si>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</si>
  <si>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</si>
  <si>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</si>
  <si>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</si>
  <si>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</si>
  <si>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</si>
  <si>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</si>
  <si>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</si>
  <si>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</si>
  <si>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</si>
  <si>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</si>
  <si>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</si>
  <si>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</si>
  <si>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</si>
  <si>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</si>
  <si>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</si>
  <si>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</si>
  <si>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</si>
  <si>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</si>
  <si>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</si>
  <si>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</si>
  <si>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</si>
  <si>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</si>
  <si>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</si>
  <si>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</si>
  <si>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</si>
  <si>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</si>
  <si>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</si>
  <si>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</si>
  <si>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</si>
  <si>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</si>
  <si>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</si>
  <si>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</si>
  <si>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</si>
  <si>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</si>
  <si>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</si>
  <si>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</si>
  <si>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</si>
  <si>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</si>
  <si>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</si>
  <si>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</si>
  <si>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</si>
  <si>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</si>
  <si>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</si>
  <si>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</si>
  <si>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</si>
  <si>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</si>
  <si>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</si>
  <si>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</si>
  <si>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</si>
  <si>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</si>
  <si>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</si>
  <si>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</si>
  <si>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</si>
  <si>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</si>
  <si>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</si>
  <si>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</si>
  <si>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</si>
  <si>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</si>
  <si>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</si>
  <si>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</si>
  <si>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</si>
  <si>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</si>
  <si>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</si>
  <si>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</si>
  <si>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</si>
  <si>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</si>
  <si>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</si>
  <si>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</si>
  <si>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</si>
  <si>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</si>
  <si>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</si>
  <si>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</si>
  <si>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</si>
  <si>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</si>
  <si>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</si>
  <si>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</si>
  <si>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</si>
  <si>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</si>
  <si>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</si>
  <si>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</si>
  <si>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</si>
  <si>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</si>
  <si>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</si>
  <si>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</si>
  <si>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</si>
  <si>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</si>
  <si>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</si>
  <si>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</si>
  <si>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</si>
  <si>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</si>
  <si>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</si>
  <si>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</si>
  <si>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</si>
  <si>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</si>
  <si>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</si>
  <si>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</si>
  <si>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</si>
  <si>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</si>
  <si>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</si>
  <si>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</si>
  <si>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</si>
  <si>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</si>
  <si>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</si>
  <si>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</si>
  <si>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</si>
  <si>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</si>
  <si>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</si>
  <si>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</si>
  <si>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</si>
  <si>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</si>
  <si>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</si>
  <si>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</si>
  <si>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</si>
  <si>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</si>
  <si>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</si>
  <si>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</si>
  <si>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</si>
  <si>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</si>
  <si>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</si>
  <si>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</si>
  <si>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</si>
  <si>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</si>
  <si>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</si>
  <si>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</si>
  <si>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</si>
  <si>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</si>
  <si>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</si>
  <si>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</si>
  <si>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</si>
  <si>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</si>
  <si>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</si>
  <si>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</si>
  <si>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</si>
  <si>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</si>
  <si>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</si>
  <si>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</si>
  <si>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</si>
  <si>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</si>
  <si>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</si>
  <si>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</si>
  <si>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</si>
  <si>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</si>
  <si>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</si>
  <si>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</si>
  <si>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</si>
  <si>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</si>
  <si>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</si>
  <si>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</si>
  <si>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</si>
  <si>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</si>
  <si>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</si>
  <si>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</si>
  <si>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</si>
  <si>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</si>
  <si>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</si>
  <si>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</si>
  <si>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</si>
  <si>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</si>
  <si>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</si>
  <si>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</si>
  <si>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</si>
  <si>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</si>
  <si>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</si>
  <si>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</si>
  <si>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</si>
  <si>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</si>
  <si>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</si>
  <si>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</si>
  <si>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</si>
  <si>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</si>
  <si>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</si>
  <si>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</si>
  <si>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</si>
  <si>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</si>
  <si>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</si>
  <si>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</si>
  <si>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</si>
  <si>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</si>
  <si>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</si>
  <si>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</si>
  <si>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</si>
  <si>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</si>
  <si>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</si>
  <si>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</si>
  <si>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</si>
  <si>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</si>
  <si>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</si>
  <si>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</si>
  <si>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</si>
  <si>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</si>
  <si>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</si>
  <si>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</si>
  <si>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</si>
  <si>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</si>
  <si>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</si>
  <si>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</si>
  <si>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</si>
  <si>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</si>
  <si>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</si>
  <si>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</si>
  <si>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</si>
  <si>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</si>
  <si>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</si>
  <si>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</si>
  <si>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</si>
  <si>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</si>
  <si>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</si>
  <si>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</si>
  <si>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</si>
  <si>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</si>
  <si>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</si>
  <si>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</si>
  <si>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</si>
  <si>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</si>
  <si>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</si>
  <si>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</si>
  <si>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</si>
  <si>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</si>
  <si>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</si>
  <si>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</si>
  <si>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</si>
  <si>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</si>
  <si>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</si>
  <si>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</si>
  <si>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</si>
  <si>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</si>
  <si>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</si>
  <si>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</si>
  <si>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</si>
  <si>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</si>
  <si>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</si>
  <si>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</si>
  <si>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</si>
  <si>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</si>
  <si>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</si>
  <si>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</si>
  <si>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</si>
  <si>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</si>
  <si>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</si>
  <si>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</si>
  <si>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</si>
  <si>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</si>
  <si>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</si>
  <si>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</si>
  <si>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</si>
  <si>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</si>
  <si>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</si>
  <si>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</si>
  <si>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</si>
  <si>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</si>
  <si>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</si>
  <si>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</si>
  <si>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</si>
  <si>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</si>
  <si>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</si>
  <si>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</si>
  <si>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</si>
  <si>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</si>
  <si>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</si>
  <si>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</si>
  <si>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</si>
  <si>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</si>
  <si>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</si>
  <si>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</si>
  <si>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</si>
  <si>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</si>
  <si>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</si>
  <si>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</si>
  <si>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</si>
  <si>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</si>
  <si>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</si>
  <si>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</si>
  <si>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</si>
  <si>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</si>
  <si>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</si>
  <si>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</si>
  <si>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</si>
  <si>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</si>
  <si>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</si>
  <si>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</si>
  <si>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</si>
  <si>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</si>
  <si>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</si>
  <si>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</si>
  <si>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</si>
  <si>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</si>
  <si>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</si>
  <si>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</si>
  <si>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</si>
  <si>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</si>
  <si>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</si>
  <si>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</si>
  <si>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</si>
  <si>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</si>
  <si>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</si>
  <si>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</si>
  <si>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</si>
  <si>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</si>
  <si>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</si>
  <si>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</si>
  <si>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</si>
  <si>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</si>
  <si>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</si>
  <si>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</si>
  <si>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</si>
  <si>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</si>
  <si>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</si>
  <si>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</si>
  <si>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</si>
  <si>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</si>
  <si>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</si>
  <si>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</si>
  <si>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</si>
  <si>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</si>
  <si>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</si>
  <si>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</si>
  <si>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</si>
  <si>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</si>
  <si>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</si>
  <si>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</si>
  <si>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</si>
  <si>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</si>
  <si>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</si>
  <si>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</si>
  <si>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</si>
  <si>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</si>
  <si>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</si>
  <si>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</si>
  <si>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</si>
  <si>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</si>
  <si>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</si>
  <si>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</si>
  <si>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</si>
  <si>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</si>
  <si>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</si>
  <si>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</si>
  <si>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</si>
  <si>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</si>
  <si>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</si>
  <si>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</si>
  <si>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</si>
  <si>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</si>
  <si>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</si>
  <si>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</si>
  <si>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</si>
  <si>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</si>
  <si>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</si>
  <si>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</si>
  <si>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</si>
  <si>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</si>
  <si>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</si>
  <si>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</si>
  <si>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</si>
  <si>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</si>
  <si>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</si>
  <si>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</si>
  <si>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</si>
  <si>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</si>
  <si>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</si>
  <si>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</si>
  <si>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</si>
  <si>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</si>
  <si>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</si>
  <si>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</si>
  <si>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</si>
  <si>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</si>
  <si>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</si>
  <si>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</si>
  <si>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</si>
  <si>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</si>
  <si>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</si>
  <si>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</si>
  <si>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</si>
  <si>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</si>
  <si>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</si>
  <si>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</si>
  <si>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</si>
  <si>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</si>
  <si>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</si>
  <si>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</si>
  <si>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</si>
  <si>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</si>
  <si>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</si>
  <si>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</si>
  <si>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</si>
  <si>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</si>
  <si>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</si>
  <si>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</si>
  <si>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</si>
  <si>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</si>
  <si>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</si>
  <si>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</si>
  <si>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</si>
  <si>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</si>
  <si>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</si>
  <si>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</si>
  <si>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</si>
  <si>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</si>
  <si>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</si>
  <si>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</si>
  <si>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</si>
  <si>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</si>
  <si>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</si>
  <si>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</si>
  <si>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</si>
  <si>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</si>
  <si>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</si>
  <si>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</si>
  <si>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</si>
  <si>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</si>
  <si>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</si>
  <si>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</si>
  <si>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</si>
  <si>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</si>
  <si>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</si>
  <si>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</si>
  <si>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</si>
  <si>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</si>
  <si>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</si>
  <si>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</si>
  <si>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</si>
  <si>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</si>
  <si>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</si>
  <si>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</si>
  <si>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</si>
  <si>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</si>
  <si>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</si>
  <si>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</si>
  <si>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</si>
  <si>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</si>
  <si>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</si>
  <si>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</si>
  <si>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</si>
  <si>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</si>
  <si>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</si>
  <si>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</si>
  <si>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</si>
  <si>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</si>
  <si>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</si>
  <si>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</si>
  <si>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</si>
  <si>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</si>
  <si>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</si>
  <si>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</si>
  <si>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</si>
  <si>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</si>
  <si>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</si>
  <si>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</si>
  <si>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</si>
  <si>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</si>
  <si>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</si>
  <si>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</si>
  <si>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</si>
  <si>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</si>
  <si>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</si>
  <si>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</si>
  <si>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</si>
  <si>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</si>
  <si>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</si>
  <si>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</si>
  <si>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</si>
  <si>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</si>
  <si>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</si>
  <si>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</si>
  <si>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</si>
  <si>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</si>
  <si>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</si>
  <si>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</si>
  <si>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</si>
  <si>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</si>
  <si>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</si>
  <si>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</si>
  <si>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</si>
  <si>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</si>
  <si>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</si>
  <si>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</si>
  <si>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</si>
  <si>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</si>
  <si>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</si>
  <si>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</si>
  <si>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</si>
  <si>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</si>
  <si>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</si>
  <si>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</si>
  <si>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</si>
  <si>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</si>
  <si>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</si>
  <si>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</si>
  <si>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</si>
  <si>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</si>
  <si>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</si>
  <si>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</si>
  <si>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</si>
  <si>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</si>
  <si>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</si>
  <si>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</si>
  <si>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</si>
  <si>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</si>
  <si>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</si>
  <si>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</si>
  <si>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</si>
  <si>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</si>
  <si>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</si>
  <si>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</si>
  <si>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</si>
  <si>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</si>
  <si>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</si>
  <si>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</si>
  <si>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</si>
  <si>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</si>
  <si>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</si>
  <si>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</si>
  <si>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</si>
  <si>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</si>
  <si>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</si>
  <si>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</si>
  <si>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</si>
  <si>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</si>
  <si>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</si>
  <si>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</si>
  <si>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</si>
  <si>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</si>
  <si>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</si>
  <si>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</si>
  <si>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</si>
  <si>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</si>
  <si>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</si>
  <si>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</si>
  <si>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</si>
  <si>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</si>
  <si>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</si>
  <si>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</si>
  <si>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</si>
  <si>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</si>
  <si>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</si>
  <si>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</si>
  <si>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</si>
  <si>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</si>
  <si>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</si>
  <si>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</si>
  <si>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</si>
  <si>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</si>
  <si>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</si>
  <si>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</si>
  <si>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</si>
  <si>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</si>
  <si>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</si>
  <si>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</si>
  <si>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</si>
  <si>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</si>
  <si>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</si>
  <si>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</si>
  <si>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</si>
  <si>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</si>
  <si>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</si>
  <si>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</si>
  <si>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</si>
  <si>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</si>
  <si>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</si>
  <si>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</si>
  <si>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</si>
  <si>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</si>
  <si>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</si>
  <si>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</si>
  <si>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</si>
  <si>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</si>
  <si>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</si>
  <si>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</si>
  <si>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</si>
  <si>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</si>
  <si>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</si>
  <si>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</si>
  <si>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</si>
  <si>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</si>
  <si>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</si>
  <si>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</si>
  <si>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</si>
  <si>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</si>
  <si>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</si>
  <si>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</si>
  <si>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</si>
  <si>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</si>
  <si>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</si>
  <si>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</si>
  <si>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</si>
  <si>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</si>
  <si>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</si>
  <si>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</si>
  <si>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</si>
  <si>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</si>
  <si>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</si>
  <si>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</si>
  <si>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</si>
  <si>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</si>
  <si>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</si>
  <si>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</si>
  <si>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</si>
  <si>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</si>
  <si>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</si>
  <si>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</si>
  <si>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</si>
  <si>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</si>
  <si>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</si>
  <si>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</si>
  <si>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</si>
  <si>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</si>
  <si>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</si>
  <si>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</si>
  <si>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</si>
  <si>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</si>
  <si>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</si>
  <si>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</si>
  <si>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</si>
  <si>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</si>
  <si>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</si>
  <si>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</si>
  <si>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</si>
  <si>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</si>
  <si>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</si>
  <si>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</si>
  <si>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</si>
  <si>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</si>
  <si>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</si>
  <si>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</si>
  <si>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</si>
  <si>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</si>
  <si>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</si>
  <si>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</si>
  <si>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</si>
  <si>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</si>
  <si>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</si>
  <si>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</si>
  <si>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</si>
  <si>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</si>
  <si>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</si>
  <si>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</si>
  <si>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</si>
  <si>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</si>
  <si>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</si>
  <si>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</si>
  <si>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</si>
  <si>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</si>
  <si>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</si>
  <si>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</si>
  <si>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</si>
  <si>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</si>
  <si>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</si>
  <si>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</si>
  <si>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</si>
  <si>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</si>
  <si>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</si>
  <si>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</si>
  <si>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</si>
  <si>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</si>
  <si>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</si>
  <si>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</si>
  <si>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</si>
  <si>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</si>
  <si>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</si>
  <si>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</si>
  <si>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</si>
  <si>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</si>
  <si>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</si>
  <si>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</si>
  <si>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</si>
  <si>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</si>
  <si>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</si>
  <si>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</si>
  <si>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</si>
  <si>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</si>
  <si>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</si>
  <si>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</si>
  <si>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</si>
  <si>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</si>
  <si>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</si>
  <si>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</si>
  <si>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</si>
  <si>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</si>
  <si>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</si>
  <si>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</si>
  <si>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</si>
  <si>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</si>
  <si>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</si>
  <si>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</si>
  <si>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</si>
  <si>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</si>
  <si>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</si>
  <si>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</si>
  <si>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</si>
  <si>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</si>
  <si>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</si>
  <si>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</si>
  <si>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</si>
  <si>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</si>
  <si>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</si>
  <si>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</si>
  <si>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</si>
  <si>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</si>
  <si>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</si>
  <si>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</si>
  <si>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</si>
  <si>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</si>
  <si>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</si>
  <si>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</si>
  <si>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</si>
  <si>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</si>
  <si>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</si>
  <si>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</si>
  <si>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</si>
  <si>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</si>
  <si>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</si>
  <si>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</si>
  <si>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</si>
  <si>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</si>
  <si>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</si>
  <si>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</si>
  <si>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</si>
  <si>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</si>
  <si>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</si>
  <si>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</si>
  <si>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</si>
  <si>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</si>
  <si>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</si>
  <si>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</si>
  <si>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</si>
  <si>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</si>
  <si>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</si>
  <si>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</si>
  <si>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</si>
  <si>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</si>
  <si>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</si>
  <si>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</si>
  <si>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</si>
  <si>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</si>
  <si>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</si>
  <si>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</si>
  <si>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</si>
  <si>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</si>
  <si>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</si>
  <si>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</si>
  <si>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</si>
  <si>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</si>
  <si>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</si>
  <si>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</si>
  <si>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</si>
  <si>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</si>
  <si>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</si>
  <si>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</si>
  <si>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</si>
  <si>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</si>
  <si>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</si>
  <si>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</si>
  <si>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</si>
  <si>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</si>
  <si>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</si>
  <si>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</si>
  <si>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</si>
  <si>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</si>
  <si>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</si>
  <si>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</si>
  <si>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</si>
  <si>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</si>
  <si>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</si>
  <si>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</si>
  <si>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</si>
  <si>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</si>
  <si>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</si>
  <si>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</si>
  <si>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</si>
  <si>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</si>
  <si>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</si>
  <si>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</si>
  <si>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</si>
  <si>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</si>
  <si>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</si>
  <si>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</si>
  <si>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</si>
  <si>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</si>
  <si>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</si>
  <si>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</si>
  <si>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</si>
  <si>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</si>
  <si>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</si>
  <si>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</si>
  <si>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</si>
  <si>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</si>
  <si>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</si>
  <si>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</si>
  <si>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</si>
  <si>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</si>
  <si>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</si>
  <si>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</si>
  <si>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</si>
  <si>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</si>
  <si>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</si>
  <si>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</si>
  <si>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</si>
  <si>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</si>
  <si>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</si>
  <si>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</si>
  <si>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</si>
  <si>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</si>
  <si>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</si>
  <si>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</si>
  <si>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</si>
  <si>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</si>
  <si>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</si>
  <si>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</si>
  <si>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</si>
  <si>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</si>
  <si>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</si>
  <si>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</si>
  <si>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</si>
  <si>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</si>
  <si>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</si>
  <si>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</si>
  <si>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</si>
  <si>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</si>
  <si>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</si>
  <si>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</si>
  <si>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</si>
  <si>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</si>
  <si>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</si>
  <si>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</si>
  <si>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</si>
  <si>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</si>
  <si>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</si>
  <si>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</si>
  <si>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</si>
  <si>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</si>
  <si>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</si>
  <si>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</si>
  <si>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</si>
  <si>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</si>
  <si>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</si>
  <si>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</si>
  <si>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</si>
  <si>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</si>
  <si>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</si>
  <si>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</si>
  <si>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</si>
  <si>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</si>
  <si>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</si>
  <si>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</si>
  <si>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</si>
  <si>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</si>
  <si>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</si>
  <si>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</si>
  <si>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</si>
  <si>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</si>
  <si>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</si>
  <si>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</si>
  <si>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</si>
  <si>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</si>
  <si>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</si>
  <si>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</si>
  <si>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</si>
  <si>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</si>
  <si>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</si>
  <si>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</si>
  <si>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</si>
  <si>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</si>
  <si>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</si>
  <si>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</si>
  <si>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</si>
  <si>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</si>
  <si>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</si>
  <si>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</si>
  <si>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</si>
  <si>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</si>
  <si>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</si>
  <si>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</si>
  <si>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</si>
  <si>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</si>
  <si>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</si>
  <si>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</si>
  <si>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</si>
  <si>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</si>
  <si>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</si>
  <si>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</si>
  <si>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</si>
  <si>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</si>
  <si>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</si>
  <si>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</si>
  <si>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</si>
  <si>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</si>
  <si>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</si>
  <si>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</si>
  <si>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</si>
  <si>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</si>
  <si>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</si>
  <si>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</si>
  <si>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</si>
  <si>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</si>
  <si>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</si>
  <si>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</si>
  <si>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</si>
  <si>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</si>
  <si>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</si>
  <si>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</si>
  <si>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</si>
  <si>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</si>
  <si>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</si>
  <si>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</si>
  <si>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</si>
  <si>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</si>
  <si>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</si>
  <si>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</si>
  <si>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</si>
  <si>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</si>
  <si>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</si>
  <si>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</si>
  <si>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</si>
  <si>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</si>
  <si>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</si>
  <si>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</si>
  <si>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</si>
  <si>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</si>
  <si>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</si>
  <si>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</si>
  <si>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</si>
  <si>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</si>
  <si>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</si>
  <si>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</si>
  <si>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</si>
  <si>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</si>
  <si>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</si>
  <si>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</si>
  <si>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</si>
  <si>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</si>
  <si>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</si>
  <si>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</si>
  <si>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</si>
  <si>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</si>
  <si>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</si>
  <si>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</si>
  <si>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</si>
  <si>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</si>
  <si>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</si>
  <si>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</si>
  <si>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</si>
  <si>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</si>
  <si>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</si>
  <si>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</si>
  <si>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</si>
  <si>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</si>
  <si>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</si>
  <si>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</si>
  <si>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</si>
  <si>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</si>
  <si>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</si>
  <si>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</si>
  <si>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</si>
  <si>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</si>
  <si>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</si>
  <si>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</si>
  <si>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</si>
  <si>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</si>
  <si>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</si>
  <si>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</si>
  <si>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</si>
  <si>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</si>
  <si>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</si>
  <si>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</si>
  <si>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</si>
  <si>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</si>
  <si>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</si>
  <si>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</si>
  <si>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</si>
  <si>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</si>
  <si>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</si>
  <si>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</si>
  <si>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</si>
  <si>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</si>
  <si>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</si>
  <si>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</si>
  <si>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</si>
  <si>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</si>
  <si>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</si>
  <si>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</si>
  <si>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</si>
  <si>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</si>
  <si>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</si>
  <si>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</si>
  <si>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</si>
  <si>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</si>
  <si>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</si>
  <si>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</si>
  <si>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</si>
  <si>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</si>
  <si>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</si>
  <si>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</si>
  <si>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</si>
  <si>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</si>
  <si>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</si>
  <si>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</si>
  <si>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</si>
  <si>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</si>
  <si>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</si>
  <si>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</si>
  <si>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</si>
  <si>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</si>
  <si>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</si>
  <si>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</si>
  <si>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</si>
  <si>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</si>
  <si>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</si>
  <si>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</si>
  <si>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</si>
  <si>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</si>
  <si>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</si>
  <si>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</si>
  <si>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</si>
  <si>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</si>
  <si>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</si>
  <si>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</si>
  <si>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</si>
  <si>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</si>
  <si>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</si>
  <si>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</si>
  <si>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</si>
  <si>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</si>
  <si>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</si>
  <si>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</si>
  <si>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</si>
  <si>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</si>
  <si>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</si>
  <si>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</si>
  <si>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</si>
  <si>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</si>
  <si>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</si>
  <si>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</si>
  <si>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</si>
  <si>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</si>
  <si>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</si>
  <si>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</si>
  <si>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</si>
  <si>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</si>
  <si>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</si>
  <si>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</si>
  <si>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</si>
  <si>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</si>
  <si>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</si>
  <si>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</si>
  <si>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</si>
  <si>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</si>
  <si>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</si>
  <si>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</si>
  <si>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</si>
  <si>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</si>
  <si>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</si>
  <si>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</si>
  <si>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</si>
  <si>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</si>
  <si>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</si>
  <si>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</si>
  <si>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</si>
  <si>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</si>
  <si>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</si>
  <si>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</si>
  <si>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</si>
  <si>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</si>
  <si>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</si>
  <si>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</si>
  <si>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</si>
  <si>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</si>
  <si>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</si>
  <si>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</si>
  <si>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</si>
  <si>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</si>
  <si>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</si>
  <si>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</si>
  <si>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</si>
  <si>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</si>
  <si>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</si>
  <si>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</si>
  <si>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</si>
  <si>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</si>
  <si>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</si>
  <si>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</si>
  <si>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</si>
  <si>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</si>
  <si>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</si>
  <si>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</si>
  <si>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</si>
  <si>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</si>
  <si>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</si>
  <si>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</si>
  <si>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</si>
  <si>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</si>
  <si>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</si>
  <si>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</si>
  <si>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</si>
  <si>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</si>
  <si>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</si>
  <si>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</si>
  <si>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</si>
  <si>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</si>
  <si>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</si>
  <si>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</si>
  <si>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</si>
  <si>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</si>
  <si>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</si>
  <si>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</si>
  <si>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</si>
  <si>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</si>
  <si>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</si>
  <si>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</si>
  <si>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</si>
  <si>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</si>
  <si>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</si>
  <si>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</si>
  <si>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</si>
  <si>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</si>
  <si>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</si>
  <si>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</si>
  <si>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</si>
  <si>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</si>
  <si>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</si>
  <si>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</si>
  <si>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</si>
  <si>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</si>
  <si>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</si>
  <si>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</si>
  <si>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</si>
  <si>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</si>
  <si>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</si>
  <si>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</si>
  <si>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</si>
  <si>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</si>
  <si>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</si>
  <si>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</si>
  <si>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</si>
  <si>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</si>
  <si>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</si>
  <si>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</si>
  <si>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</si>
  <si>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</si>
  <si>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</si>
  <si>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</si>
  <si>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</si>
  <si>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</si>
  <si>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</si>
  <si>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</si>
  <si>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</si>
  <si>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</si>
  <si>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</si>
  <si>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</si>
  <si>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</si>
  <si>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</si>
  <si>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</si>
  <si>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</si>
  <si>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</si>
  <si>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</si>
  <si>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</si>
  <si>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</si>
  <si>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</si>
  <si>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</si>
  <si>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</si>
  <si>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</si>
  <si>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</si>
  <si>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</si>
  <si>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</si>
  <si>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</si>
  <si>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</si>
  <si>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</si>
  <si>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</si>
  <si>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</si>
  <si>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</si>
  <si>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</si>
  <si>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</si>
  <si>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</si>
  <si>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</si>
  <si>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</si>
  <si>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</si>
  <si>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</si>
  <si>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</si>
  <si>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</si>
  <si>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</si>
  <si>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</si>
  <si>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</si>
  <si>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</si>
  <si>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</si>
  <si>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</si>
  <si>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</si>
  <si>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</si>
  <si>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</si>
  <si>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</si>
  <si>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</si>
  <si>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</si>
  <si>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</si>
  <si>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</si>
  <si>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</si>
  <si>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</si>
  <si>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</si>
  <si>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</si>
  <si>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</si>
  <si>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</si>
  <si>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</si>
  <si>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</si>
  <si>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</si>
  <si>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</si>
  <si>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</si>
  <si>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</si>
  <si>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</si>
  <si>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</si>
  <si>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</si>
  <si>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</si>
  <si>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</si>
  <si>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</si>
  <si>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</si>
  <si>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</si>
  <si>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</si>
  <si>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</si>
  <si>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</si>
  <si>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</si>
  <si>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</si>
  <si>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</si>
  <si>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</si>
  <si>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</si>
  <si>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</si>
  <si>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</si>
  <si>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</si>
  <si>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</si>
  <si>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</si>
  <si>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</si>
  <si>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</si>
  <si>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</si>
  <si>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</si>
  <si>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</si>
  <si>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</si>
  <si>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</si>
  <si>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</si>
  <si>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</si>
  <si>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</si>
  <si>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</si>
  <si>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</si>
  <si>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</si>
  <si>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</si>
  <si>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</si>
  <si>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</si>
  <si>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</si>
  <si>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</si>
  <si>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</si>
  <si>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</si>
  <si>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</si>
  <si>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</si>
  <si>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</si>
  <si>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</si>
  <si>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</si>
  <si>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</si>
  <si>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</si>
  <si>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</si>
  <si>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</si>
  <si>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</si>
  <si>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</si>
  <si>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</si>
  <si>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</si>
  <si>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</si>
  <si>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</si>
  <si>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</si>
  <si>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</si>
  <si>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</si>
  <si>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</si>
  <si>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</si>
  <si>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</si>
  <si>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</si>
  <si>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</si>
  <si>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</si>
  <si>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</si>
  <si>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</si>
  <si>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</si>
  <si>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</si>
  <si>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</si>
  <si>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</si>
  <si>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</si>
  <si>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</si>
  <si>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</si>
  <si>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</si>
  <si>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</si>
  <si>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</si>
  <si>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</si>
  <si>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</si>
  <si>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</si>
  <si>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</si>
  <si>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</si>
  <si>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</si>
  <si>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</si>
  <si>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</si>
  <si>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</si>
  <si>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</si>
  <si>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</si>
  <si>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</si>
  <si>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</si>
  <si>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</si>
  <si>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</si>
  <si>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</si>
  <si>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</si>
  <si>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</si>
  <si>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</si>
  <si>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</si>
  <si>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</si>
  <si>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</si>
  <si>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</si>
  <si>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</si>
  <si>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</si>
  <si>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</si>
  <si>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</si>
  <si>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</si>
  <si>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</si>
  <si>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</si>
  <si>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</si>
  <si>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</si>
  <si>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</si>
  <si>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</si>
  <si>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</si>
  <si>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</si>
  <si>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</si>
  <si>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</si>
  <si>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</si>
  <si>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</si>
  <si>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</si>
  <si>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</si>
  <si>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</si>
  <si>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</si>
  <si>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</si>
  <si>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</si>
  <si>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</si>
  <si>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</si>
  <si>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</si>
  <si>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</si>
  <si>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</si>
  <si>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</si>
  <si>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</si>
  <si>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</si>
  <si>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</si>
  <si>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</si>
  <si>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</si>
  <si>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</si>
  <si>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</si>
  <si>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</si>
  <si>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</si>
  <si>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</si>
  <si>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</si>
  <si>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</si>
  <si>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</si>
  <si>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</si>
  <si>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</si>
  <si>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</si>
  <si>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</si>
  <si>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</si>
  <si>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</si>
  <si>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</si>
  <si>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</si>
  <si>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</si>
  <si>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</si>
  <si>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</si>
  <si>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</si>
  <si>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</si>
  <si>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</si>
  <si>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</si>
  <si>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</si>
  <si>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</si>
  <si>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</si>
  <si>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</si>
  <si>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</si>
  <si>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</si>
  <si>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</si>
  <si>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</si>
  <si>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</si>
  <si>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</si>
  <si>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</si>
  <si>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</si>
  <si>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</si>
  <si>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</si>
  <si>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</si>
  <si>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</si>
  <si>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</si>
  <si>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</si>
  <si>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</si>
  <si>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</si>
  <si>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</si>
  <si>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</si>
  <si>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</si>
  <si>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</si>
  <si>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</si>
  <si>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</si>
  <si>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</si>
  <si>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</si>
  <si>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</si>
  <si>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</si>
  <si>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</si>
  <si>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</si>
  <si>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</si>
  <si>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</si>
  <si>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</si>
  <si>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</si>
  <si>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</si>
  <si>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</si>
  <si>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</si>
  <si>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</si>
  <si>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</si>
  <si>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</si>
  <si>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</si>
  <si>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</si>
  <si>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</si>
  <si>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</si>
  <si>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</si>
  <si>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</si>
  <si>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</si>
  <si>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</si>
  <si>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</si>
  <si>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</si>
  <si>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</si>
  <si>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</si>
  <si>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</si>
  <si>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</si>
  <si>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</si>
  <si>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</si>
  <si>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</si>
  <si>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</si>
  <si>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</si>
  <si>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</si>
  <si>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</si>
  <si>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</si>
  <si>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</si>
  <si>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</si>
  <si>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</si>
  <si>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</si>
  <si>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</si>
  <si>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</si>
  <si>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</si>
  <si>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</si>
  <si>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</si>
  <si>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</si>
  <si>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</si>
  <si>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</si>
  <si>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</si>
  <si>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</si>
  <si>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</si>
  <si>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</si>
  <si>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</si>
  <si>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</si>
  <si>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</si>
  <si>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</si>
  <si>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</si>
  <si>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</si>
  <si>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</si>
  <si>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</si>
  <si>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</si>
  <si>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</si>
  <si>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</si>
  <si>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</si>
  <si>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</si>
  <si>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</si>
  <si>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</si>
  <si>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</si>
  <si>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</si>
  <si>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</si>
  <si>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</si>
  <si>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</si>
  <si>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</si>
  <si>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</si>
  <si>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</si>
  <si>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</si>
  <si>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</si>
  <si>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</si>
  <si>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</si>
  <si>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</si>
  <si>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</si>
  <si>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</si>
  <si>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</si>
  <si>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</si>
  <si>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</si>
  <si>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</si>
  <si>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</si>
  <si>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</si>
  <si>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</si>
  <si>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</si>
  <si>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</si>
  <si>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</si>
  <si>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</si>
  <si>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</si>
  <si>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</si>
  <si>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</si>
  <si>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</si>
  <si>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</si>
  <si>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</si>
  <si>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</si>
  <si>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</si>
  <si>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</si>
  <si>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</si>
  <si>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</si>
  <si>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</si>
  <si>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</si>
  <si>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</si>
  <si>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</si>
  <si>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</si>
  <si>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</si>
  <si>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</si>
  <si>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</si>
  <si>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</si>
  <si>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</si>
  <si>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</si>
  <si>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</si>
  <si>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</si>
  <si>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</si>
  <si>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</si>
  <si>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</si>
  <si>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</si>
  <si>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</si>
  <si>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</si>
  <si>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</si>
  <si>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</si>
  <si>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</si>
  <si>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</si>
  <si>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</si>
  <si>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</si>
  <si>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</si>
  <si>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</si>
  <si>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</si>
  <si>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</si>
  <si>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</si>
  <si>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</si>
  <si>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</si>
  <si>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</si>
  <si>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</si>
  <si>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</si>
  <si>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</si>
  <si>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</si>
  <si>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</si>
  <si>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</si>
  <si>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</si>
  <si>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</si>
  <si>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</si>
  <si>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</si>
  <si>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</si>
  <si>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</si>
  <si>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</si>
  <si>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</si>
  <si>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</si>
  <si>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</si>
  <si>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</si>
  <si>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</si>
  <si>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</si>
  <si>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</si>
  <si>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</si>
  <si>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</si>
  <si>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</si>
  <si>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</si>
  <si>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</si>
  <si>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</si>
  <si>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</si>
  <si>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</si>
  <si>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</si>
  <si>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</si>
  <si>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</si>
  <si>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</si>
  <si>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</si>
  <si>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</si>
  <si>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</si>
  <si>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</si>
  <si>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</si>
  <si>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</si>
  <si>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</si>
  <si>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</si>
  <si>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</si>
  <si>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</si>
  <si>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</si>
  <si>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</si>
  <si>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</si>
  <si>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</si>
  <si>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</si>
  <si>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</si>
  <si>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</si>
  <si>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</si>
  <si>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</si>
  <si>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</si>
  <si>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</si>
  <si>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</si>
  <si>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</si>
  <si>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</si>
  <si>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</si>
  <si>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</si>
  <si>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</si>
  <si>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</si>
  <si>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</si>
  <si>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</si>
  <si>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</si>
  <si>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</si>
  <si>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</si>
  <si>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</si>
  <si>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</si>
  <si>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</si>
  <si>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</si>
  <si>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</si>
  <si>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</si>
  <si>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</si>
  <si>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</si>
  <si>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</si>
  <si>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</si>
  <si>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</si>
  <si>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</si>
  <si>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</si>
  <si>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</si>
  <si>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</si>
  <si>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</si>
  <si>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</si>
  <si>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</si>
  <si>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</si>
  <si>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</si>
  <si>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</si>
  <si>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</si>
  <si>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</si>
  <si>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</si>
  <si>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</si>
  <si>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</si>
  <si>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</si>
  <si>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</si>
  <si>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</si>
  <si>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</si>
  <si>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</si>
  <si>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</si>
  <si>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</si>
  <si>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</si>
  <si>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</si>
  <si>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</si>
  <si>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</si>
  <si>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</si>
  <si>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</si>
  <si>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</si>
  <si>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</si>
  <si>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</si>
  <si>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</si>
  <si>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</si>
  <si>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</si>
  <si>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</si>
  <si>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</si>
  <si>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</si>
  <si>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</si>
  <si>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</si>
  <si>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</si>
  <si>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</si>
  <si>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</si>
  <si>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</si>
  <si>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</si>
  <si>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</si>
  <si>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</si>
  <si>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</si>
  <si>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</si>
  <si>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</si>
  <si>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</si>
  <si>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</si>
  <si>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</si>
  <si>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</si>
  <si>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</si>
  <si>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</si>
  <si>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</si>
  <si>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</si>
  <si>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</si>
  <si>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</si>
  <si>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</si>
  <si>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</si>
  <si>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</si>
  <si>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</si>
  <si>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</si>
  <si>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</si>
  <si>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</si>
  <si>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</si>
  <si>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</si>
  <si>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</si>
  <si>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</si>
  <si>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</si>
  <si>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</si>
  <si>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</si>
  <si>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</si>
  <si>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</si>
  <si>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</si>
  <si>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</si>
  <si>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</si>
  <si>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</si>
  <si>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</si>
  <si>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</si>
  <si>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</si>
  <si>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</si>
  <si>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</si>
  <si>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</si>
  <si>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</si>
  <si>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</si>
  <si>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</si>
  <si>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</si>
  <si>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</si>
  <si>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</si>
  <si>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</si>
  <si>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</si>
  <si>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</si>
  <si>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</si>
  <si>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</si>
  <si>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</si>
  <si>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</si>
  <si>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</si>
  <si>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</si>
  <si>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</si>
  <si>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</si>
  <si>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</si>
  <si>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</si>
  <si>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</si>
  <si>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</si>
  <si>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</si>
  <si>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</si>
  <si>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</si>
  <si>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</si>
  <si>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</si>
  <si>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</si>
  <si>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</si>
  <si>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</si>
  <si>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</si>
  <si>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</si>
  <si>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</si>
  <si>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</si>
  <si>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</si>
  <si>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</si>
  <si>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</si>
  <si>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</si>
  <si>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</si>
  <si>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</si>
  <si>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</si>
  <si>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</si>
  <si>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</si>
  <si>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</si>
  <si>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</si>
  <si>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</si>
  <si>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</si>
  <si>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</si>
  <si>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</si>
  <si>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</si>
  <si>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</si>
  <si>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</si>
  <si>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</si>
  <si>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</si>
  <si>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</si>
  <si>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</si>
  <si>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</si>
  <si>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</si>
  <si>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</si>
  <si>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</si>
  <si>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</si>
  <si>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</si>
  <si>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</si>
  <si>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</si>
  <si>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</si>
  <si>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</si>
  <si>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</si>
  <si>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</si>
  <si>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</si>
  <si>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</si>
  <si>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</si>
  <si>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</si>
  <si>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</si>
  <si>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</si>
  <si>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</si>
  <si>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</si>
  <si>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</si>
  <si>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</si>
  <si>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</si>
  <si>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</si>
  <si>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</si>
  <si>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</si>
  <si>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</si>
  <si>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</si>
  <si>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</si>
  <si>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</si>
  <si>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</si>
  <si>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</si>
  <si>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</si>
  <si>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</si>
  <si>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</si>
  <si>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</si>
  <si>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</si>
  <si>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</si>
  <si>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</si>
  <si>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</si>
  <si>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</si>
  <si>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</si>
  <si>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</si>
  <si>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</si>
  <si>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</si>
  <si>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</si>
  <si>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</si>
  <si>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</si>
  <si>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</si>
  <si>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</si>
  <si>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</si>
  <si>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</si>
  <si>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</si>
  <si>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</si>
  <si>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</si>
  <si>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</si>
  <si>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</si>
  <si>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</si>
  <si>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</si>
  <si>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</si>
  <si>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</si>
  <si>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</si>
  <si>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</si>
  <si>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</si>
  <si>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</si>
  <si>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</si>
  <si>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</si>
  <si>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</si>
  <si>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</si>
  <si>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</si>
  <si>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</si>
  <si>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</si>
  <si>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</si>
  <si>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</si>
  <si>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</si>
  <si>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</si>
  <si>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</si>
  <si>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</si>
  <si>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</si>
  <si>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</si>
  <si>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</si>
  <si>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</si>
  <si>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</si>
  <si>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</si>
  <si>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</si>
  <si>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</si>
  <si>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</si>
  <si>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</si>
  <si>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</si>
  <si>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</si>
  <si>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</si>
  <si>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</si>
  <si>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</si>
  <si>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</si>
  <si>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</si>
  <si>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</si>
  <si>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</si>
  <si>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</si>
  <si>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</si>
  <si>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</si>
  <si>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</si>
  <si>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</si>
  <si>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</si>
  <si>
    <t>ODN27 Comdty</t>
  </si>
  <si>
    <t>ODN28 Comdty</t>
  </si>
  <si>
    <t>ODN29 Comdty</t>
  </si>
  <si>
    <t>ODN30 Comdty</t>
  </si>
  <si>
    <t>DI1JUN27</t>
  </si>
  <si>
    <t>DI1JUN28</t>
  </si>
  <si>
    <t>DI1JUN29</t>
  </si>
  <si>
    <t>DI1JUN30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</si>
</sst>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Data...2527379226</v>
        <stp/>
        <stp>BDP|11890849347572517576</stp>
        <tr r="C22" s="11"/>
      </tp>
      <tp t="s">
        <v>#N/A Requesting Data...760898457</v>
        <stp/>
        <stp>BDP|17997555861076714870</stp>
        <tr r="K10" s="2"/>
      </tp>
      <tp t="s">
        <v>#N/A Requesting Data...1640928332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7.1</v>
        <stp/>
        <stp>BDP|17126916438941211442|22</stp>
        <stp>WLQ40 Index</stp>
        <stp>LAST_PRICE</stp>
        <tr r="K26" s="11"/>
        <tr r="D27" s="19"/>
      </tp>
      <tp t="s">
        <v>#N/A Requesting Data...3839054584</v>
        <stp/>
        <stp>BDP|11672668594955036146</stp>
        <tr r="M17" s="2"/>
      </tp>
      <tp t="s">
        <v>#N/A Requesting Data...4007670756</v>
        <stp/>
        <stp>BDP|10525875546933644503</stp>
        <tr r="J20" s="2"/>
      </tp>
      <tp t="s">
        <v>#N/A Requesting Data...4279936600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13.64</v>
        <stp/>
        <stp>BDP|1817248158173027332|22</stp>
        <stp>ODF27 Comdty</stp>
        <stp>LAST_PRICE</stp>
        <tr r="I9" s="2"/>
      </tp>
      <tp t="s">
        <v>#N/A Requesting Data...3533549461</v>
        <stp/>
        <stp>BDP|13922660516409086616</stp>
        <tr r="J8" s="2"/>
      </tp>
      <tp t="s">
        <v>#N/A Requesting Data...4196861023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Data...3647549464</v>
        <stp/>
        <stp>BDP|13351826156476807351</stp>
        <tr r="I4" s="11"/>
        <tr r="I4" s="19"/>
      </tp>
      <tp t="s">
        <v>#N/A Requesting Data...3583410443</v>
        <stp/>
        <stp>BDP|16242250041598013390</stp>
        <tr r="H15" s="2"/>
      </tp>
      <tp t="s">
        <v>#N/A Requesting Data...3943890792</v>
        <stp/>
        <stp>BDP|17554782934170103895</stp>
        <tr r="I11" s="11"/>
        <tr r="I13" s="19"/>
      </tp>
      <tp t="s">
        <v>#N/A Requesting Data...3702236388</v>
        <stp/>
        <stp>BDP|11933922321687068691</stp>
        <tr r="J30" s="11"/>
        <tr r="J36" s="11"/>
      </tp>
      <tp t="s">
        <v>#N/A Requesting Data...4206989249</v>
        <stp/>
        <stp>BDP|10989192625468543075</stp>
        <tr r="M13" s="2"/>
      </tp>
      <tp t="s">
        <v>#N/A Requesting Data...4044769343</v>
        <stp/>
        <stp>BDP|10560911534449628801</stp>
        <tr r="H20" s="2"/>
      </tp>
      <tp>
        <v>12.91</v>
        <stp/>
        <stp>BDP|5994555288853599865|22</stp>
        <stp>ODF28 Comdty</stp>
        <stp>LAST_PRICE</stp>
        <tr r="I11" s="2"/>
      </tp>
      <tp t="s">
        <v>#N/A Requesting Data...3591415325</v>
        <stp/>
        <stp>BDP|15250395624748236457</stp>
        <tr r="J12" s="11"/>
        <tr r="J14" s="19"/>
      </tp>
      <tp t="s">
        <v>#N/A Requesting Data...3585173490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Data...3983278373</v>
        <stp/>
        <stp>BDP|16401139052443934902</stp>
        <tr r="H12" s="11"/>
        <tr r="H14" s="19"/>
      </tp>
      <tp t="s">
        <v>#N/A Requesting Data...3637704592</v>
        <stp/>
        <stp>BDP|13199699395971985544</stp>
        <tr r="M15" s="2"/>
      </tp>
      <tp t="s">
        <v>#N/A Requesting Data...3675632780</v>
        <stp/>
        <stp>BDP|11018397475349807400</stp>
        <tr r="J9" s="11"/>
        <tr r="J11" s="19"/>
      </tp>
      <tp t="s">
        <v>#N/A Requesting Data...3986081569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Data...3875718917</v>
        <stp/>
        <stp>BDP|18066504518365779184</stp>
        <tr r="E9" s="7"/>
      </tp>
      <tp t="s">
        <v>#N/A Requesting Data...4156202798</v>
        <stp/>
        <stp>BDP|17086933372672206359</stp>
        <tr r="J6" s="2"/>
      </tp>
      <tp>
        <v>12.99</v>
        <stp/>
        <stp>BDP|9912487711585387542|22</stp>
        <stp>ODN29 Comdty</stp>
        <stp>LAST_PRICE</stp>
        <tr r="I14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Data...3729494640</v>
        <stp/>
        <stp>BDP|18006767455723930031</stp>
        <tr r="H14" s="2"/>
      </tp>
      <tp t="s">
        <v>#N/A Requesting Data...4189357319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Data...4190692242</v>
        <stp/>
        <stp>BDP|12094132856919978643</stp>
        <tr r="G12" s="11"/>
        <tr r="G14" s="19"/>
      </tp>
      <tp t="s">
        <v>#N/A Requesting Data...3975653449</v>
        <stp/>
        <stp>BDP|13669808071184794180</stp>
        <tr r="J10" s="2"/>
      </tp>
      <tp t="s">
        <v>#N/A Requesting Data...4128866703</v>
        <stp/>
        <stp>BDP|15560487271058748776</stp>
        <tr r="R15" s="19"/>
      </tp>
      <tp t="s">
        <v>#N/A Requesting Data...3907863071</v>
        <stp/>
        <stp>BDP|12664923227122563262</stp>
        <tr r="H19" s="2"/>
      </tp>
      <tp t="s">
        <v>#N/A Requesting Data...3638489704</v>
        <stp/>
        <stp>BDP|10132886557853282798</stp>
        <tr r="R25" s="19"/>
      </tp>
      <tp t="s">
        <v>#N/A Requesting Data...3641252666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13.43</v>
        <stp/>
        <stp>BDP|4318107740087500527|22</stp>
        <stp>ODF33 Comdty</stp>
        <stp>LAST_PRICE</stp>
        <tr r="I18" s="2"/>
      </tp>
      <tp t="s">
        <v>#N/A Requesting Data...4251211241</v>
        <stp/>
        <stp>BDP|18390658971311970670</stp>
        <tr r="D8" s="11"/>
        <tr r="D10" s="19"/>
      </tp>
      <tp t="s">
        <v>#N/A Requesting Data...4079989819</v>
        <stp/>
        <stp>BDP|15381531992630229786</stp>
        <tr r="J5" s="11"/>
        <tr r="J5" s="19"/>
      </tp>
      <tp t="s">
        <v>#N/A Requesting Data...3913561421</v>
        <stp/>
        <stp>BDP|17393541793456997356</stp>
        <tr r="H10" s="11"/>
        <tr r="H12" s="19"/>
      </tp>
      <tp t="s">
        <v>#N/A Requesting Data...4007236971</v>
        <stp/>
        <stp>BDP|16274177393281282193</stp>
        <tr r="G8" s="7"/>
      </tp>
      <tp t="s">
        <v>#N/A Requesting Data...4097519609</v>
        <stp/>
        <stp>BDP|11965837721833428627</stp>
        <tr r="M20" s="2"/>
      </tp>
      <tp t="s">
        <v>#N/A Requesting Data...4138113824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Data...3776902577</v>
        <stp/>
        <stp>BDP|15313882157430160621</stp>
        <tr r="C20" s="11"/>
      </tp>
      <tp t="s">
        <v>#N/A Requesting Data...3977541527</v>
        <stp/>
        <stp>BDP|14309772788493607646</stp>
        <tr r="M4" s="2"/>
      </tp>
      <tp t="s">
        <v>#N/A Requesting Data...3763834672</v>
        <stp/>
        <stp>BDP|14595801115303949097</stp>
        <tr r="E21" s="19"/>
      </tp>
      <tp t="s">
        <v>#N/A Requesting Data...4031143496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Data...3966133075</v>
        <stp/>
        <stp>BDP|18251230446683003334</stp>
        <tr r="B4" s="2"/>
      </tp>
      <tp t="s">
        <v>#N/A Requesting Data...4186869714</v>
        <stp/>
        <stp>BDP|16217601415257291833</stp>
        <tr r="K13" s="2"/>
      </tp>
      <tp>
        <v>13.48</v>
        <stp/>
        <stp>BDP|1730388117014610034|22</stp>
        <stp>ODF35 Comdty</stp>
        <stp>LAST_PRICE</stp>
        <tr r="I19" s="2"/>
      </tp>
      <tp t="s">
        <v>#N/A Requesting Data...3732705982</v>
        <stp/>
        <stp>BDP|12414252169111583844</stp>
        <tr r="J8" s="11"/>
        <tr r="J10" s="19"/>
      </tp>
      <tp t="s">
        <v>#N/A Requesting Data...3963520536</v>
        <stp/>
        <stp>BDP|18247308852560902123</stp>
        <tr r="I5" s="11"/>
        <tr r="I5" s="19"/>
      </tp>
      <tp t="s">
        <v>#N/A Requesting Data...3840538953</v>
        <stp/>
        <stp>BDP|12873884328186186157</stp>
        <tr r="H26" s="19"/>
      </tp>
      <tp t="s">
        <v>#N/A Requesting Data...3765131675</v>
        <stp/>
        <stp>BDP|13407403793871815004</stp>
        <tr r="K6" s="2"/>
      </tp>
      <tp t="s">
        <v>#N/A Requesting Data...3997938336</v>
        <stp/>
        <stp>BDP|18177323470082276169</stp>
        <tr r="C19" s="11"/>
      </tp>
      <tp>
        <v>13.074999999999999</v>
        <stp/>
        <stp>BDP|8635531302600770334|22</stp>
        <stp>ODF30 Comdty</stp>
        <stp>LAST_PRICE</stp>
        <tr r="I15" s="2"/>
      </tp>
      <tp>
        <v>14.895</v>
        <stp/>
        <stp>BDP|7077160752787948741|22</stp>
        <stp>ODF26 Comdty</stp>
        <stp>LAST_PRICE</stp>
        <tr r="I7" s="2"/>
      </tp>
      <tp t="s">
        <v>#N/A Requesting Data...4176057545</v>
        <stp/>
        <stp>BDP|18210740456462118495</stp>
        <tr r="G11" s="7"/>
      </tp>
      <tp t="s">
        <v>#N/A Requesting Data...3738370635</v>
        <stp/>
        <stp>BDP|13811937565742578206</stp>
        <tr r="K5" s="2"/>
      </tp>
      <tp t="s">
        <v>#N/A Requesting Data...3767176010</v>
        <stp/>
        <stp>BDP|11302641772339703592</stp>
        <tr r="J11" s="11"/>
        <tr r="J13" s="19"/>
      </tp>
      <tp t="s">
        <v>#N/A Requesting Data...3752773673</v>
        <stp/>
        <stp>BDP|18144735643102604587</stp>
        <tr r="I6" s="11"/>
        <tr r="I7" s="19"/>
      </tp>
      <tp t="s">
        <v>#N/A Requesting Data...3811361662</v>
        <stp/>
        <stp>BDP|17891750447431177959</stp>
        <tr r="I23" s="19"/>
      </tp>
      <tp t="s">
        <v>#N/A Requesting Data...3720769001</v>
        <stp/>
        <stp>BDP|13169219909279069493</stp>
        <tr r="I9" s="19"/>
      </tp>
      <tp t="s">
        <v>#N/A Requesting Data...3888792708</v>
        <stp/>
        <stp>BDP|15169911027214728631</stp>
        <tr r="I10" s="11"/>
        <tr r="I12" s="19"/>
      </tp>
      <tp t="s">
        <v>#N/A Requesting Data...3769714271</v>
        <stp/>
        <stp>BDP|12223353275989336335</stp>
        <tr r="J16" s="2"/>
      </tp>
      <tp t="s">
        <v>#N/A Requesting Data...4121133354</v>
        <stp/>
        <stp>BDP|13938612248508071558</stp>
        <tr r="J18" s="2"/>
      </tp>
      <tp t="s">
        <v>#N/A Requesting Data...4193569403</v>
        <stp/>
        <stp>BDP|15756764600217707937</stp>
        <tr r="I8" s="11"/>
        <tr r="I10" s="19"/>
      </tp>
      <tp>
        <v>7.99</v>
        <stp/>
        <stp>BDP|15191354459661457650|22</stp>
        <stp>WLQ28 Index</stp>
        <stp>LAST_PRICE</stp>
        <tr r="K20" s="11"/>
        <tr r="D23" s="19"/>
      </tp>
      <tp>
        <v>13.175000000000001</v>
        <stp/>
        <stp>BDP|1648383418099142932|22</stp>
        <stp>ODN30 Comdty</stp>
        <stp>LAST_PRICE</stp>
        <tr r="I16" s="2"/>
      </tp>
      <tp t="s">
        <v>#N/A Requesting Data...4250511428</v>
        <stp/>
        <stp>BDP|16275844520047691695</stp>
        <tr r="I6" s="19"/>
      </tp>
      <tp t="s">
        <v>#N/A Requesting Data...4249086365</v>
        <stp/>
        <stp>BDP|16565084299882524097</stp>
        <tr r="E22" s="19"/>
      </tp>
      <tp t="s">
        <v>#N/A Requesting Data...3943852966</v>
        <stp/>
        <stp>BDP|13919009196892112561</stp>
        <tr r="G6" s="19"/>
      </tp>
      <tp t="s">
        <v>#N/A Requesting Data...4098334156</v>
        <stp/>
        <stp>BDP|10685517029532594805</stp>
        <tr r="J9" s="11"/>
        <tr r="J11" s="19"/>
      </tp>
      <tp t="s">
        <v>#N/A Requesting Data...4054331187</v>
        <stp/>
        <stp>BDP|10190007799825004140</stp>
        <tr r="J11" s="2"/>
      </tp>
      <tp t="s">
        <v>#N/A Requesting Data...4248336040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Data...4003809793</v>
        <stp/>
        <stp>BDP|10764697960379803489</stp>
        <tr r="H13" s="11"/>
        <tr r="H15" s="19"/>
      </tp>
      <tp t="s">
        <v>#N/A Requesting Data...3844988182</v>
        <stp/>
        <stp>BDP|13517598616202729838</stp>
        <tr r="K8" s="2"/>
      </tp>
      <tp t="s">
        <v>#N/A Requesting Data...4135109838</v>
        <stp/>
        <stp>BDP|17283641756651242833</stp>
        <tr r="I12" s="11"/>
        <tr r="I14" s="19"/>
      </tp>
      <tp t="s">
        <v>#N/A Requesting Data...4150919255</v>
        <stp/>
        <stp>BDP|11750802159294733595</stp>
        <tr r="D6" s="11"/>
        <tr r="D7" s="19"/>
      </tp>
      <tp t="s">
        <v>#N/A Requesting Data...4252713496</v>
        <stp/>
        <stp>BDP|13791043005266774797</stp>
        <tr r="K3" s="2"/>
      </tp>
      <tp t="s">
        <v>#N/A Requesting Data...3897685880</v>
        <stp/>
        <stp>BDP|16346012453228382996</stp>
        <tr r="M18" s="2"/>
      </tp>
      <tp>
        <v>7.69</v>
        <stp/>
        <stp>BDP|17400812045415001977|22</stp>
        <stp>WLQ30 Index</stp>
        <stp>LAST_PRICE</stp>
        <tr r="K22" s="11"/>
        <tr r="D24" s="19"/>
      </tp>
      <tp t="s">
        <v>#N/A Requesting Data...4015440181</v>
        <stp/>
        <stp>BDP|14493345555019657991</stp>
        <tr r="D21" s="11"/>
      </tp>
      <tp t="s">
        <v>#N/A Requesting Data...4277276925</v>
        <stp/>
        <stp>BDP|10381663256273547222</stp>
        <tr r="J7" s="2"/>
      </tp>
      <tp t="s">
        <v>#N/A Requesting Data...3803108417</v>
        <stp/>
        <stp>BDP|14207649066395210291</stp>
        <tr r="E13" s="11"/>
        <tr r="E15" s="19"/>
      </tp>
      <tp t="s">
        <v>#N/A Requesting Data...4046148560</v>
        <stp/>
        <stp>BDP|10329258298459125127</stp>
        <tr r="D5" s="11"/>
        <tr r="D5" s="19"/>
      </tp>
      <tp>
        <v>10</v>
        <stp/>
        <stp>BDP|12311044885073610825|22</stp>
        <stp>WLQ26 Index</stp>
        <stp>LAST_PRICE</stp>
        <tr r="K18" s="11"/>
        <tr r="D21" s="19"/>
      </tp>
      <tp t="s">
        <v>#N/A Requesting Data...3819860491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Data...4124943254</v>
        <stp/>
        <stp>BDP|15657766851707412375</stp>
        <tr r="H9" s="2"/>
      </tp>
      <tp t="s">
        <v>#N/A Requesting Data...4111052284</v>
        <stp/>
        <stp>BDP|10206336109409844951</stp>
        <tr r="G4" s="11"/>
        <tr r="G4" s="19"/>
      </tp>
      <tp t="s">
        <v>#N/A Requesting Data...4195646826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Data...4110387806</v>
        <stp/>
        <stp>BDP|13514466073332803207</stp>
        <tr r="E10" s="7"/>
      </tp>
      <tp t="s">
        <v>#N/A Requesting Data...4198561233</v>
        <stp/>
        <stp>BDP|15932419454602327679</stp>
        <tr r="R17" s="19"/>
      </tp>
      <tp t="s">
        <v>#N/A Requesting Data...4060133602</v>
        <stp/>
        <stp>BDP|10734617210797818067</stp>
        <tr r="H7" s="11"/>
        <tr r="H8" s="19"/>
      </tp>
      <tp t="s">
        <v>#N/A Requesting Data...3911444109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Data...3902718370</v>
        <stp/>
        <stp>BDP|12488034333200047180</stp>
        <tr r="E6" s="11"/>
        <tr r="E7" s="19"/>
      </tp>
      <tp t="s">
        <v>#N/A Requesting Data...4097037676</v>
        <stp/>
        <stp>BDP|15079044459285072518</stp>
        <tr r="C23" s="11"/>
      </tp>
      <tp t="s">
        <v>#N/A Requesting Data...4142556528</v>
        <stp/>
        <stp>BDP|12403675587034363894</stp>
        <tr r="E24" s="19"/>
      </tp>
      <tp t="s">
        <v>#N/A Requesting Data...4208850103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Data...3942179705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Data...4249917607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Data...4177441942</v>
        <stp/>
        <stp>BDP|13827638941138882945</stp>
        <tr r="D20" s="11"/>
      </tp>
    </main>
    <main first="bofaddin.rtdserver">
      <tp t="s">
        <v>#N/A Requesting Data...4053202388</v>
        <stp/>
        <stp>BDP|15074149084105893822</stp>
        <tr r="H12" s="2"/>
      </tp>
      <tp t="s">
        <v>#N/A Requesting Data...4101453497</v>
        <stp/>
        <stp>BDP|12011324621007283512</stp>
        <tr r="K11" s="2"/>
      </tp>
      <tp t="s">
        <v>#N/A Requesting Data...4208218164</v>
        <stp/>
        <stp>BDP|13944439535751923464</stp>
        <tr r="G7" s="7"/>
      </tp>
      <tp t="s">
        <v>#N/A Requesting Data...3861484533</v>
        <stp/>
        <stp>BDP|12486181792623693882</stp>
        <tr r="I7" s="11"/>
        <tr r="I8" s="19"/>
      </tp>
      <tp t="s">
        <v>#N/A Requesting Data...3994681713</v>
        <stp/>
        <stp>BDP|15867650078552221747</stp>
        <tr r="J13" s="11"/>
        <tr r="J15" s="19"/>
      </tp>
      <tp t="s">
        <v>#N/A Requesting Data...4269410470</v>
        <stp/>
        <stp>BDP|16598361100882620607</stp>
        <tr r="E20" s="19"/>
      </tp>
      <tp t="s">
        <v>#N/A Requesting Data...4052617036</v>
        <stp/>
        <stp>BDP|14549521927542330072</stp>
        <tr r="B3" s="2"/>
      </tp>
      <tp t="s">
        <v>#N/A Requesting Data...4253636945</v>
        <stp/>
        <stp>BDP|15569729104905018670</stp>
        <tr r="G13" s="11"/>
        <tr r="G15" s="19"/>
      </tp>
      <tp t="s">
        <v>#N/A Requesting Data...4149466998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Data...4094073083</v>
        <stp/>
        <stp>BDP|15603954615614077815</stp>
        <tr r="H3" s="11"/>
        <tr r="H3" s="19"/>
      </tp>
      <tp t="s">
        <v>#N/A Requesting Data...4228171113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Data...4184425909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Data...4057161344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Data...3935468372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Data...4027241554</v>
        <stp/>
        <stp>BDP|10167746766623851495</stp>
        <tr r="H27" s="19"/>
      </tp>
      <tp t="s">
        <v>#N/A Requesting Data...3934813200</v>
        <stp/>
        <stp>BDP|15650113847534740213</stp>
        <tr r="K20" s="2"/>
      </tp>
      <tp>
        <v>7.29</v>
        <stp/>
        <stp>BDP|15206803498617246315|22</stp>
        <stp>WLK35 Index</stp>
        <stp>LAST_PRICE</stp>
        <tr r="K25" s="11"/>
        <tr r="D26" s="19"/>
      </tp>
      <tp t="s">
        <v>#N/A Requesting Data...3947163138</v>
        <stp/>
        <stp>BDP|13254377893488997629</stp>
        <tr r="D23" s="11"/>
      </tp>
      <tp t="s">
        <v>#N/A Requesting Data...3913423180</v>
        <stp/>
        <stp>BDP|17168141665277915099</stp>
        <tr r="J5" s="11"/>
        <tr r="J5" s="19"/>
      </tp>
      <tp t="s">
        <v>#N/A Requesting Data...4242280073</v>
        <stp/>
        <stp>BDP|13192264257971139213</stp>
        <tr r="B5" s="2"/>
      </tp>
      <tp t="s">
        <v>#N/A Requesting Data...4260923444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 t="s">
        <v>#N/A Requesting Data...4210773841</v>
        <stp/>
        <stp>BDP|13885044901445083180</stp>
        <tr r="K12" s="2"/>
      </tp>
      <tp>
        <v>7.5549999999999997</v>
        <stp/>
        <stp>BDP|11202313113777109480|22</stp>
        <stp>WLQ32 Index</stp>
        <stp>LAST_PRICE</stp>
        <tr r="K23" s="11"/>
        <tr r="D25" s="19"/>
      </tp>
      <tp t="s">
        <v>#N/A N/A</v>
        <stp/>
        <stp>BDH|12562475123507288409</stp>
        <tr r="P9" s="2"/>
      </tp>
      <tp t="s">
        <v>#N/A Requesting Data...4179768021</v>
        <stp/>
        <stp>BDP|11400645938887008706</stp>
        <tr r="J7" s="11"/>
        <tr r="J8" s="19"/>
      </tp>
      <tp t="s">
        <v>#N/A Requesting Data...4034799421</v>
        <stp/>
        <stp>BDP|11901617520055099407</stp>
        <tr r="H22" s="19"/>
      </tp>
      <tp t="s">
        <v>#N/A Requesting Data...4266904281</v>
        <stp/>
        <stp>BDP|15400756759381384234</stp>
        <tr r="D22" s="11"/>
      </tp>
      <tp t="s">
        <v>#N/A Requesting Data...4225383267</v>
        <stp/>
        <stp>BDP|12640648403606974635</stp>
        <tr r="H13" s="2"/>
      </tp>
      <tp t="s">
        <v>#N/A Requesting Data...4266258047</v>
        <stp/>
        <stp>BDP|16467386859441799584</stp>
        <tr r="H21" s="19"/>
      </tp>
      <tp t="s">
        <v>#N/A Requesting Data...4255700110</v>
        <stp/>
        <stp>BDP|14499871584089873959</stp>
        <tr r="J5" s="2"/>
      </tp>
      <tp t="s">
        <v>#N/A Requesting Data...4019580977</v>
        <stp/>
        <stp>BDP|15874572719711331490</stp>
        <tr r="E7" s="11"/>
        <tr r="E8" s="19"/>
      </tp>
      <tp>
        <v>8.67</v>
        <stp/>
        <stp>BDP|18343878312230213019|22</stp>
        <stp>WLK27 Index</stp>
        <stp>LAST_PRICE</stp>
        <tr r="K19" s="11"/>
        <tr r="D22" s="19"/>
      </tp>
      <tp t="s">
        <v>#N/A Requesting Data...4217788144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Data...4123795450</v>
        <stp/>
        <stp>BDP|10311071319847809260</stp>
        <tr r="E5" s="11"/>
        <tr r="E5" s="19"/>
      </tp>
      <tp t="s">
        <v>#N/A Requesting Data...4213534959</v>
        <stp/>
        <stp>BDP|13500928233515131809</stp>
        <tr r="R29" s="19"/>
      </tp>
      <tp t="s">
        <v>#N/A Requesting Data...4128903105</v>
        <stp/>
        <stp>BDP|17886146055302615594</stp>
        <tr r="H11" s="2"/>
      </tp>
      <tp t="s">
        <v>#N/A Requesting Data...4218165797</v>
        <stp/>
        <stp>BDP|15780778072099169853</stp>
        <tr r="H7" s="2"/>
      </tp>
      <tp>
        <v>13.234999999999999</v>
        <stp/>
        <stp>BDP|9537380863981849389|22</stp>
        <stp>ODF31 Comdty</stp>
        <stp>LAST_PRICE</stp>
        <tr r="I17" s="2"/>
      </tp>
      <tp t="s">
        <v>#N/A Requesting Data...4195231969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Data...4021450648</v>
        <stp/>
        <stp>BDP|12508709024814224690</stp>
        <tr r="D13" s="11"/>
        <tr r="D15" s="19"/>
      </tp>
      <tp t="s">
        <v>#N/A Requesting Data...3971193678</v>
        <stp/>
        <stp>BDP|16680580833864261100</stp>
        <tr r="C18" s="11"/>
      </tp>
      <tp t="s">
        <v>#N/A Requesting Data...4037608310</v>
        <stp/>
        <stp>BDP|10601763240924932273</stp>
        <tr r="B7" s="2"/>
      </tp>
      <tp t="s">
        <v>#N/A Requesting Data...4237184628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Data...4272220393</v>
        <stp/>
        <stp>BDP|12246695054252844675</stp>
        <tr r="I2" s="19"/>
      </tp>
      <tp t="s">
        <v>#N/A Requesting Data...4088794566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Data...4290943621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Data...4068560730</v>
        <stp/>
        <stp>BDP|14450913867796246868</stp>
        <tr r="E4" s="11"/>
        <tr r="E4" s="19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7.49</v>
        <stp/>
        <stp>BDP|2477436560693487840|22</stp>
        <stp>WLK33 Index</stp>
        <stp>LAST_PRICE</stp>
        <tr r="K24" s="11"/>
      </tp>
      <tp>
        <v>7.7949999999999999</v>
        <stp/>
        <stp>BDP|6555917527705726771|22</stp>
        <stp>WLK29 Index</stp>
        <stp>LAST_PRICE</stp>
        <tr r="K21" s="11"/>
      </tp>
      <tp>
        <v>12.855</v>
        <stp/>
        <stp>BDP|14180849787898400322|22</stp>
        <stp>ODN28 Comdty</stp>
        <stp>LAST_PRICE</stp>
        <tr r="I12" s="2"/>
      </tp>
      <tp>
        <v>13.43</v>
        <stp/>
        <stp>BDP|17867681293201701771|22</stp>
        <stp>ODF37 Comdty</stp>
        <stp>LAST_PRICE</stp>
        <tr r="I20" s="2"/>
      </tp>
      <tp>
        <v>14.42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12.89</v>
        <stp/>
        <stp>BDP|17222976670638756393|22</stp>
        <stp>ODF29 Comdty</stp>
        <stp>LAST_PRICE</stp>
        <tr r="I13" s="2"/>
      </tp>
      <tp t="s">
        <v>#N/A Real Time</v>
        <stp/>
        <stp>BDP|11269106225149150376|22</stp>
        <stp>ODN25 Comdty</stp>
        <stp>LAST_PRICE</stp>
        <tr r="I6" s="2"/>
      </tp>
      <tp>
        <v>13.18</v>
        <stp/>
        <stp>BDP|10099954706050596315|22</stp>
        <stp>ODN27 Comdty</stp>
        <stp>LAST_PRICE</stp>
        <tr r="I10" s="2"/>
      </tp>
      <tp>
        <v>14.9</v>
        <stp/>
        <stp>BDP|13502834249559134851|22</stp>
        <stp>BZDIOVRA Index</stp>
        <stp>LAST_PRICE</stp>
        <tr r="I3" s="2"/>
      </tp>
      <tp t="s">
        <v>#N/A Requesting Data...4133705104</v>
        <stp/>
        <stp>BDP|4638716679660660820</stp>
        <tr r="H8" s="2"/>
      </tp>
      <tp t="s">
        <v>#N/A Requesting Data...4241093588</v>
        <stp/>
        <stp>BDP|5850214959956854834</stp>
        <tr r="H2" s="19"/>
      </tp>
      <tp t="s">
        <v>#N/A Requesting Data...4144874409</v>
        <stp/>
        <stp>BDP|1643486086802458341</stp>
        <tr r="E25" s="19"/>
      </tp>
      <tp t="s">
        <v>#N/A Requesting Data...4101569248</v>
        <stp/>
        <stp>BDP|2666435789245371712</stp>
        <tr r="M16" s="2"/>
      </tp>
      <tp t="s">
        <v>#N/A Requesting Data...4224977145</v>
        <stp/>
        <stp>BDP|4157223935860898914</stp>
        <tr r="J9" s="19"/>
      </tp>
      <tp t="s">
        <v>#N/A Requesting Data...4291825236</v>
        <stp/>
        <stp>BDP|9769032697008941467</stp>
        <tr r="E3" s="11"/>
        <tr r="E3" s="19"/>
      </tp>
      <tp t="s">
        <v>#N/A Requesting Data...4267497774</v>
        <stp/>
        <stp>BDP|2187806360183599399</stp>
        <tr r="M8" s="2"/>
      </tp>
      <tp t="s">
        <v>#N/A Requesting Data...4196949314</v>
        <stp/>
        <stp>BDP|9453706824659239917</stp>
        <tr r="D3" s="11"/>
        <tr r="D3" s="19"/>
      </tp>
      <tp t="s">
        <v>#N/A Requesting Data...4164617838</v>
        <stp/>
        <stp>BDP|2992747448774164936</stp>
        <tr r="E27" s="19"/>
      </tp>
      <tp t="s">
        <v>#N/A Requesting Data...4255067734</v>
        <stp/>
        <stp>BDP|4395756221404557952</stp>
        <tr r="D2" s="19"/>
      </tp>
      <tp t="s">
        <v>#N/A Requesting Data...4227331081</v>
        <stp/>
        <stp>BDP|8426700375802659609</stp>
        <tr r="G9" s="11"/>
        <tr r="G11" s="19"/>
      </tp>
      <tp t="s">
        <v>#N/A Requesting Data...4145863653</v>
        <stp/>
        <stp>BDP|3905065737155367827</stp>
        <tr r="G6" s="11"/>
        <tr r="G7" s="19"/>
      </tp>
      <tp t="s">
        <v>#N/A Requesting Data...4235819535</v>
        <stp/>
        <stp>BDP|2001157129209643549</stp>
        <tr r="I25" s="19"/>
      </tp>
      <tp t="s">
        <v>#N/A Requesting Data...4228562344</v>
        <stp/>
        <stp>BDP|3794307997384608046</stp>
        <tr r="I3" s="11"/>
        <tr r="I3" s="19"/>
      </tp>
      <tp t="s">
        <v>#N/A Requesting Data...4109106733</v>
        <stp/>
        <stp>BDP|4275888243441819414</stp>
        <tr r="E26" s="19"/>
      </tp>
      <tp t="s">
        <v>#N/A Requesting Data...4207527484</v>
        <stp/>
        <stp>BDP|1923241929759262565</stp>
        <tr r="M11" s="2"/>
      </tp>
      <tp t="s">
        <v>#N/A Requesting Data...4266924687</v>
        <stp/>
        <stp>BDP|3331986474028834805</stp>
        <tr r="J4" s="11"/>
        <tr r="J4" s="19"/>
      </tp>
      <tp t="s">
        <v>#N/A Requesting Data...4128851224</v>
        <stp/>
        <stp>BDP|5983646568229835184</stp>
        <tr r="R20" s="19"/>
      </tp>
      <tp t="s">
        <v>#N/A Requesting Data...4283468419</v>
        <stp/>
        <stp>BDP|4734890585182203825</stp>
        <tr r="D18" s="11"/>
      </tp>
      <tp t="s">
        <v>#N/A Requesting Data...4254613687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Data...4267610496</v>
        <stp/>
        <stp>BDP|5084823412455529785</stp>
        <tr r="H4" s="11"/>
        <tr r="H4" s="19"/>
      </tp>
      <tp t="s">
        <v>#N/A Requesting Data...4156663711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Data...4239737636</v>
        <stp/>
        <stp>BDP|8235147861384390521</stp>
        <tr r="H16" s="2"/>
      </tp>
      <tp t="s">
        <v>#N/A Requesting Data...4266857860</v>
        <stp/>
        <stp>BDP|3666674876795321902</stp>
        <tr r="E6" s="19"/>
      </tp>
      <tp t="s">
        <v>#N/A Requesting Data...4240642829</v>
        <stp/>
        <stp>BDP|7052549700088374422</stp>
        <tr r="J17" s="2"/>
      </tp>
      <tp t="s">
        <v>#N/A Requesting Data...4238791852</v>
        <stp/>
        <stp>BDP|9741032815896210067</stp>
        <tr r="K4" s="2"/>
      </tp>
      <tp t="s">
        <v>#N/A Requesting Data...4225959729</v>
        <stp/>
        <stp>BDP|9882058252866127540</stp>
        <tr r="I27" s="19"/>
      </tp>
      <tp t="s">
        <v>#N/A Requesting Data...4159767031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Data...4229920082</v>
        <stp/>
        <stp>BDP|8711749621454981610</stp>
        <tr r="H9" s="11"/>
        <tr r="H11" s="19"/>
      </tp>
      <tp t="s">
        <v>#N/A Requesting Data...4192333405</v>
        <stp/>
        <stp>BDP|2124980644386234646</stp>
        <tr r="R14" s="19"/>
      </tp>
      <tp t="s">
        <v>#N/A Requesting Data...4166990156</v>
        <stp/>
        <stp>BDP|4159726335098711786</stp>
        <tr r="D4" s="11"/>
        <tr r="D4" s="19"/>
      </tp>
      <tp t="s">
        <v>#N/A Requesting Data...4293953074</v>
        <stp/>
        <stp>BDP|6600922458241548475</stp>
        <tr r="J10" s="11"/>
        <tr r="J12" s="19"/>
      </tp>
      <tp t="s">
        <v>#N/A Requesting Data...4271266533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Data...4241671143</v>
        <stp/>
        <stp>BDP|7509049474986681906</stp>
        <tr r="H24" s="19"/>
      </tp>
      <tp t="s">
        <v>#N/A Requesting Data...4222612064</v>
        <stp/>
        <stp>BDP|8651142543386755452</stp>
        <tr r="I26" s="19"/>
      </tp>
      <tp t="s">
        <v>#N/A Requesting Data...4235081393</v>
        <stp/>
        <stp>BDP|6621927915827153670</stp>
        <tr r="H10" s="2"/>
      </tp>
      <tp t="s">
        <v>#N/A Requesting Data...4219771705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Data...4278030912</v>
        <stp/>
        <stp>BDP|6401007919956475918</stp>
        <tr r="K9" s="2"/>
      </tp>
      <tp t="s">
        <v>#N/A Requesting Data...4216168039</v>
        <stp/>
        <stp>BDP|3594728727869926770</stp>
        <tr r="E10" s="11"/>
        <tr r="E12" s="19"/>
      </tp>
      <tp t="s">
        <v>#N/A Requesting Data...4278531597</v>
        <stp/>
        <stp>BDP|1295270050609935714</stp>
        <tr r="H5" s="11"/>
        <tr r="H5" s="19"/>
      </tp>
      <tp t="s">
        <v>#N/A Requesting Data...4257051472</v>
        <stp/>
        <stp>BDP|9586602971314157476</stp>
        <tr r="J6" s="11"/>
        <tr r="J7" s="19"/>
      </tp>
      <tp t="s">
        <v>#N/A Requesting Data...4263125413</v>
        <stp/>
        <stp>BDP|5897436104601965865</stp>
        <tr r="J6" s="19"/>
      </tp>
      <tp t="s">
        <v>#N/A Requesting Data...4271186443</v>
        <stp/>
        <stp>BDP|7210719112410508942</stp>
        <tr r="J9" s="19"/>
      </tp>
      <tp t="s">
        <v>#N/A Requesting Data...4271467239</v>
        <stp/>
        <stp>BDP|6258822248703087193</stp>
        <tr r="I22" s="19"/>
      </tp>
      <tp t="s">
        <v>#N/A Requesting Data...4221377837</v>
        <stp/>
        <stp>BDP|6999313489046488323</stp>
        <tr r="K15" s="2"/>
      </tp>
      <tp t="s">
        <v>#N/A Requesting Data...4276637543</v>
        <stp/>
        <stp>BDP|8414640352844636739</stp>
        <tr r="K17" s="2"/>
      </tp>
      <tp t="s">
        <v>#N/A Requesting Data...4259505966</v>
        <stp/>
        <stp>BDP|6160330820607293841</stp>
        <tr r="J6" s="19"/>
      </tp>
    </main>
    <main first="bofaddin.rtdserver">
      <tp t="s">
        <v>#N/A Requesting Data...4243077888</v>
        <stp/>
        <stp>BDP|3315293682106022630</stp>
        <tr r="J6" s="11"/>
        <tr r="J7" s="19"/>
      </tp>
      <tp t="s">
        <v>#N/A Requesting Data...4286193253</v>
        <stp/>
        <stp>BDP|9429013316019147896</stp>
        <tr r="R21" s="19"/>
      </tp>
      <tp t="s">
        <v>#N/A Requesting Data...4250123923</v>
        <stp/>
        <stp>BDP|1723259002522187882</stp>
        <tr r="K14" s="2"/>
      </tp>
      <tp t="s">
        <v>#N/A Requesting Data...4288864762</v>
        <stp/>
        <stp>BDP|2990502423164020862</stp>
        <tr r="M9" s="2"/>
      </tp>
      <tp t="s">
        <v>#N/A Requesting Data...4274212582</v>
        <stp/>
        <stp>BDP|8612151541547457349</stp>
        <tr r="K16" s="2"/>
      </tp>
      <tp t="s">
        <v>#N/A Requesting Data...4252216176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Data...4278357333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Data...4273373064</v>
        <stp/>
        <stp>BDP|5334175834307486976</stp>
        <tr r="J14" s="2"/>
      </tp>
      <tp t="s">
        <v>#N/A Requesting Data...4246003404</v>
        <stp/>
        <stp>BDP|8154902215360295977</stp>
        <tr r="H20" s="19"/>
      </tp>
      <tp t="s">
        <v>#N/A Requesting Data...4257687933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Data...4264241614</v>
        <stp/>
        <stp>BDP|9636783809803462453</stp>
        <tr r="C25" s="11"/>
      </tp>
      <tp t="s">
        <v>#N/A Requesting Data...4258031286</v>
        <stp/>
        <stp>BDP|8805667161083002133</stp>
        <tr r="J3" s="11"/>
        <tr r="J3" s="19"/>
      </tp>
      <tp t="s">
        <v>#N/A Requesting Data...4259054332</v>
        <stp/>
        <stp>BDP|7546476684227611629</stp>
        <tr r="M7" s="2"/>
      </tp>
      <tp t="s">
        <v>#N/A Requesting Data...4264312455</v>
        <stp/>
        <stp>BDP|4774572175039586539</stp>
        <tr r="D9" s="19"/>
      </tp>
      <tp t="s">
        <v>#N/A Requesting Data...4291460769</v>
        <stp/>
        <stp>BDP|9349190465432927654</stp>
        <tr r="C26" s="11"/>
      </tp>
      <tp t="s">
        <v>#N/A Requesting Data...4291548547</v>
        <stp/>
        <stp>BDP|5332477555246563840</stp>
        <tr r="H6" s="2"/>
      </tp>
      <tp t="s">
        <v>#N/A Requesting Data...4278715248</v>
        <stp/>
        <stp>BDP|9296062114427229555</stp>
        <tr r="H5" s="2"/>
      </tp>
      <tp t="s">
        <v>#N/A Requesting Data...4287872768</v>
        <stp/>
        <stp>BDP|3131810410801081170</stp>
        <tr r="H11" s="11"/>
        <tr r="H13" s="19"/>
      </tp>
      <tp t="s">
        <v>#N/A Requesting Data...4290126603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Data...4294471477</v>
        <stp/>
        <stp>BDP|5970432481165816675</stp>
        <tr r="J9" s="2"/>
      </tp>
      <tp t="s">
        <v>#N/A Requesting Data...3017786042</v>
        <stp/>
        <stp>BDP|6428209671071195804</stp>
        <tr r="D25" s="11"/>
      </tp>
      <tp t="s">
        <v>#N/A Requesting Data...848820067</v>
        <stp/>
        <stp>BDP|6181484335763016961</stp>
        <tr r="I21" s="19"/>
      </tp>
      <tp t="s">
        <v>#N/A Requesting Data...3166483922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Data...857819871</v>
        <stp/>
        <stp>BDP|3612074661198875616</stp>
        <tr r="J2" s="19"/>
      </tp>
      <tp t="s">
        <v>#N/A Requesting Data...1877474247</v>
        <stp/>
        <stp>BDP|6009636741147577859</stp>
        <tr r="I20" s="19"/>
      </tp>
      <tp t="s">
        <v>#N/A Requesting Data...760040427</v>
        <stp/>
        <stp>BDP|5416050933808437507</stp>
        <tr r="E11" s="11"/>
        <tr r="E13" s="19"/>
      </tp>
      <tp t="s">
        <v>#N/A Requesting Data...1600764968</v>
        <stp/>
        <stp>BDP|4469726952068478577</stp>
        <tr r="E2" s="19"/>
      </tp>
      <tp t="s">
        <v>#N/A Requesting Data...593497984</v>
        <stp/>
        <stp>BDP|2514423990686244217</stp>
        <tr r="D10" s="11"/>
        <tr r="D12" s="19"/>
      </tp>
      <tp t="s">
        <v>#N/A Requesting Data...1277254571</v>
        <stp/>
        <stp>BDP|5505121907678251772</stp>
        <tr r="G5" s="11"/>
        <tr r="G5" s="19"/>
      </tp>
      <tp t="s">
        <v>#N/A Requesting Data...4266166360</v>
        <stp/>
        <stp>BDP|6717872964888555496</stp>
        <tr r="K7" s="2"/>
      </tp>
      <tp t="s">
        <v>#N/A Requesting Data...1956144958</v>
        <stp/>
        <stp>BDP|7628246514408667822</stp>
        <tr r="I13" s="11"/>
        <tr r="I15" s="19"/>
      </tp>
      <tp t="s">
        <v>#N/A Requesting Data...3542556517</v>
        <stp/>
        <stp>BDP|3463804556948818291</stp>
        <tr r="D19" s="11"/>
      </tp>
      <tp t="s">
        <v>#N/A Requesting Data...264678901</v>
        <stp/>
        <stp>BDP|1877563044224185082</stp>
        <tr r="R11" s="19"/>
      </tp>
      <tp t="s">
        <v>#N/A Requesting Data...2022148602</v>
        <stp/>
        <stp>BDP|5999920149495631944</stp>
        <tr r="M10" s="2"/>
      </tp>
      <tp t="s">
        <v>#N/A Requesting Data...478499618</v>
        <stp/>
        <stp>BDP|3931452041031580694</stp>
        <tr r="J19" s="2"/>
      </tp>
      <tp t="s">
        <v>#N/A Requesting Data...1478766449</v>
        <stp/>
        <stp>BDP|6086773022681627652</stp>
        <tr r="R3" s="19"/>
      </tp>
      <tp t="s">
        <v>#N/A Requesting Data...4022818794</v>
        <stp/>
        <stp>BDP|9274013617679287535</stp>
        <tr r="G9" s="19"/>
      </tp>
      <tp t="s">
        <v>#N/A Requesting Data...2724454660</v>
        <stp/>
        <stp>BDP|5458019831893466086</stp>
        <tr r="J10" s="11"/>
        <tr r="J12" s="19"/>
      </tp>
      <tp t="s">
        <v>#N/A Requesting Data...2112094191</v>
        <stp/>
        <stp>BDP|5425105562507935010</stp>
        <tr r="K18" s="2"/>
      </tp>
      <tp t="s">
        <v>#N/A Requesting Data...1994973794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Data...3404548551</v>
        <stp/>
        <stp>BDP|9507205330525513839</stp>
        <tr r="J4" s="11"/>
        <tr r="J4" s="19"/>
      </tp>
      <tp t="s">
        <v>#N/A Requesting Data...1695249755</v>
        <stp/>
        <stp>BDP|2101225401797588245</stp>
        <tr r="H18" s="2"/>
      </tp>
      <tp t="s">
        <v>#N/A Requesting Data...1975577010</v>
        <stp/>
        <stp>BDP|7380091922057856733</stp>
        <tr r="J4" s="2"/>
      </tp>
      <tp t="s">
        <v>#N/A Requesting Data...2015700572</v>
        <stp/>
        <stp>BDP|7227915130840435804</stp>
        <tr r="E23" s="19"/>
      </tp>
      <tp t="s">
        <v>#N/A Requesting Data...408352517</v>
        <stp/>
        <stp>BDP|6648854877445314932</stp>
        <tr r="C21" s="11"/>
      </tp>
      <tp t="s">
        <v>#N/A Requesting Data...2040303630</v>
        <stp/>
        <stp>BDP|7765646974033428381</stp>
        <tr r="G12" s="7"/>
      </tp>
      <tp t="s">
        <v>#N/A Requesting Data...2968961397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Data...158506656</v>
        <stp/>
        <stp>BDP|8996523424079587047</stp>
        <tr r="J3" s="11"/>
        <tr r="J3" s="19"/>
      </tp>
      <tp t="s">
        <v>#N/A Requesting Data...1365576036</v>
        <stp/>
        <stp>BDP|5683100328445387518</stp>
        <tr r="G9" s="7"/>
      </tp>
      <tp t="s">
        <v>#N/A Requesting Data...1496577727</v>
        <stp/>
        <stp>BDP|1822719222220999206</stp>
        <tr r="D11" s="11"/>
        <tr r="D13" s="19"/>
      </tp>
      <tp t="s">
        <v>#N/A Requesting Data...1001383644</v>
        <stp/>
        <stp>BDP|3412478252612481668</stp>
        <tr r="D12" s="11"/>
        <tr r="D14" s="19"/>
      </tp>
      <tp t="s">
        <v>#N/A Requesting Data...574526574</v>
        <stp/>
        <stp>BDP|1687368956969111871</stp>
        <tr r="K19" s="2"/>
      </tp>
      <tp t="s">
        <v>#N/A Requesting Data...2828489665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Data...4246621906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Data...1035089862</v>
        <stp/>
        <stp>BDP|2374175931660047606</stp>
        <tr r="H17" s="2"/>
      </tp>
      <tp t="s">
        <v>#N/A Requesting Data...564681543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Data...2026787010</v>
        <stp/>
        <stp>BDP|2479131041011745192</stp>
        <tr r="J12" s="2"/>
      </tp>
      <tp t="s">
        <v>#N/A Requesting Data...218126035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Data...1631577735</v>
        <stp/>
        <stp>BDP|7320197849905807080</stp>
        <tr r="C24" s="11"/>
      </tp>
      <tp t="s">
        <v>#N/A Requesting Data...3764940232</v>
        <stp/>
        <stp>BDP|2190926934948613723</stp>
        <tr r="H6" s="19"/>
      </tp>
      <tp t="s">
        <v>#N/A Requesting Data...2868893384</v>
        <stp/>
        <stp>BDP|4375753900560113469</stp>
        <tr r="R10" s="19"/>
      </tp>
      <tp t="s">
        <v>#N/A Requesting Data...1133022242</v>
        <stp/>
        <stp>BDP|4463478870191165152</stp>
        <tr r="M6" s="2"/>
      </tp>
      <tp t="s">
        <v>#N/A Requesting Data...948568108</v>
        <stp/>
        <stp>BDP|6458698369549551863</stp>
        <tr r="I9" s="11"/>
        <tr r="I11" s="19"/>
      </tp>
      <tp t="s">
        <v>#N/A Requesting Data...2186834471</v>
        <stp/>
        <stp>BDP|5090352166701754608</stp>
        <tr r="F29" s="11"/>
      </tp>
      <tp t="s">
        <v>#N/A Requesting Data...1176082313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Data...2222727309</v>
        <stp/>
        <stp>BDP|1827417845708676912</stp>
        <tr r="D7" s="11"/>
        <tr r="D8" s="19"/>
      </tp>
      <tp t="s">
        <v>#N/A Requesting Data...2001421251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Data...3310126162</v>
        <stp/>
        <stp>BDP|5901000520520466755</stp>
        <tr r="H23" s="19"/>
      </tp>
      <tp t="s">
        <v>#N/A Requesting Data...869273034</v>
        <stp/>
        <stp>BDP|4651376489008602716</stp>
        <tr r="J12" s="11"/>
        <tr r="J14" s="19"/>
      </tp>
      <tp t="s">
        <v>#N/A Requesting Data...851014042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Data...2887991775</v>
        <stp/>
        <stp>BDP|7009126234541041477</stp>
        <tr r="E9" s="11"/>
        <tr r="E11" s="19"/>
      </tp>
      <tp t="s">
        <v>#N/A Requesting Data...1009203750</v>
        <stp/>
        <stp>BDP|2127305658120032482</stp>
        <tr r="G10" s="11"/>
        <tr r="G12" s="19"/>
      </tp>
      <tp t="s">
        <v>#N/A Requesting Data...3223361753</v>
        <stp/>
        <stp>BDP|3552371989500988863</stp>
        <tr r="J7" s="11"/>
        <tr r="J8" s="19"/>
      </tp>
      <tp t="s">
        <v>#N/A Requesting Data...3232710992</v>
        <stp/>
        <stp>BDP|8996589861712440902</stp>
        <tr r="D26" s="11"/>
      </tp>
      <tp t="s">
        <v>#N/A Requesting Data...1514355090</v>
        <stp/>
        <stp>BDP|4226241773230894182</stp>
        <tr r="J13" s="11"/>
        <tr r="J15" s="19"/>
      </tp>
      <tp t="s">
        <v>#N/A Requesting Data...1736424937</v>
        <stp/>
        <stp>BDP|9236812778495761274</stp>
        <tr r="D9" s="11"/>
        <tr r="D11" s="19"/>
      </tp>
      <tp t="s">
        <v>#N/A Requesting Data...4285882294</v>
        <stp/>
        <stp>BDP|8787993904919445978</stp>
        <tr r="J8" s="11"/>
        <tr r="J10" s="19"/>
      </tp>
      <tp t="s">
        <v>#N/A Requesting Data...1613075709</v>
        <stp/>
        <stp>BDP|4986428474834544241</stp>
        <tr r="H9" s="19"/>
      </tp>
      <tp t="s">
        <v>#N/A Requesting Data...1288983199</v>
        <stp/>
        <stp>BDP|4027837973262682890</stp>
        <tr r="M19" s="2"/>
      </tp>
      <tp t="s">
        <v>#N/A Requesting Data...2665993756</v>
        <stp/>
        <stp>BDP|6863710481498153056</stp>
        <tr r="R4" s="19"/>
      </tp>
      <tp t="s">
        <v>#N/A Requesting Data...2417598205</v>
        <stp/>
        <stp>BDP|7977680686540306885</stp>
        <tr r="D6" s="19"/>
      </tp>
      <tp t="s">
        <v>#N/A Requesting Data...1393913835</v>
        <stp/>
        <stp>BDP|2978744912796430367</stp>
        <tr r="M5" s="2"/>
      </tp>
      <tp t="s">
        <v>#N/A Requesting Data...2728217488</v>
        <stp/>
        <stp>BDP|6463399830411977660</stp>
        <tr r="H8" s="11"/>
        <tr r="H10" s="19"/>
      </tp>
      <tp t="s">
        <v>#N/A Requesting Data...3877043513</v>
        <stp/>
        <stp>BDP|3333630846708210848</stp>
        <tr r="J2" s="19"/>
      </tp>
      <tp t="s">
        <v>#N/A Requesting Data...2721934467</v>
        <stp/>
        <stp>BDP|9887452986543877734</stp>
        <tr r="M12" s="2"/>
      </tp>
      <tp t="s">
        <v>#N/A Requesting Data...2878539697</v>
        <stp/>
        <stp>BDP|6124812264958528142</stp>
        <tr r="G6" s="7"/>
      </tp>
      <tp t="s">
        <v>#N/A Requesting Data...1576167890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Data...825742718</v>
        <stp/>
        <stp>BDP|7576008118700462431</stp>
        <tr r="G8" s="11"/>
        <tr r="G10" s="19"/>
      </tp>
      <tp t="s">
        <v>#N/A Requesting Data...413555320</v>
        <stp/>
        <stp>BDP|1070616809507239240</stp>
        <tr r="E8" s="11"/>
        <tr r="E10" s="19"/>
      </tp>
      <tp t="s">
        <v>#N/A Requesting Data...274585568</v>
        <stp/>
        <stp>BDP|3915222074910115423</stp>
        <tr r="R8" s="19"/>
      </tp>
      <tp t="s">
        <v>#N/A Requesting Data...787397648</v>
        <stp/>
        <stp>BDP|4163044537905757079</stp>
        <tr r="H4" s="2"/>
      </tp>
      <tp t="s">
        <v>#N/A Requesting Data...3704224613</v>
        <stp/>
        <stp>BDP|4623768472882485469</stp>
        <tr r="G3" s="11"/>
        <tr r="G3" s="19"/>
      </tp>
      <tp t="s">
        <v>#N/A Requesting Data...477916051</v>
        <stp/>
        <stp>BDP|1655010175960499466</stp>
        <tr r="G7" s="11"/>
        <tr r="G8" s="19"/>
      </tp>
      <tp t="s">
        <v>#N/A Requesting Data...805178060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Data...2856014189</v>
        <stp/>
        <stp>BDP|2569764526774212131</stp>
        <tr r="E9" s="19"/>
      </tp>
      <tp t="s">
        <v>#N/A Requesting Data...1656469324</v>
        <stp/>
        <stp>BDP|5180174984237381953</stp>
        <tr r="J11" s="11"/>
        <tr r="J13" s="19"/>
      </tp>
      <tp t="s">
        <v>#N/A Requesting Data...4032469228</v>
        <stp/>
        <stp>BDP|9595075412893390962</stp>
        <tr r="E12" s="11"/>
        <tr r="E14" s="19"/>
      </tp>
      <tp t="s">
        <v>#N/A Requesting Data...2577184199</v>
        <stp/>
        <stp>BDP|2884752705310536665</stp>
        <tr r="I24" s="19"/>
      </tp>
      <tp t="s">
        <v>#N/A Requesting Data...530700266</v>
        <stp/>
        <stp>BDP|8786671772103883961</stp>
        <tr r="R7" s="19"/>
      </tp>
      <tp t="s">
        <v>#N/A Requesting Data...2406430958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N/A</v>
        <stp/>
        <stp>BDH|3322896962077575901</stp>
        <tr r="B30" s="11"/>
      </tp>
      <tp t="s">
        <v>#N/A Requesting Data...1287473244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Data...3952158766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Data...2014041708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</main>
    <main first="bofaddin.rtdserver">
      <tp t="s">
        <v>#N/A Requesting Data...3818833522</v>
        <stp/>
        <stp>BDP|55815364648658119</stp>
        <tr r="H25" s="19"/>
      </tp>
      <tp t="s">
        <v>#N/A Requesting Data...457359465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Data...1892426636</v>
        <stp/>
        <stp>BDP|591725260180001521</stp>
        <tr r="H6" s="11"/>
        <tr r="H7" s="19"/>
      </tp>
      <tp t="s">
        <v>#N/A Requesting Data...3855135539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Data...1229448916</v>
        <stp/>
        <stp>BDP|542154546040819345</stp>
        <tr r="G11" s="11"/>
        <tr r="G13" s="19"/>
        <tr r="R22" s="19"/>
      </tp>
      <tp t="s">
        <v>#N/A Requesting Data...2856861606</v>
        <stp/>
        <stp>BDP|162205019758440862</stp>
        <tr r="E8" s="7"/>
      </tp>
      <tp t="s">
        <v>#N/A Requesting Data...3535882731</v>
        <stp/>
        <stp>BDP|941936015845375039</stp>
        <tr r="M14" s="2"/>
      </tp>
      <tp t="s">
        <v>#N/A Requesting Data...4247806022</v>
        <stp/>
        <stp>BDP|368437973666143841</stp>
        <tr r="J15" s="2"/>
      </tp>
      <tp t="s">
        <v>#N/A Requesting Data...920162452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Data...3265760125</v>
        <stp/>
        <stp>BDP|813990660275351546</stp>
        <tr r="R13" s="19"/>
      </tp>
      <tp t="s">
        <v>#N/A Requesting Data...328487237</v>
        <stp/>
        <stp>BDP|394006502529987782</stp>
        <tr r="J13" s="2"/>
      </tp>
      <tp t="s">
        <v>#N/A Requesting Data...2882349984</v>
        <stp/>
        <stp>BDP|284241585389591899</stp>
        <tr r="G2" s="19"/>
      </tp>
      <tp t="s">
        <v>#N/A Requesting Data...842111992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opLeftCell="A4" zoomScale="130" zoomScaleNormal="130" workbookViewId="0">
      <selection activeCell="F11" sqref="F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 t="e">
        <f ca="1">ROUND(E4/G11,0)</f>
        <v>#VALUE!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 ca="1">_xll.BDP(E6&amp;" Corp","YLD_YTM_BID", )</f>
        <v>1.4275168080247302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 ca="1">_xll.BDP(E6&amp;" Corp","YLD_YTM_ASK", )</f>
        <v>1.339014690820419</v>
      </c>
    </row>
    <row r="8" spans="1:11" x14ac:dyDescent="0.25">
      <c r="D8" s="19" t="s">
        <v>344</v>
      </c>
      <c r="E8" s="96">
        <f ca="1">_xll.BDP(E6&amp;" Corp","px_last_actual",)</f>
        <v>1038.0625</v>
      </c>
      <c r="F8" s="24" t="s">
        <v>69</v>
      </c>
      <c r="G8" s="25" t="str">
        <f ca="1">_xll.BDP($E6&amp;" Corp","maturity")</f>
        <v>20/05/2028</v>
      </c>
    </row>
    <row r="9" spans="1:11" x14ac:dyDescent="0.25">
      <c r="D9" s="19" t="s">
        <v>67</v>
      </c>
      <c r="E9" s="93" t="str">
        <f ca="1">_xll.BDP(E6&amp;" Corp","YAS_BOND_YLD", "PRICING_SOURCE=ATIV")</f>
        <v>#N/A N/A</v>
      </c>
      <c r="F9" s="24" t="s">
        <v>19</v>
      </c>
      <c r="G9" s="26">
        <f ca="1">_xll.BDP($E6&amp;" Corp","DUR_MID")</f>
        <v>1.4878209432382976</v>
      </c>
      <c r="I9" s="1"/>
    </row>
    <row r="10" spans="1:11" x14ac:dyDescent="0.25">
      <c r="D10" s="19" t="s">
        <v>74</v>
      </c>
      <c r="E10" s="29" t="e">
        <f ca="1">G11/_xll.BDP($E6&amp;" Corp","PAR_AMT")</f>
        <v>#VALUE!</v>
      </c>
      <c r="F10" s="24" t="s">
        <v>66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75</v>
      </c>
      <c r="E11" s="33" t="e">
        <f ca="1">E3*(G12-G11)</f>
        <v>#VALUE!</v>
      </c>
      <c r="F11" s="24" t="s">
        <v>70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342</v>
      </c>
      <c r="E12" s="92" t="e">
        <f ca="1">G11/G12-1</f>
        <v>#VALUE!</v>
      </c>
      <c r="F12" s="27" t="s">
        <v>71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11" sqref="G11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45980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>_xll.BDP(G3,"LAST_UPDATE_DT",,)</f>
        <v>18/11/2025</v>
      </c>
      <c r="C3" s="140"/>
      <c r="D3" s="17"/>
      <c r="F3" t="s">
        <v>58</v>
      </c>
      <c r="G3" t="s">
        <v>58</v>
      </c>
      <c r="H3" s="11" t="str">
        <f>d_1</f>
        <v>18/11/2025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>_xll.BDP(G3,"pX_DT_1D",,)</f>
        <v>17/11/2025</v>
      </c>
      <c r="C4" s="162"/>
      <c r="D4" s="1"/>
      <c r="F4" t="s">
        <v>911</v>
      </c>
      <c r="G4" t="s">
        <v>913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81</v>
      </c>
      <c r="Q4" s="35">
        <f ca="1">hoje</f>
        <v>45980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>_xll.BDP(G3,"PX_LAST")/100</f>
        <v>0.14899999999999999</v>
      </c>
      <c r="C5" s="199"/>
      <c r="D5" s="208"/>
      <c r="F5" t="s">
        <v>912</v>
      </c>
      <c r="G5" t="s">
        <v>914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>(1+B5)^(1/252)-1</f>
        <v>5.513106415402369E-4</v>
      </c>
      <c r="C6" s="141"/>
      <c r="D6" s="140"/>
      <c r="F6" t="s">
        <v>57</v>
      </c>
      <c r="G6" t="s">
        <v>57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9" si="2">+I6-J6</f>
        <v>#VALUE!</v>
      </c>
      <c r="M6" s="71" t="str">
        <f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>_xll.BDP("BMFXTWO Index","PX_LAST")</f>
        <v>5.3170999999999999</v>
      </c>
      <c r="C7" s="140"/>
      <c r="D7" s="217"/>
      <c r="F7" t="s">
        <v>56</v>
      </c>
      <c r="G7" t="s">
        <v>443</v>
      </c>
      <c r="H7" s="10">
        <f>VALUE(_xll.BDP(F7,"FUT_DLV_DT_LAST",,))</f>
        <v>46024</v>
      </c>
      <c r="I7" s="4">
        <f>_xll.BDP(F7,"LAST_PRICE")</f>
        <v>14.895</v>
      </c>
      <c r="J7" s="4">
        <f>_xll.BDP(F7,"PX_SETTLE",,)</f>
        <v>14.896000000000001</v>
      </c>
      <c r="K7" s="4">
        <f>_xll.BDP(F7,"PX_CLOSE_2D",,)</f>
        <v>14.895</v>
      </c>
      <c r="L7" s="4">
        <f t="shared" si="2"/>
        <v>-1.0000000000012221E-3</v>
      </c>
      <c r="M7" s="71">
        <f>_xll.BDP(F7,"FUT_CNV_RISK_FRSK",,)</f>
        <v>0.9857275919202948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>VALUE(_xll.BDP(F8,"FUT_DLV_DT_LAST",,))</f>
        <v>46204</v>
      </c>
      <c r="I8" s="4">
        <f>_xll.BDP(F8,"LAST_PRICE")</f>
        <v>14.42</v>
      </c>
      <c r="J8" s="4">
        <f>_xll.BDP(F8,"PX_SETTLE",,)</f>
        <v>14.414999999999999</v>
      </c>
      <c r="K8" s="4">
        <f>_xll.BDP(F8,"PX_CLOSE_2D",,)</f>
        <v>14.419</v>
      </c>
      <c r="L8" s="4">
        <f t="shared" si="2"/>
        <v>5.0000000000007816E-3</v>
      </c>
      <c r="M8" s="71">
        <f>_xll.BDP(F8,"FUT_CNV_RISK_FRSK",,)</f>
        <v>4.8308074727392523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>VALUE(_xll.BDP(F9,"FUT_DLV_DT_LAST",,))</f>
        <v>46391</v>
      </c>
      <c r="I9" s="4">
        <f>_xll.BDP(F9,"LAST_PRICE")</f>
        <v>13.64</v>
      </c>
      <c r="J9" s="4">
        <f>_xll.BDP(F9,"PX_SETTLE",,)</f>
        <v>13.641999999999999</v>
      </c>
      <c r="K9" s="4">
        <f>_xll.BDP(F9,"PX_CLOSE_2D",,)</f>
        <v>13.65</v>
      </c>
      <c r="L9" s="4">
        <f t="shared" si="2"/>
        <v>-1.9999999999988916E-3</v>
      </c>
      <c r="M9" s="71">
        <f>_xll.BDP(F9,"FUT_CNV_RISK_FRSK",,)</f>
        <v>8.4304818276723381</v>
      </c>
      <c r="P9" s="36">
        <f ca="1">_xll.BDH(Q2,Q8:Q8,Q3,Q4,"Dir=V","Dts=S","Sort=A","Quote=C","QtTyp=P","Days=T",CONCATENATE("Per=c",Q5),"DtFmt=D","UseDPDF=Y",CONCATENATE("FX=",Q6),"cols=2;rows=7879")</f>
        <v>34519</v>
      </c>
      <c r="Q9">
        <v>1</v>
      </c>
      <c r="S9" s="42">
        <f ca="1">hoje</f>
        <v>45980</v>
      </c>
      <c r="T9" s="43">
        <f ca="1">_xll.BInterpol('Base CDI'!$H$4:$H$28,'Base CDI'!$J$4:$J$29,S9,"Cubic","Extrapolate=Linear","MultiX=Average","Skip=True","Sort=True")</f>
        <v>15.01357777777778</v>
      </c>
      <c r="U9" s="43">
        <f ca="1">_xll.BInterpol('Base CDI'!$H$4:$H$28,'Base CDI'!$I$4:$I$29,S9,"Cubic","Extrapolate=Linear","MultiX=Average","Skip=True","Sort=True")</f>
        <v>15.011111111111111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si="3">C10*cdi_diario</f>
        <v>286529.75305106188</v>
      </c>
      <c r="F10" t="s">
        <v>1852</v>
      </c>
      <c r="G10" t="s">
        <v>1856</v>
      </c>
      <c r="H10" s="10">
        <f>VALUE(_xll.BDP(F10,"FUT_DLV_DT_LAST",,))</f>
        <v>46569</v>
      </c>
      <c r="I10" s="4">
        <f>_xll.BDP(F10,"LAST_PRICE")</f>
        <v>13.18</v>
      </c>
      <c r="J10" s="4">
        <f>_xll.BDP(F10,"PX_SETTLE",,)</f>
        <v>13.183</v>
      </c>
      <c r="K10" s="4">
        <f>_xll.BDP(F10,"PX_CLOSE_2D",,)</f>
        <v>13.199</v>
      </c>
      <c r="L10" s="4">
        <f t="shared" ref="L10:L20" si="4">+I10-J10</f>
        <v>-3.0000000000001137E-3</v>
      </c>
      <c r="M10" s="71">
        <f>_xll.BDP(F10,"FUT_CNV_RISK_FRSK",,)</f>
        <v>11.545481828150514</v>
      </c>
      <c r="P10" s="10">
        <v>34520</v>
      </c>
      <c r="Q10">
        <v>1.0039800000000001</v>
      </c>
      <c r="S10" s="42">
        <f ca="1">S9+1</f>
        <v>45981</v>
      </c>
      <c r="T10" s="43">
        <f ca="1">_xll.BInterpol('Base CDI'!$H$4:$H$28,'Base CDI'!$J$4:$J$29,S10,"Cubic","Extrapolate=Linear","MultiX=Average","Skip=True","Sort=True")</f>
        <v>15.010905555555556</v>
      </c>
      <c r="U10" s="43">
        <f ca="1">_xll.BInterpol('Base CDI'!$H$4:$H$28,'Base CDI'!$I$4:$I$29,S10,"Cubic","Extrapolate=Linear","MultiX=Average","Skip=True","Sort=True")</f>
        <v>15.008472222222222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si="5">VLOOKUP(A11,$A$37:$B$67,2,0)</f>
        <v>277276486.35000002</v>
      </c>
      <c r="D11" s="9">
        <f t="shared" si="3"/>
        <v>152865.47757364126</v>
      </c>
      <c r="F11" t="s">
        <v>53</v>
      </c>
      <c r="G11" t="s">
        <v>283</v>
      </c>
      <c r="H11" s="10">
        <f>VALUE(_xll.BDP(F11,"FUT_DLV_DT_LAST",,))</f>
        <v>46755</v>
      </c>
      <c r="I11" s="4">
        <f ca="1">_xll.BDP(F11,"LAST_PRICE")</f>
        <v>12.91</v>
      </c>
      <c r="J11" s="4">
        <f>_xll.BDP(F11,"PX_SETTLE",,)</f>
        <v>12.917</v>
      </c>
      <c r="K11" s="4">
        <f>_xll.BDP(F11,"PX_CLOSE_2D",,)</f>
        <v>12.939</v>
      </c>
      <c r="L11" s="4">
        <f t="shared" ca="1" si="4"/>
        <v>-6.9999999999996732E-3</v>
      </c>
      <c r="M11" s="71">
        <f>_xll.BDP(F11,"FUT_CNV_RISK_FRSK",,)</f>
        <v>14.408757314478862</v>
      </c>
      <c r="P11" s="10">
        <v>34521</v>
      </c>
      <c r="Q11">
        <v>1.0079959999999999</v>
      </c>
      <c r="S11" s="42">
        <f t="shared" ref="S11:S74" ca="1" si="6">S10+1</f>
        <v>45982</v>
      </c>
      <c r="T11" s="43">
        <f ca="1">_xll.BInterpol('Base CDI'!$H$4:$H$28,'Base CDI'!$J$4:$J$29,S11,"Cubic","Extrapolate=Linear","MultiX=Average","Skip=True","Sort=True")</f>
        <v>15.008233333333335</v>
      </c>
      <c r="U11" s="43">
        <f ca="1">_xll.BInterpol('Base CDI'!$H$4:$H$28,'Base CDI'!$I$4:$I$29,S11,"Cubic","Extrapolate=Linear","MultiX=Average","Skip=True","Sort=True")</f>
        <v>15.005833333333333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si="5"/>
        <v>4163570.25</v>
      </c>
      <c r="D12" s="8">
        <f t="shared" si="3"/>
        <v>2295.4205856253448</v>
      </c>
      <c r="F12" t="s">
        <v>1853</v>
      </c>
      <c r="G12" t="s">
        <v>1857</v>
      </c>
      <c r="H12" s="10">
        <f>VALUE(_xll.BDP(F12,"FUT_DLV_DT_LAST",,))</f>
        <v>46937</v>
      </c>
      <c r="I12" s="4">
        <f ca="1">_xll.BDP(F12,"LAST_PRICE")</f>
        <v>12.855</v>
      </c>
      <c r="J12" s="4">
        <f>_xll.BDP(F12,"PX_SETTLE",,)</f>
        <v>12.856999999999999</v>
      </c>
      <c r="K12" s="4">
        <f>_xll.BDP(F12,"PX_CLOSE_2D",,)</f>
        <v>12.875</v>
      </c>
      <c r="L12" s="4">
        <f t="shared" ca="1" si="4"/>
        <v>-1.9999999999988916E-3</v>
      </c>
      <c r="M12" s="71">
        <f>_xll.BDP(F12,"FUT_CNV_RISK_FRSK",,)</f>
        <v>16.784030748007353</v>
      </c>
      <c r="P12" s="10">
        <v>34522</v>
      </c>
      <c r="Q12">
        <v>1.0120279999999999</v>
      </c>
      <c r="S12" s="42">
        <f t="shared" ca="1" si="6"/>
        <v>45983</v>
      </c>
      <c r="T12" s="43">
        <f ca="1">_xll.BInterpol('Base CDI'!$H$4:$H$28,'Base CDI'!$J$4:$J$29,S12,"Cubic","Extrapolate=Linear","MultiX=Average","Skip=True","Sort=True")</f>
        <v>15.005561111111112</v>
      </c>
      <c r="U12" s="43">
        <f ca="1">_xll.BInterpol('Base CDI'!$H$4:$H$28,'Base CDI'!$I$4:$I$29,S12,"Cubic","Extrapolate=Linear","MultiX=Average","Skip=True","Sort=True")</f>
        <v>15.003194444444444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si="3"/>
        <v>54211.874721559121</v>
      </c>
      <c r="F13" t="s">
        <v>52</v>
      </c>
      <c r="G13" t="s">
        <v>191</v>
      </c>
      <c r="H13" s="10">
        <f>VALUE(_xll.BDP(F13,"FUT_DLV_DT_LAST",,))</f>
        <v>47120</v>
      </c>
      <c r="I13" s="4">
        <f>_xll.BDP(F13,"LAST_PRICE")</f>
        <v>12.89</v>
      </c>
      <c r="J13" s="4">
        <f>_xll.BDP(F13,"PX_SETTLE",,)</f>
        <v>12.887</v>
      </c>
      <c r="K13" s="4">
        <f>_xll.BDP(F13,"PX_CLOSE_2D",,)</f>
        <v>12.912000000000001</v>
      </c>
      <c r="L13" s="4">
        <f t="shared" si="4"/>
        <v>3.0000000000001137E-3</v>
      </c>
      <c r="M13" s="71">
        <f>_xll.BDP(F13,"FUT_CNV_RISK_FRSK",,)</f>
        <v>18.793628664665448</v>
      </c>
      <c r="P13" s="10">
        <v>34523</v>
      </c>
      <c r="Q13">
        <v>1.016046</v>
      </c>
      <c r="S13" s="42">
        <f t="shared" ca="1" si="6"/>
        <v>45984</v>
      </c>
      <c r="T13" s="43">
        <f ca="1">_xll.BInterpol('Base CDI'!$H$4:$H$28,'Base CDI'!$J$4:$J$29,S13,"Cubic","Extrapolate=Linear","MultiX=Average","Skip=True","Sort=True")</f>
        <v>15.00288888888889</v>
      </c>
      <c r="U13" s="43">
        <f ca="1">_xll.BInterpol('Base CDI'!$H$4:$H$28,'Base CDI'!$I$4:$I$29,S13,"Cubic","Extrapolate=Linear","MultiX=Average","Skip=True","Sort=True")</f>
        <v>15.000555555555556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si="5"/>
        <v>29535637.329999998</v>
      </c>
      <c r="D14" s="8">
        <f t="shared" si="3"/>
        <v>16283.311164702069</v>
      </c>
      <c r="F14" t="s">
        <v>1854</v>
      </c>
      <c r="G14" t="s">
        <v>1858</v>
      </c>
      <c r="H14" s="10">
        <f>VALUE(_xll.BDP(F14,"FUT_DLV_DT_LAST",,))</f>
        <v>47301</v>
      </c>
      <c r="I14" s="4">
        <f>_xll.BDP(F14,"LAST_PRICE")</f>
        <v>12.99</v>
      </c>
      <c r="J14" s="4">
        <f>_xll.BDP(F14,"PX_SETTLE",,)</f>
        <v>12.997</v>
      </c>
      <c r="K14" s="4">
        <f>_xll.BDP(F14,"PX_CLOSE_2D",,)</f>
        <v>13.000999999999999</v>
      </c>
      <c r="L14" s="4">
        <f t="shared" si="4"/>
        <v>-6.9999999999996732E-3</v>
      </c>
      <c r="M14" s="71">
        <f>_xll.BDP(F14,"FUT_CNV_RISK_FRSK",,)</f>
        <v>20.447733558463369</v>
      </c>
      <c r="P14" s="10">
        <v>34526</v>
      </c>
      <c r="Q14">
        <v>1.019998</v>
      </c>
      <c r="S14" s="42">
        <f t="shared" ca="1" si="6"/>
        <v>45985</v>
      </c>
      <c r="T14" s="43">
        <f ca="1">_xll.BInterpol('Base CDI'!$H$4:$H$28,'Base CDI'!$J$4:$J$29,S14,"Cubic","Extrapolate=Linear","MultiX=Average","Skip=True","Sort=True")</f>
        <v>15.000216666666669</v>
      </c>
      <c r="U14" s="43">
        <f ca="1">_xll.BInterpol('Base CDI'!$H$4:$H$28,'Base CDI'!$I$4:$I$29,S14,"Cubic","Extrapolate=Linear","MultiX=Average","Skip=True","Sort=True")</f>
        <v>14.997916666666667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si="5"/>
        <v>32462247.489999998</v>
      </c>
      <c r="D15" s="8">
        <f t="shared" si="3"/>
        <v>17896.782489549845</v>
      </c>
      <c r="F15" t="s">
        <v>51</v>
      </c>
      <c r="G15" t="s">
        <v>444</v>
      </c>
      <c r="H15" s="10">
        <f>VALUE(_xll.BDP(F15,"FUT_DLV_DT_LAST",,))</f>
        <v>47485</v>
      </c>
      <c r="I15" s="4">
        <f>_xll.BDP(F15,"LAST_PRICE")</f>
        <v>13.074999999999999</v>
      </c>
      <c r="J15" s="4">
        <f>_xll.BDP(F15,"PX_SETTLE",,)</f>
        <v>13.071999999999999</v>
      </c>
      <c r="K15" s="4">
        <f>_xll.BDP(F15,"PX_CLOSE_2D",,)</f>
        <v>13.087</v>
      </c>
      <c r="L15" s="4">
        <f t="shared" si="4"/>
        <v>3.0000000000001137E-3</v>
      </c>
      <c r="M15" s="71">
        <f>_xll.BDP(F15,"FUT_CNV_RISK_FRSK",,)</f>
        <v>21.832423927819036</v>
      </c>
      <c r="P15" s="10">
        <v>34527</v>
      </c>
      <c r="Q15">
        <v>1.02383</v>
      </c>
      <c r="S15" s="42">
        <f t="shared" ca="1" si="6"/>
        <v>45986</v>
      </c>
      <c r="T15" s="43">
        <f ca="1">_xll.BInterpol('Base CDI'!$H$4:$H$28,'Base CDI'!$J$4:$J$29,S15,"Cubic","Extrapolate=Linear","MultiX=Average","Skip=True","Sort=True")</f>
        <v>14.997544444444445</v>
      </c>
      <c r="U15" s="43">
        <f ca="1">_xll.BInterpol('Base CDI'!$H$4:$H$28,'Base CDI'!$I$4:$I$29,S15,"Cubic","Extrapolate=Linear","MultiX=Average","Skip=True","Sort=True")</f>
        <v>14.995277777777778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si="5"/>
        <v>46483873.75</v>
      </c>
      <c r="D16" s="9">
        <f t="shared" si="3"/>
        <v>25627.054258387878</v>
      </c>
      <c r="F16" t="s">
        <v>1855</v>
      </c>
      <c r="G16" t="s">
        <v>1859</v>
      </c>
      <c r="H16" s="10">
        <f>VALUE(_xll.BDP(F16,"FUT_DLV_DT_LAST",,))</f>
        <v>47665</v>
      </c>
      <c r="I16" s="4">
        <f>_xll.BDP(F16,"LAST_PRICE")</f>
        <v>13.175000000000001</v>
      </c>
      <c r="J16" s="4">
        <f>_xll.BDP(F16,"PX_SETTLE",,)</f>
        <v>13.161</v>
      </c>
      <c r="K16" s="4">
        <f>_xll.BDP(F16,"PX_CLOSE_2D",,)</f>
        <v>13.17</v>
      </c>
      <c r="L16" s="4">
        <f t="shared" si="4"/>
        <v>1.4000000000001123E-2</v>
      </c>
      <c r="M16" s="71">
        <f>_xll.BDP(F16,"FUT_CNV_RISK_FRSK",,)</f>
        <v>22.913546130876057</v>
      </c>
      <c r="P16" s="10">
        <v>34528</v>
      </c>
      <c r="Q16">
        <v>1.02772</v>
      </c>
      <c r="S16" s="42">
        <f t="shared" ca="1" si="6"/>
        <v>45987</v>
      </c>
      <c r="T16" s="43">
        <f ca="1">_xll.BInterpol('Base CDI'!$H$4:$H$28,'Base CDI'!$J$4:$J$29,S16,"Cubic","Extrapolate=Linear","MultiX=Average","Skip=True","Sort=True")</f>
        <v>14.994872222222224</v>
      </c>
      <c r="U16" s="43">
        <f ca="1">_xll.BInterpol('Base CDI'!$H$4:$H$28,'Base CDI'!$I$4:$I$29,S16,"Cubic","Extrapolate=Linear","MultiX=Average","Skip=True","Sort=True")</f>
        <v>14.992638888888889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si="5"/>
        <v>31386815.239999998</v>
      </c>
      <c r="D17" s="8">
        <f t="shared" si="3"/>
        <v>17303.885245869285</v>
      </c>
      <c r="F17" t="s">
        <v>50</v>
      </c>
      <c r="G17" t="s">
        <v>445</v>
      </c>
      <c r="H17" s="10">
        <f>VALUE(_xll.BDP(F17,"FUT_DLV_DT_LAST",,))</f>
        <v>47850</v>
      </c>
      <c r="I17" s="4">
        <f ca="1">_xll.BDP(F17,"LAST_PRICE")</f>
        <v>13.23</v>
      </c>
      <c r="J17" s="4">
        <f>_xll.BDP(F17,"PX_SETTLE",,)</f>
        <v>13.24</v>
      </c>
      <c r="K17" s="4">
        <f>_xll.BDP(F17,"PX_CLOSE_2D",,)</f>
        <v>13.247999999999999</v>
      </c>
      <c r="L17" s="4">
        <f t="shared" ca="1" si="4"/>
        <v>-9.9999999999997868E-3</v>
      </c>
      <c r="M17" s="71">
        <f>_xll.BDP(F17,"FUT_CNV_RISK_FRSK",,)</f>
        <v>23.844623396034876</v>
      </c>
      <c r="P17" s="10">
        <v>34529</v>
      </c>
      <c r="Q17">
        <v>1.0316289999999999</v>
      </c>
      <c r="S17" s="42">
        <f t="shared" ca="1" si="6"/>
        <v>45988</v>
      </c>
      <c r="T17" s="43">
        <f ca="1">_xll.BInterpol('Base CDI'!$H$4:$H$28,'Base CDI'!$J$4:$J$29,S17,"Cubic","Extrapolate=Linear","MultiX=Average","Skip=True","Sort=True")</f>
        <v>14.9922</v>
      </c>
      <c r="U17" s="43">
        <f ca="1">_xll.BInterpol('Base CDI'!$H$4:$H$28,'Base CDI'!$I$4:$I$29,S17,"Cubic","Extrapolate=Linear","MultiX=Average","Skip=True","Sort=True")</f>
        <v>14.99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x14ac:dyDescent="0.25">
      <c r="A18" s="2" t="s">
        <v>267</v>
      </c>
      <c r="B18" s="14" t="s">
        <v>332</v>
      </c>
      <c r="C18" s="8">
        <f t="shared" si="5"/>
        <v>196356527</v>
      </c>
      <c r="D18" s="8">
        <f>C18*cdi_diario</f>
        <v>108253.44287098285</v>
      </c>
      <c r="F18" t="s">
        <v>49</v>
      </c>
      <c r="G18" t="s">
        <v>446</v>
      </c>
      <c r="H18" s="10">
        <f>VALUE(_xll.BDP(F18,"FUT_DLV_DT_LAST",,))</f>
        <v>48582</v>
      </c>
      <c r="I18" s="4">
        <f>_xll.BDP(F18,"LAST_PRICE")</f>
        <v>13.43</v>
      </c>
      <c r="J18" s="4">
        <f>_xll.BDP(F18,"PX_SETTLE",,)</f>
        <v>13.433999999999999</v>
      </c>
      <c r="K18" s="4">
        <f>_xll.BDP(F18,"PX_CLOSE_2D",,)</f>
        <v>13.441000000000001</v>
      </c>
      <c r="L18" s="4">
        <f t="shared" si="4"/>
        <v>-3.9999999999995595E-3</v>
      </c>
      <c r="M18" s="71">
        <f>_xll.BDP(F18,"FUT_CNV_RISK_FRSK",,)</f>
        <v>25.572583505847433</v>
      </c>
      <c r="P18" s="10">
        <v>34530</v>
      </c>
      <c r="Q18">
        <v>1.0354939999999999</v>
      </c>
      <c r="S18" s="42">
        <f t="shared" ca="1" si="6"/>
        <v>45989</v>
      </c>
      <c r="T18" s="43">
        <f ca="1">_xll.BInterpol('Base CDI'!$H$4:$H$28,'Base CDI'!$J$4:$J$29,S18,"Cubic","Extrapolate=Linear","MultiX=Average","Skip=True","Sort=True")</f>
        <v>14.989527777777779</v>
      </c>
      <c r="U18" s="43">
        <f ca="1">_xll.BInterpol('Base CDI'!$H$4:$H$28,'Base CDI'!$I$4:$I$29,S18,"Cubic","Extrapolate=Linear","MultiX=Average","Skip=True","Sort=True")</f>
        <v>14.987361111111111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si="5"/>
        <v>596309.6</v>
      </c>
      <c r="D19" s="9">
        <f t="shared" si="3"/>
        <v>328.75182813260204</v>
      </c>
      <c r="F19" t="s">
        <v>48</v>
      </c>
      <c r="G19" t="s">
        <v>447</v>
      </c>
      <c r="H19" s="10">
        <f>VALUE(_xll.BDP(F19,"FUT_DLV_DT_LAST",,))</f>
        <v>49311</v>
      </c>
      <c r="I19" s="4">
        <f>_xll.BDP(F19,"LAST_PRICE")</f>
        <v>13.48</v>
      </c>
      <c r="J19" s="4">
        <f>_xll.BDP(F19,"PX_SETTLE",,)</f>
        <v>13.481</v>
      </c>
      <c r="K19" s="4">
        <f>_xll.BDP(F19,"PX_CLOSE_2D",,)</f>
        <v>13.49</v>
      </c>
      <c r="L19" s="4">
        <f t="shared" si="4"/>
        <v>-9.9999999999944578E-4</v>
      </c>
      <c r="M19" s="71">
        <f>_xll.BDP(F19,"FUT_CNV_RISK_FRSK",,)</f>
        <v>25.392086905478209</v>
      </c>
      <c r="P19" s="10">
        <v>34533</v>
      </c>
      <c r="Q19">
        <v>1.0390429999999999</v>
      </c>
      <c r="S19" s="42">
        <f t="shared" ca="1" si="6"/>
        <v>45990</v>
      </c>
      <c r="T19" s="43">
        <f ca="1">_xll.BInterpol('Base CDI'!$H$4:$H$28,'Base CDI'!$J$4:$J$29,S19,"Cubic","Extrapolate=Linear","MultiX=Average","Skip=True","Sort=True")</f>
        <v>14.986855555555557</v>
      </c>
      <c r="U19" s="43">
        <f ca="1">_xll.BInterpol('Base CDI'!$H$4:$H$28,'Base CDI'!$I$4:$I$29,S19,"Cubic","Extrapolate=Linear","MultiX=Average","Skip=True","Sort=True")</f>
        <v>14.984722222222222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x14ac:dyDescent="0.25">
      <c r="A20" s="2" t="s">
        <v>335</v>
      </c>
      <c r="B20" s="14" t="s">
        <v>279</v>
      </c>
      <c r="C20" s="8">
        <f t="shared" si="5"/>
        <v>37451106.560000002</v>
      </c>
      <c r="D20" s="8">
        <f t="shared" si="3"/>
        <v>20647.193583985376</v>
      </c>
      <c r="F20" t="s">
        <v>282</v>
      </c>
      <c r="G20" t="s">
        <v>631</v>
      </c>
      <c r="H20" s="10">
        <f>VALUE(_xll.BDP(F20,"FUT_DLV_DT_LAST",,))</f>
        <v>50042</v>
      </c>
      <c r="I20" s="4">
        <f>_xll.BDP(F20,"LAST_PRICE")</f>
        <v>13.43</v>
      </c>
      <c r="J20" s="4">
        <f>_xll.BDP(F20,"PX_SETTLE",,)</f>
        <v>13.45</v>
      </c>
      <c r="K20" s="4">
        <f>_xll.BDP(F20,"PX_CLOSE_2D",,)</f>
        <v>13.462999999999999</v>
      </c>
      <c r="L20" s="4">
        <f t="shared" si="4"/>
        <v>-1.9999999999999574E-2</v>
      </c>
      <c r="M20" s="71">
        <f>_xll.BDP(F20,"FUT_CNV_RISK_FRSK",,)</f>
        <v>24.209657826575494</v>
      </c>
      <c r="P20" s="10">
        <v>34534</v>
      </c>
      <c r="Q20">
        <v>1.0424960000000001</v>
      </c>
      <c r="S20" s="42">
        <f t="shared" ca="1" si="6"/>
        <v>45991</v>
      </c>
      <c r="T20" s="43">
        <f ca="1">_xll.BInterpol('Base CDI'!$H$4:$H$28,'Base CDI'!$J$4:$J$29,S20,"Cubic","Extrapolate=Linear","MultiX=Average","Skip=True","Sort=True")</f>
        <v>14.984183333333334</v>
      </c>
      <c r="U20" s="43">
        <f ca="1">_xll.BInterpol('Base CDI'!$H$4:$H$28,'Base CDI'!$I$4:$I$29,S20,"Cubic","Extrapolate=Linear","MultiX=Average","Skip=True","Sort=True")</f>
        <v>14.982083333333334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ht="15.75" thickBot="1" x14ac:dyDescent="0.3">
      <c r="A21" s="16" t="s">
        <v>334</v>
      </c>
      <c r="B21" s="15" t="s">
        <v>233</v>
      </c>
      <c r="C21" s="9">
        <f t="shared" si="5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6"/>
        <v>45992</v>
      </c>
      <c r="T21" s="43">
        <f ca="1">_xll.BInterpol('Base CDI'!$H$4:$H$28,'Base CDI'!$J$4:$J$29,S21,"Cubic","Extrapolate=Linear","MultiX=Average","Skip=True","Sort=True")</f>
        <v>14.981511111111113</v>
      </c>
      <c r="U21" s="43">
        <f ca="1">_xll.BInterpol('Base CDI'!$H$4:$H$28,'Base CDI'!$I$4:$I$29,S21,"Cubic","Extrapolate=Linear","MultiX=Average","Skip=True","Sort=True")</f>
        <v>14.979444444444445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>C22*cdi_diario</f>
        <v>6495.124272606402</v>
      </c>
      <c r="F22" s="39" t="s">
        <v>89</v>
      </c>
      <c r="G22" s="40" t="s">
        <v>90</v>
      </c>
      <c r="H22" s="10"/>
      <c r="L22" s="4"/>
      <c r="P22" s="10">
        <v>34536</v>
      </c>
      <c r="Q22">
        <v>1.049534</v>
      </c>
      <c r="S22" s="42">
        <f t="shared" ca="1" si="6"/>
        <v>45993</v>
      </c>
      <c r="T22" s="43">
        <f ca="1">_xll.BInterpol('Base CDI'!$H$4:$H$28,'Base CDI'!$J$4:$J$29,S22,"Cubic","Extrapolate=Linear","MultiX=Average","Skip=True","Sort=True")</f>
        <v>14.978838888888889</v>
      </c>
      <c r="U22" s="43">
        <f ca="1">_xll.BInterpol('Base CDI'!$H$4:$H$28,'Base CDI'!$I$4:$I$29,S22,"Cubic","Extrapolate=Linear","MultiX=Average","Skip=True","Sort=True")</f>
        <v>14.976805555555554</v>
      </c>
    </row>
    <row r="23" spans="1:30" ht="15.75" thickBot="1" x14ac:dyDescent="0.3">
      <c r="A23" s="2" t="s">
        <v>909</v>
      </c>
      <c r="B23" s="14" t="s">
        <v>915</v>
      </c>
      <c r="C23" s="8">
        <f>VLOOKUP(A23,$A$37:$B$67,2,0)</f>
        <v>41443700.799999997</v>
      </c>
      <c r="D23" s="8">
        <f t="shared" si="3"/>
        <v>22848.353275849629</v>
      </c>
      <c r="F23" s="38">
        <v>46395</v>
      </c>
      <c r="G23" s="41">
        <f>_xll.BInterpol('Base CDI'!$H$3:$H$29,'Base CDI'!$J$3:$J$30,F23,"Cubic","Extrapolate=Linear","MultiX=Average","Skip=True","Sort=True")</f>
        <v>13.62758891557918</v>
      </c>
      <c r="H23" s="10"/>
      <c r="L23" s="4"/>
      <c r="P23" s="10">
        <v>34537</v>
      </c>
      <c r="Q23">
        <v>1.0524340000000001</v>
      </c>
      <c r="S23" s="42">
        <f t="shared" ca="1" si="6"/>
        <v>45994</v>
      </c>
      <c r="T23" s="43">
        <f ca="1">_xll.BInterpol('Base CDI'!$H$4:$H$28,'Base CDI'!$J$4:$J$29,S23,"Cubic","Extrapolate=Linear","MultiX=Average","Skip=True","Sort=True")</f>
        <v>14.976166666666668</v>
      </c>
      <c r="U23" s="43">
        <f ca="1">_xll.BInterpol('Base CDI'!$H$4:$H$28,'Base CDI'!$I$4:$I$29,S23,"Cubic","Extrapolate=Linear","MultiX=Average","Skip=True","Sort=True")</f>
        <v>14.974166666666665</v>
      </c>
    </row>
    <row r="24" spans="1:30" x14ac:dyDescent="0.25">
      <c r="A24" s="2" t="s">
        <v>280</v>
      </c>
      <c r="B24" s="14" t="s">
        <v>280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6"/>
        <v>45995</v>
      </c>
      <c r="T24" s="43">
        <f ca="1">_xll.BInterpol('Base CDI'!$H$4:$H$28,'Base CDI'!$J$4:$J$29,S24,"Cubic","Extrapolate=Linear","MultiX=Average","Skip=True","Sort=True")</f>
        <v>14.973494444444446</v>
      </c>
      <c r="U24" s="43">
        <f ca="1">_xll.BInterpol('Base CDI'!$H$4:$H$28,'Base CDI'!$I$4:$I$29,S24,"Cubic","Extrapolate=Linear","MultiX=Average","Skip=True","Sort=True")</f>
        <v>14.971527777777776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6"/>
        <v>45996</v>
      </c>
      <c r="T25" s="43">
        <f ca="1">_xll.BInterpol('Base CDI'!$H$4:$H$28,'Base CDI'!$J$4:$J$29,S25,"Cubic","Extrapolate=Linear","MultiX=Average","Skip=True","Sort=True")</f>
        <v>14.970822222222223</v>
      </c>
      <c r="U25" s="43">
        <f ca="1">_xll.BInterpol('Base CDI'!$H$4:$H$28,'Base CDI'!$I$4:$I$29,S25,"Cubic","Extrapolate=Linear","MultiX=Average","Skip=True","Sort=True")</f>
        <v>14.968888888888888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6"/>
        <v>45997</v>
      </c>
      <c r="T26" s="43">
        <f ca="1">_xll.BInterpol('Base CDI'!$H$4:$H$28,'Base CDI'!$J$4:$J$29,S26,"Cubic","Extrapolate=Linear","MultiX=Average","Skip=True","Sort=True")</f>
        <v>14.968150000000001</v>
      </c>
      <c r="U26" s="43">
        <f ca="1">_xll.BInterpol('Base CDI'!$H$4:$H$28,'Base CDI'!$I$4:$I$29,S26,"Cubic","Extrapolate=Linear","MultiX=Average","Skip=True","Sort=True")</f>
        <v>14.966249999999999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6"/>
        <v>45998</v>
      </c>
      <c r="T27" s="43">
        <f ca="1">_xll.BInterpol('Base CDI'!$H$4:$H$28,'Base CDI'!$J$4:$J$29,S27,"Cubic","Extrapolate=Linear","MultiX=Average","Skip=True","Sort=True")</f>
        <v>14.965477777777778</v>
      </c>
      <c r="U27" s="43">
        <f ca="1">_xll.BInterpol('Base CDI'!$H$4:$H$28,'Base CDI'!$I$4:$I$29,S27,"Cubic","Extrapolate=Linear","MultiX=Average","Skip=True","Sort=True")</f>
        <v>14.96361111111111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6"/>
        <v>45999</v>
      </c>
      <c r="T28" s="43">
        <f ca="1">_xll.BInterpol('Base CDI'!$H$4:$H$28,'Base CDI'!$J$4:$J$29,S28,"Cubic","Extrapolate=Linear","MultiX=Average","Skip=True","Sort=True")</f>
        <v>14.962805555555557</v>
      </c>
      <c r="U28" s="43">
        <f ca="1">_xll.BInterpol('Base CDI'!$H$4:$H$28,'Base CDI'!$I$4:$I$29,S28,"Cubic","Extrapolate=Linear","MultiX=Average","Skip=True","Sort=True")</f>
        <v>14.960972222222221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6"/>
        <v>46000</v>
      </c>
      <c r="T29" s="43">
        <f ca="1">_xll.BInterpol('Base CDI'!$H$4:$H$28,'Base CDI'!$J$4:$J$29,S29,"Cubic","Extrapolate=Linear","MultiX=Average","Skip=True","Sort=True")</f>
        <v>14.960133333333335</v>
      </c>
      <c r="U29" s="43">
        <f ca="1">_xll.BInterpol('Base CDI'!$H$4:$H$28,'Base CDI'!$I$4:$I$29,S29,"Cubic","Extrapolate=Linear","MultiX=Average","Skip=True","Sort=True")</f>
        <v>14.958333333333332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6"/>
        <v>46001</v>
      </c>
      <c r="T30" s="43">
        <f ca="1">_xll.BInterpol('Base CDI'!$H$4:$H$28,'Base CDI'!$J$4:$J$29,S30,"Cubic","Extrapolate=Linear","MultiX=Average","Skip=True","Sort=True")</f>
        <v>14.957461111111112</v>
      </c>
      <c r="U30" s="43">
        <f ca="1">_xll.BInterpol('Base CDI'!$H$4:$H$28,'Base CDI'!$I$4:$I$29,S30,"Cubic","Extrapolate=Linear","MultiX=Average","Skip=True","Sort=True")</f>
        <v>14.955694444444443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6"/>
        <v>46002</v>
      </c>
      <c r="T31" s="43">
        <f ca="1">_xll.BInterpol('Base CDI'!$H$4:$H$28,'Base CDI'!$J$4:$J$29,S31,"Cubic","Extrapolate=Linear","MultiX=Average","Skip=True","Sort=True")</f>
        <v>14.95478888888889</v>
      </c>
      <c r="U31" s="43">
        <f ca="1">_xll.BInterpol('Base CDI'!$H$4:$H$28,'Base CDI'!$I$4:$I$29,S31,"Cubic","Extrapolate=Linear","MultiX=Average","Skip=True","Sort=True")</f>
        <v>14.953055555555554</v>
      </c>
    </row>
    <row r="32" spans="1:30" x14ac:dyDescent="0.25">
      <c r="H32"/>
      <c r="P32" s="10">
        <v>34550</v>
      </c>
      <c r="Q32">
        <v>1.072678</v>
      </c>
      <c r="S32" s="42">
        <f t="shared" ca="1" si="6"/>
        <v>46003</v>
      </c>
      <c r="T32" s="43">
        <f ca="1">_xll.BInterpol('Base CDI'!$H$4:$H$28,'Base CDI'!$J$4:$J$29,S32,"Cubic","Extrapolate=Linear","MultiX=Average","Skip=True","Sort=True")</f>
        <v>14.952116666666667</v>
      </c>
      <c r="U32" s="43">
        <f ca="1">_xll.BInterpol('Base CDI'!$H$4:$H$28,'Base CDI'!$I$4:$I$29,S32,"Cubic","Extrapolate=Linear","MultiX=Average","Skip=True","Sort=True")</f>
        <v>14.950416666666666</v>
      </c>
    </row>
    <row r="33" spans="1:21" x14ac:dyDescent="0.25">
      <c r="H33"/>
      <c r="P33" s="10">
        <v>34551</v>
      </c>
      <c r="Q33">
        <v>1.0746519999999999</v>
      </c>
      <c r="S33" s="42">
        <f t="shared" ca="1" si="6"/>
        <v>46004</v>
      </c>
      <c r="T33" s="43">
        <f ca="1">_xll.BInterpol('Base CDI'!$H$4:$H$28,'Base CDI'!$J$4:$J$29,S33,"Cubic","Extrapolate=Linear","MultiX=Average","Skip=True","Sort=True")</f>
        <v>14.949444444444445</v>
      </c>
      <c r="U33" s="43">
        <f ca="1">_xll.BInterpol('Base CDI'!$H$4:$H$28,'Base CDI'!$I$4:$I$29,S33,"Cubic","Extrapolate=Linear","MultiX=Average","Skip=True","Sort=True")</f>
        <v>14.947777777777777</v>
      </c>
    </row>
    <row r="34" spans="1:21" x14ac:dyDescent="0.25">
      <c r="H34"/>
      <c r="P34" s="10">
        <v>34554</v>
      </c>
      <c r="Q34">
        <v>1.076525</v>
      </c>
      <c r="S34" s="42">
        <f t="shared" ca="1" si="6"/>
        <v>46005</v>
      </c>
      <c r="T34" s="43">
        <f ca="1">_xll.BInterpol('Base CDI'!$H$4:$H$28,'Base CDI'!$J$4:$J$29,S34,"Cubic","Extrapolate=Linear","MultiX=Average","Skip=True","Sort=True")</f>
        <v>14.946772222222224</v>
      </c>
      <c r="U34" s="43">
        <f ca="1">_xll.BInterpol('Base CDI'!$H$4:$H$28,'Base CDI'!$I$4:$I$29,S34,"Cubic","Extrapolate=Linear","MultiX=Average","Skip=True","Sort=True")</f>
        <v>14.945138888888888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6"/>
        <v>46006</v>
      </c>
      <c r="T35" s="43">
        <f ca="1">_xll.BInterpol('Base CDI'!$H$4:$H$28,'Base CDI'!$J$4:$J$29,S35,"Cubic","Extrapolate=Linear","MultiX=Average","Skip=True","Sort=True")</f>
        <v>14.944100000000001</v>
      </c>
      <c r="U35" s="43">
        <f ca="1">_xll.BInterpol('Base CDI'!$H$4:$H$28,'Base CDI'!$I$4:$I$29,S35,"Cubic","Extrapolate=Linear","MultiX=Average","Skip=True","Sort=True")</f>
        <v>14.942499999999999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6"/>
        <v>46007</v>
      </c>
      <c r="T36" s="43">
        <f ca="1">_xll.BInterpol('Base CDI'!$H$4:$H$28,'Base CDI'!$J$4:$J$29,S36,"Cubic","Extrapolate=Linear","MultiX=Average","Skip=True","Sort=True")</f>
        <v>14.941427777777779</v>
      </c>
      <c r="U36" s="43">
        <f ca="1">_xll.BInterpol('Base CDI'!$H$4:$H$28,'Base CDI'!$I$4:$I$29,S36,"Cubic","Extrapolate=Linear","MultiX=Average","Skip=True","Sort=True")</f>
        <v>14.93986111111111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6"/>
        <v>46008</v>
      </c>
      <c r="T37" s="43">
        <f ca="1">_xll.BInterpol('Base CDI'!$H$4:$H$28,'Base CDI'!$J$4:$J$29,S37,"Cubic","Extrapolate=Linear","MultiX=Average","Skip=True","Sort=True")</f>
        <v>14.938755555555556</v>
      </c>
      <c r="U37" s="43">
        <f ca="1">_xll.BInterpol('Base CDI'!$H$4:$H$28,'Base CDI'!$I$4:$I$29,S37,"Cubic","Extrapolate=Linear","MultiX=Average","Skip=True","Sort=True")</f>
        <v>14.937222222222221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6"/>
        <v>46009</v>
      </c>
      <c r="T38" s="43">
        <f ca="1">_xll.BInterpol('Base CDI'!$H$4:$H$28,'Base CDI'!$J$4:$J$29,S38,"Cubic","Extrapolate=Linear","MultiX=Average","Skip=True","Sort=True")</f>
        <v>14.936083333333334</v>
      </c>
      <c r="U38" s="43">
        <f ca="1">_xll.BInterpol('Base CDI'!$H$4:$H$28,'Base CDI'!$I$4:$I$29,S38,"Cubic","Extrapolate=Linear","MultiX=Average","Skip=True","Sort=True")</f>
        <v>14.934583333333332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6"/>
        <v>46010</v>
      </c>
      <c r="T39" s="43">
        <f ca="1">_xll.BInterpol('Base CDI'!$H$4:$H$28,'Base CDI'!$J$4:$J$29,S39,"Cubic","Extrapolate=Linear","MultiX=Average","Skip=True","Sort=True")</f>
        <v>14.933411111111113</v>
      </c>
      <c r="U39" s="43">
        <f ca="1">_xll.BInterpol('Base CDI'!$H$4:$H$28,'Base CDI'!$I$4:$I$29,S39,"Cubic","Extrapolate=Linear","MultiX=Average","Skip=True","Sort=True")</f>
        <v>14.931944444444444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6"/>
        <v>46011</v>
      </c>
      <c r="T40" s="43">
        <f ca="1">_xll.BInterpol('Base CDI'!$H$4:$H$28,'Base CDI'!$J$4:$J$29,S40,"Cubic","Extrapolate=Linear","MultiX=Average","Skip=True","Sort=True")</f>
        <v>14.930738888888889</v>
      </c>
      <c r="U40" s="43">
        <f ca="1">_xll.BInterpol('Base CDI'!$H$4:$H$28,'Base CDI'!$I$4:$I$29,S40,"Cubic","Extrapolate=Linear","MultiX=Average","Skip=True","Sort=True")</f>
        <v>14.929305555555555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6"/>
        <v>46012</v>
      </c>
      <c r="T41" s="43">
        <f ca="1">_xll.BInterpol('Base CDI'!$H$4:$H$28,'Base CDI'!$J$4:$J$29,S41,"Cubic","Extrapolate=Linear","MultiX=Average","Skip=True","Sort=True")</f>
        <v>14.928066666666668</v>
      </c>
      <c r="U41" s="43">
        <f ca="1">_xll.BInterpol('Base CDI'!$H$4:$H$28,'Base CDI'!$I$4:$I$29,S41,"Cubic","Extrapolate=Linear","MultiX=Average","Skip=True","Sort=True")</f>
        <v>14.926666666666666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6"/>
        <v>46013</v>
      </c>
      <c r="T42" s="43">
        <f ca="1">_xll.BInterpol('Base CDI'!$H$4:$H$28,'Base CDI'!$J$4:$J$29,S42,"Cubic","Extrapolate=Linear","MultiX=Average","Skip=True","Sort=True")</f>
        <v>14.925394444444445</v>
      </c>
      <c r="U42" s="43">
        <f ca="1">_xll.BInterpol('Base CDI'!$H$4:$H$28,'Base CDI'!$I$4:$I$29,S42,"Cubic","Extrapolate=Linear","MultiX=Average","Skip=True","Sort=True")</f>
        <v>14.924027777777777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6"/>
        <v>46014</v>
      </c>
      <c r="T43" s="43">
        <f ca="1">_xll.BInterpol('Base CDI'!$H$4:$H$28,'Base CDI'!$J$4:$J$29,S43,"Cubic","Extrapolate=Linear","MultiX=Average","Skip=True","Sort=True")</f>
        <v>14.922722222222223</v>
      </c>
      <c r="U43" s="43">
        <f ca="1">_xll.BInterpol('Base CDI'!$H$4:$H$28,'Base CDI'!$I$4:$I$29,S43,"Cubic","Extrapolate=Linear","MultiX=Average","Skip=True","Sort=True")</f>
        <v>14.921388888888888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6"/>
        <v>46015</v>
      </c>
      <c r="T44" s="43">
        <f ca="1">_xll.BInterpol('Base CDI'!$H$4:$H$28,'Base CDI'!$J$4:$J$29,S44,"Cubic","Extrapolate=Linear","MultiX=Average","Skip=True","Sort=True")</f>
        <v>14.920050000000002</v>
      </c>
      <c r="U44" s="43">
        <f ca="1">_xll.BInterpol('Base CDI'!$H$4:$H$28,'Base CDI'!$I$4:$I$29,S44,"Cubic","Extrapolate=Linear","MultiX=Average","Skip=True","Sort=True")</f>
        <v>14.918749999999999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6"/>
        <v>46016</v>
      </c>
      <c r="T45" s="43">
        <f ca="1">_xll.BInterpol('Base CDI'!$H$4:$H$28,'Base CDI'!$J$4:$J$29,S45,"Cubic","Extrapolate=Linear","MultiX=Average","Skip=True","Sort=True")</f>
        <v>14.917377777777778</v>
      </c>
      <c r="U45" s="43">
        <f ca="1">_xll.BInterpol('Base CDI'!$H$4:$H$28,'Base CDI'!$I$4:$I$29,S45,"Cubic","Extrapolate=Linear","MultiX=Average","Skip=True","Sort=True")</f>
        <v>14.91611111111111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6"/>
        <v>46017</v>
      </c>
      <c r="T46" s="43">
        <f ca="1">_xll.BInterpol('Base CDI'!$H$4:$H$28,'Base CDI'!$J$4:$J$29,S46,"Cubic","Extrapolate=Linear","MultiX=Average","Skip=True","Sort=True")</f>
        <v>14.914705555555557</v>
      </c>
      <c r="U46" s="43">
        <f ca="1">_xll.BInterpol('Base CDI'!$H$4:$H$28,'Base CDI'!$I$4:$I$29,S46,"Cubic","Extrapolate=Linear","MultiX=Average","Skip=True","Sort=True")</f>
        <v>14.913472222222222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6"/>
        <v>46018</v>
      </c>
      <c r="T47" s="43">
        <f ca="1">_xll.BInterpol('Base CDI'!$H$4:$H$28,'Base CDI'!$J$4:$J$29,S47,"Cubic","Extrapolate=Linear","MultiX=Average","Skip=True","Sort=True")</f>
        <v>14.912033333333333</v>
      </c>
      <c r="U47" s="43">
        <f ca="1">_xll.BInterpol('Base CDI'!$H$4:$H$28,'Base CDI'!$I$4:$I$29,S47,"Cubic","Extrapolate=Linear","MultiX=Average","Skip=True","Sort=True")</f>
        <v>14.910833333333333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6"/>
        <v>46019</v>
      </c>
      <c r="T48" s="43">
        <f ca="1">_xll.BInterpol('Base CDI'!$H$4:$H$28,'Base CDI'!$J$4:$J$29,S48,"Cubic","Extrapolate=Linear","MultiX=Average","Skip=True","Sort=True")</f>
        <v>14.909361111111112</v>
      </c>
      <c r="U48" s="43">
        <f ca="1">_xll.BInterpol('Base CDI'!$H$4:$H$28,'Base CDI'!$I$4:$I$29,S48,"Cubic","Extrapolate=Linear","MultiX=Average","Skip=True","Sort=True")</f>
        <v>14.908194444444444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6"/>
        <v>46020</v>
      </c>
      <c r="T49" s="43">
        <f ca="1">_xll.BInterpol('Base CDI'!$H$4:$H$28,'Base CDI'!$J$4:$J$29,S49,"Cubic","Extrapolate=Linear","MultiX=Average","Skip=True","Sort=True")</f>
        <v>14.90668888888889</v>
      </c>
      <c r="U49" s="43">
        <f ca="1">_xll.BInterpol('Base CDI'!$H$4:$H$28,'Base CDI'!$I$4:$I$29,S49,"Cubic","Extrapolate=Linear","MultiX=Average","Skip=True","Sort=True")</f>
        <v>14.905555555555555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6"/>
        <v>46021</v>
      </c>
      <c r="T50" s="43">
        <f ca="1">_xll.BInterpol('Base CDI'!$H$4:$H$28,'Base CDI'!$J$4:$J$29,S50,"Cubic","Extrapolate=Linear","MultiX=Average","Skip=True","Sort=True")</f>
        <v>14.904016666666667</v>
      </c>
      <c r="U50" s="43">
        <f ca="1">_xll.BInterpol('Base CDI'!$H$4:$H$28,'Base CDI'!$I$4:$I$29,S50,"Cubic","Extrapolate=Linear","MultiX=Average","Skip=True","Sort=True")</f>
        <v>14.902916666666666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6"/>
        <v>46022</v>
      </c>
      <c r="T51" s="43">
        <f ca="1">_xll.BInterpol('Base CDI'!$H$4:$H$28,'Base CDI'!$J$4:$J$29,S51,"Cubic","Extrapolate=Linear","MultiX=Average","Skip=True","Sort=True")</f>
        <v>14.901344444444446</v>
      </c>
      <c r="U51" s="43">
        <f ca="1">_xll.BInterpol('Base CDI'!$H$4:$H$28,'Base CDI'!$I$4:$I$29,S51,"Cubic","Extrapolate=Linear","MultiX=Average","Skip=True","Sort=True")</f>
        <v>14.900277777777777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6"/>
        <v>46023</v>
      </c>
      <c r="T52" s="43">
        <f ca="1">_xll.BInterpol('Base CDI'!$H$4:$H$28,'Base CDI'!$J$4:$J$29,S52,"Cubic","Extrapolate=Linear","MultiX=Average","Skip=True","Sort=True")</f>
        <v>14.898672222222222</v>
      </c>
      <c r="U52" s="43">
        <f ca="1">_xll.BInterpol('Base CDI'!$H$4:$H$28,'Base CDI'!$I$4:$I$29,S52,"Cubic","Extrapolate=Linear","MultiX=Average","Skip=True","Sort=True")</f>
        <v>14.897638888888888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6"/>
        <v>46024</v>
      </c>
      <c r="T53" s="43">
        <f ca="1">_xll.BInterpol('Base CDI'!$H$4:$H$28,'Base CDI'!$J$4:$J$29,S53,"Cubic","Extrapolate=Linear","MultiX=Average","Skip=True","Sort=True")</f>
        <v>14.896000000000001</v>
      </c>
      <c r="U53" s="43">
        <f ca="1">_xll.BInterpol('Base CDI'!$H$4:$H$28,'Base CDI'!$I$4:$I$29,S53,"Cubic","Extrapolate=Linear","MultiX=Average","Skip=True","Sort=True")</f>
        <v>14.895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6"/>
        <v>46025</v>
      </c>
      <c r="T54" s="43">
        <f ca="1">_xll.BInterpol('Base CDI'!$H$4:$H$28,'Base CDI'!$J$4:$J$29,S54,"Cubic","Extrapolate=Linear","MultiX=Average","Skip=True","Sort=True")</f>
        <v>14.893808606009269</v>
      </c>
      <c r="U54" s="43">
        <f ca="1">_xll.BInterpol('Base CDI'!$H$4:$H$28,'Base CDI'!$I$4:$I$29,S54,"Cubic","Extrapolate=Linear","MultiX=Average","Skip=True","Sort=True")</f>
        <v>14.892863401878591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6"/>
        <v>46026</v>
      </c>
      <c r="T55" s="43">
        <f ca="1">_xll.BInterpol('Base CDI'!$H$4:$H$28,'Base CDI'!$J$4:$J$29,S55,"Cubic","Extrapolate=Linear","MultiX=Average","Skip=True","Sort=True")</f>
        <v>14.891617122973525</v>
      </c>
      <c r="U55" s="43">
        <f ca="1">_xll.BInterpol('Base CDI'!$H$4:$H$28,'Base CDI'!$I$4:$I$29,S55,"Cubic","Extrapolate=Linear","MultiX=Average","Skip=True","Sort=True")</f>
        <v>14.890726710737503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6"/>
        <v>46027</v>
      </c>
      <c r="T56" s="43">
        <f ca="1">_xll.BInterpol('Base CDI'!$H$4:$H$28,'Base CDI'!$J$4:$J$29,S56,"Cubic","Extrapolate=Linear","MultiX=Average","Skip=True","Sort=True")</f>
        <v>14.889425461847754</v>
      </c>
      <c r="U56" s="43">
        <f ca="1">_xll.BInterpol('Base CDI'!$H$4:$H$28,'Base CDI'!$I$4:$I$29,S56,"Cubic","Extrapolate=Linear","MultiX=Average","Skip=True","Sort=True")</f>
        <v>14.888589833557056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6"/>
        <v>46028</v>
      </c>
      <c r="T57" s="43">
        <f ca="1">_xll.BInterpol('Base CDI'!$H$4:$H$28,'Base CDI'!$J$4:$J$29,S57,"Cubic","Extrapolate=Linear","MultiX=Average","Skip=True","Sort=True")</f>
        <v>14.887233533586944</v>
      </c>
      <c r="U57" s="43">
        <f ca="1">_xll.BInterpol('Base CDI'!$H$4:$H$28,'Base CDI'!$I$4:$I$29,S57,"Cubic","Extrapolate=Linear","MultiX=Average","Skip=True","Sort=True")</f>
        <v>14.886452677317569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6"/>
        <v>46029</v>
      </c>
      <c r="T58" s="43">
        <f ca="1">_xll.BInterpol('Base CDI'!$H$4:$H$28,'Base CDI'!$J$4:$J$29,S58,"Cubic","Extrapolate=Linear","MultiX=Average","Skip=True","Sort=True")</f>
        <v>14.885041249146079</v>
      </c>
      <c r="U58" s="43">
        <f ca="1">_xll.BInterpol('Base CDI'!$H$4:$H$28,'Base CDI'!$I$4:$I$29,S58,"Cubic","Extrapolate=Linear","MultiX=Average","Skip=True","Sort=True")</f>
        <v>14.884315148999363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6"/>
        <v>46030</v>
      </c>
      <c r="T59" s="43">
        <f ca="1">_xll.BInterpol('Base CDI'!$H$4:$H$28,'Base CDI'!$J$4:$J$29,S59,"Cubic","Extrapolate=Linear","MultiX=Average","Skip=True","Sort=True")</f>
        <v>14.882848519480147</v>
      </c>
      <c r="U59" s="43">
        <f ca="1">_xll.BInterpol('Base CDI'!$H$4:$H$28,'Base CDI'!$I$4:$I$29,S59,"Cubic","Extrapolate=Linear","MultiX=Average","Skip=True","Sort=True")</f>
        <v>14.882177155582758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6"/>
        <v>46031</v>
      </c>
      <c r="T60" s="43">
        <f ca="1">_xll.BInterpol('Base CDI'!$H$4:$H$28,'Base CDI'!$J$4:$J$29,S60,"Cubic","Extrapolate=Linear","MultiX=Average","Skip=True","Sort=True")</f>
        <v>14.880655255544134</v>
      </c>
      <c r="U60" s="43">
        <f ca="1">_xll.BInterpol('Base CDI'!$H$4:$H$28,'Base CDI'!$I$4:$I$29,S60,"Cubic","Extrapolate=Linear","MultiX=Average","Skip=True","Sort=True")</f>
        <v>14.880038604048075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6"/>
        <v>46032</v>
      </c>
      <c r="T61" s="43">
        <f ca="1">_xll.BInterpol('Base CDI'!$H$4:$H$28,'Base CDI'!$J$4:$J$29,S61,"Cubic","Extrapolate=Linear","MultiX=Average","Skip=True","Sort=True")</f>
        <v>14.87846136829303</v>
      </c>
      <c r="U61" s="43">
        <f ca="1">_xll.BInterpol('Base CDI'!$H$4:$H$28,'Base CDI'!$I$4:$I$29,S61,"Cubic","Extrapolate=Linear","MultiX=Average","Skip=True","Sort=True")</f>
        <v>14.877899401375632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6"/>
        <v>46033</v>
      </c>
      <c r="T62" s="43">
        <f ca="1">_xll.BInterpol('Base CDI'!$H$4:$H$28,'Base CDI'!$J$4:$J$29,S62,"Cubic","Extrapolate=Linear","MultiX=Average","Skip=True","Sort=True")</f>
        <v>14.876266768681816</v>
      </c>
      <c r="U62" s="43">
        <f ca="1">_xll.BInterpol('Base CDI'!$H$4:$H$28,'Base CDI'!$I$4:$I$29,S62,"Cubic","Extrapolate=Linear","MultiX=Average","Skip=True","Sort=True")</f>
        <v>14.875759454545753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6"/>
        <v>46034</v>
      </c>
      <c r="T63" s="43">
        <f ca="1">_xll.BInterpol('Base CDI'!$H$4:$H$28,'Base CDI'!$J$4:$J$29,S63,"Cubic","Extrapolate=Linear","MultiX=Average","Skip=True","Sort=True")</f>
        <v>14.874071367665483</v>
      </c>
      <c r="U63" s="43">
        <f ca="1">_xll.BInterpol('Base CDI'!$H$4:$H$28,'Base CDI'!$I$4:$I$29,S63,"Cubic","Extrapolate=Linear","MultiX=Average","Skip=True","Sort=True")</f>
        <v>14.873618670538756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6"/>
        <v>46035</v>
      </c>
      <c r="T64" s="43">
        <f ca="1">_xll.BInterpol('Base CDI'!$H$4:$H$28,'Base CDI'!$J$4:$J$29,S64,"Cubic","Extrapolate=Linear","MultiX=Average","Skip=True","Sort=True")</f>
        <v>14.871875076199014</v>
      </c>
      <c r="U64" s="43">
        <f ca="1">_xll.BInterpol('Base CDI'!$H$4:$H$28,'Base CDI'!$I$4:$I$29,S64,"Cubic","Extrapolate=Linear","MultiX=Average","Skip=True","Sort=True")</f>
        <v>14.871476956334959</v>
      </c>
    </row>
    <row r="65" spans="1:21" x14ac:dyDescent="0.25">
      <c r="P65" s="10">
        <v>34598</v>
      </c>
      <c r="Q65">
        <v>1.1373219999999999</v>
      </c>
      <c r="S65" s="42">
        <f t="shared" ca="1" si="6"/>
        <v>46036</v>
      </c>
      <c r="T65" s="43">
        <f ca="1">_xll.BInterpol('Base CDI'!$H$4:$H$28,'Base CDI'!$J$4:$J$29,S65,"Cubic","Extrapolate=Linear","MultiX=Average","Skip=True","Sort=True")</f>
        <v>14.8696778052374</v>
      </c>
      <c r="U65" s="43">
        <f ca="1">_xll.BInterpol('Base CDI'!$H$4:$H$28,'Base CDI'!$I$4:$I$29,S65,"Cubic","Extrapolate=Linear","MultiX=Average","Skip=True","Sort=True")</f>
        <v>14.869334218914688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6"/>
        <v>46037</v>
      </c>
      <c r="T66" s="43">
        <f ca="1">_xll.BInterpol('Base CDI'!$H$4:$H$28,'Base CDI'!$J$4:$J$29,S66,"Cubic","Extrapolate=Linear","MultiX=Average","Skip=True","Sort=True")</f>
        <v>14.867479465735624</v>
      </c>
      <c r="U66" s="43">
        <f ca="1">_xll.BInterpol('Base CDI'!$H$4:$H$28,'Base CDI'!$I$4:$I$29,S66,"Cubic","Extrapolate=Linear","MultiX=Average","Skip=True","Sort=True")</f>
        <v>14.867190365258256</v>
      </c>
    </row>
    <row r="67" spans="1:21" x14ac:dyDescent="0.25">
      <c r="P67" s="10">
        <v>34600</v>
      </c>
      <c r="Q67">
        <v>1.141405</v>
      </c>
      <c r="S67" s="42">
        <f t="shared" ca="1" si="6"/>
        <v>46038</v>
      </c>
      <c r="T67" s="43">
        <f ca="1">_xll.BInterpol('Base CDI'!$H$4:$H$28,'Base CDI'!$J$4:$J$29,S67,"Cubic","Extrapolate=Linear","MultiX=Average","Skip=True","Sort=True")</f>
        <v>14.865279968648675</v>
      </c>
      <c r="U67" s="43">
        <f ca="1">_xll.BInterpol('Base CDI'!$H$4:$H$28,'Base CDI'!$I$4:$I$29,S67,"Cubic","Extrapolate=Linear","MultiX=Average","Skip=True","Sort=True")</f>
        <v>14.865045302345989</v>
      </c>
    </row>
    <row r="68" spans="1:21" x14ac:dyDescent="0.25">
      <c r="P68" s="10">
        <v>34603</v>
      </c>
      <c r="Q68">
        <v>1.143448</v>
      </c>
      <c r="S68" s="42">
        <f t="shared" ca="1" si="6"/>
        <v>46039</v>
      </c>
      <c r="T68" s="43">
        <f ca="1">_xll.BInterpol('Base CDI'!$H$4:$H$28,'Base CDI'!$J$4:$J$29,S68,"Cubic","Extrapolate=Linear","MultiX=Average","Skip=True","Sort=True")</f>
        <v>14.863079224931537</v>
      </c>
      <c r="U68" s="43">
        <f ca="1">_xll.BInterpol('Base CDI'!$H$4:$H$28,'Base CDI'!$I$4:$I$29,S68,"Cubic","Extrapolate=Linear","MultiX=Average","Skip=True","Sort=True")</f>
        <v>14.862898937158205</v>
      </c>
    </row>
    <row r="69" spans="1:21" x14ac:dyDescent="0.25">
      <c r="P69" s="10">
        <v>34604</v>
      </c>
      <c r="Q69">
        <v>1.1454949999999999</v>
      </c>
      <c r="S69" s="42">
        <f t="shared" ca="1" si="6"/>
        <v>46040</v>
      </c>
      <c r="T69" s="43">
        <f ca="1">_xll.BInterpol('Base CDI'!$H$4:$H$28,'Base CDI'!$J$4:$J$29,S69,"Cubic","Extrapolate=Linear","MultiX=Average","Skip=True","Sort=True")</f>
        <v>14.860877145539199</v>
      </c>
      <c r="U69" s="43">
        <f ca="1">_xll.BInterpol('Base CDI'!$H$4:$H$28,'Base CDI'!$I$4:$I$29,S69,"Cubic","Extrapolate=Linear","MultiX=Average","Skip=True","Sort=True")</f>
        <v>14.860751176675224</v>
      </c>
    </row>
    <row r="70" spans="1:21" x14ac:dyDescent="0.25">
      <c r="P70" s="10">
        <v>34605</v>
      </c>
      <c r="Q70">
        <v>1.1475569999999999</v>
      </c>
      <c r="S70" s="42">
        <f t="shared" ca="1" si="6"/>
        <v>46041</v>
      </c>
      <c r="T70" s="43">
        <f ca="1">_xll.BInterpol('Base CDI'!$H$4:$H$28,'Base CDI'!$J$4:$J$29,S70,"Cubic","Extrapolate=Linear","MultiX=Average","Skip=True","Sort=True")</f>
        <v>14.858673641426646</v>
      </c>
      <c r="U70" s="43">
        <f ca="1">_xll.BInterpol('Base CDI'!$H$4:$H$28,'Base CDI'!$I$4:$I$29,S70,"Cubic","Extrapolate=Linear","MultiX=Average","Skip=True","Sort=True")</f>
        <v>14.858601927877368</v>
      </c>
    </row>
    <row r="71" spans="1:21" x14ac:dyDescent="0.25">
      <c r="P71" s="10">
        <v>34606</v>
      </c>
      <c r="Q71">
        <v>1.1496230000000001</v>
      </c>
      <c r="S71" s="42">
        <f t="shared" ca="1" si="6"/>
        <v>46042</v>
      </c>
      <c r="T71" s="43">
        <f ca="1">_xll.BInterpol('Base CDI'!$H$4:$H$28,'Base CDI'!$J$4:$J$29,S71,"Cubic","Extrapolate=Linear","MultiX=Average","Skip=True","Sort=True")</f>
        <v>14.856468623548867</v>
      </c>
      <c r="U71" s="43">
        <f ca="1">_xll.BInterpol('Base CDI'!$H$4:$H$28,'Base CDI'!$I$4:$I$29,S71,"Cubic","Extrapolate=Linear","MultiX=Average","Skip=True","Sort=True")</f>
        <v>14.856451097744953</v>
      </c>
    </row>
    <row r="72" spans="1:21" x14ac:dyDescent="0.25">
      <c r="P72" s="10">
        <v>34607</v>
      </c>
      <c r="Q72">
        <v>1.1516960000000001</v>
      </c>
      <c r="S72" s="42">
        <f t="shared" ca="1" si="6"/>
        <v>46043</v>
      </c>
      <c r="T72" s="43">
        <f ca="1">_xll.BInterpol('Base CDI'!$H$4:$H$28,'Base CDI'!$J$4:$J$29,S72,"Cubic","Extrapolate=Linear","MultiX=Average","Skip=True","Sort=True")</f>
        <v>14.854262002860844</v>
      </c>
      <c r="U72" s="43">
        <f ca="1">_xll.BInterpol('Base CDI'!$H$4:$H$28,'Base CDI'!$I$4:$I$29,S72,"Cubic","Extrapolate=Linear","MultiX=Average","Skip=True","Sort=True")</f>
        <v>14.854298593258305</v>
      </c>
    </row>
    <row r="73" spans="1:21" x14ac:dyDescent="0.25">
      <c r="P73" s="10">
        <v>34611</v>
      </c>
      <c r="Q73">
        <v>1.153934</v>
      </c>
      <c r="S73" s="42">
        <f t="shared" ca="1" si="6"/>
        <v>46044</v>
      </c>
      <c r="T73" s="43">
        <f ca="1">_xll.BInterpol('Base CDI'!$H$4:$H$28,'Base CDI'!$J$4:$J$29,S73,"Cubic","Extrapolate=Linear","MultiX=Average","Skip=True","Sort=True")</f>
        <v>14.85205369031757</v>
      </c>
      <c r="U73" s="43">
        <f ca="1">_xll.BInterpol('Base CDI'!$H$4:$H$28,'Base CDI'!$I$4:$I$29,S73,"Cubic","Extrapolate=Linear","MultiX=Average","Skip=True","Sort=True")</f>
        <v>14.852144321397741</v>
      </c>
    </row>
    <row r="74" spans="1:21" x14ac:dyDescent="0.25">
      <c r="P74" s="10">
        <v>34612</v>
      </c>
      <c r="Q74">
        <v>1.156096</v>
      </c>
      <c r="S74" s="42">
        <f t="shared" ca="1" si="6"/>
        <v>46045</v>
      </c>
      <c r="T74" s="43">
        <f ca="1">_xll.BInterpol('Base CDI'!$H$4:$H$28,'Base CDI'!$J$4:$J$29,S74,"Cubic","Extrapolate=Linear","MultiX=Average","Skip=True","Sort=True")</f>
        <v>14.849843596874026</v>
      </c>
      <c r="U74" s="43">
        <f ca="1">_xll.BInterpol('Base CDI'!$H$4:$H$28,'Base CDI'!$I$4:$I$29,S74,"Cubic","Extrapolate=Linear","MultiX=Average","Skip=True","Sort=True")</f>
        <v>14.849988189143581</v>
      </c>
    </row>
    <row r="75" spans="1:21" x14ac:dyDescent="0.25">
      <c r="P75" s="10">
        <v>34613</v>
      </c>
      <c r="Q75">
        <v>1.158288</v>
      </c>
      <c r="S75" s="42">
        <f t="shared" ref="S75:S138" ca="1" si="7">S74+1</f>
        <v>46046</v>
      </c>
      <c r="T75" s="43">
        <f ca="1">_xll.BInterpol('Base CDI'!$H$4:$H$28,'Base CDI'!$J$4:$J$29,S75,"Cubic","Extrapolate=Linear","MultiX=Average","Skip=True","Sort=True")</f>
        <v>14.847631633485202</v>
      </c>
      <c r="U75" s="43">
        <f ca="1">_xll.BInterpol('Base CDI'!$H$4:$H$28,'Base CDI'!$I$4:$I$29,S75,"Cubic","Extrapolate=Linear","MultiX=Average","Skip=True","Sort=True")</f>
        <v>14.847830103476145</v>
      </c>
    </row>
    <row r="76" spans="1:21" x14ac:dyDescent="0.25">
      <c r="P76" s="10">
        <v>34614</v>
      </c>
      <c r="Q76">
        <v>1.1604699999999999</v>
      </c>
      <c r="S76" s="42">
        <f t="shared" ca="1" si="7"/>
        <v>46047</v>
      </c>
      <c r="T76" s="43">
        <f ca="1">_xll.BInterpol('Base CDI'!$H$4:$H$28,'Base CDI'!$J$4:$J$29,S76,"Cubic","Extrapolate=Linear","MultiX=Average","Skip=True","Sort=True")</f>
        <v>14.845417711106082</v>
      </c>
      <c r="U76" s="43">
        <f ca="1">_xll.BInterpol('Base CDI'!$H$4:$H$28,'Base CDI'!$I$4:$I$29,S76,"Cubic","Extrapolate=Linear","MultiX=Average","Skip=True","Sort=True")</f>
        <v>14.845669971375756</v>
      </c>
    </row>
    <row r="77" spans="1:21" x14ac:dyDescent="0.25">
      <c r="P77" s="10">
        <v>34617</v>
      </c>
      <c r="Q77">
        <v>1.162663</v>
      </c>
      <c r="S77" s="42">
        <f t="shared" ca="1" si="7"/>
        <v>46048</v>
      </c>
      <c r="T77" s="43">
        <f ca="1">_xll.BInterpol('Base CDI'!$H$4:$H$28,'Base CDI'!$J$4:$J$29,S77,"Cubic","Extrapolate=Linear","MultiX=Average","Skip=True","Sort=True")</f>
        <v>14.843201740691654</v>
      </c>
      <c r="U77" s="43">
        <f ca="1">_xll.BInterpol('Base CDI'!$H$4:$H$28,'Base CDI'!$I$4:$I$29,S77,"Cubic","Extrapolate=Linear","MultiX=Average","Skip=True","Sort=True")</f>
        <v>14.84350769982273</v>
      </c>
    </row>
    <row r="78" spans="1:21" x14ac:dyDescent="0.25">
      <c r="P78" s="10">
        <v>34618</v>
      </c>
      <c r="Q78">
        <v>1.164849</v>
      </c>
      <c r="S78" s="42">
        <f t="shared" ca="1" si="7"/>
        <v>46049</v>
      </c>
      <c r="T78" s="43">
        <f ca="1">_xll.BInterpol('Base CDI'!$H$4:$H$28,'Base CDI'!$J$4:$J$29,S78,"Cubic","Extrapolate=Linear","MultiX=Average","Skip=True","Sort=True")</f>
        <v>14.840983633196904</v>
      </c>
      <c r="U78" s="43">
        <f ca="1">_xll.BInterpol('Base CDI'!$H$4:$H$28,'Base CDI'!$I$4:$I$29,S78,"Cubic","Extrapolate=Linear","MultiX=Average","Skip=True","Sort=True")</f>
        <v>14.841343195797391</v>
      </c>
    </row>
    <row r="79" spans="1:21" x14ac:dyDescent="0.25">
      <c r="P79" s="10">
        <v>34620</v>
      </c>
      <c r="Q79">
        <v>1.1670389999999999</v>
      </c>
      <c r="S79" s="42">
        <f t="shared" ca="1" si="7"/>
        <v>46050</v>
      </c>
      <c r="T79" s="43">
        <f ca="1">_xll.BInterpol('Base CDI'!$H$4:$H$28,'Base CDI'!$J$4:$J$29,S79,"Cubic","Extrapolate=Linear","MultiX=Average","Skip=True","Sort=True")</f>
        <v>14.83876329957682</v>
      </c>
      <c r="U79" s="43">
        <f ca="1">_xll.BInterpol('Base CDI'!$H$4:$H$28,'Base CDI'!$I$4:$I$29,S79,"Cubic","Extrapolate=Linear","MultiX=Average","Skip=True","Sort=True")</f>
        <v>14.839176366280057</v>
      </c>
    </row>
    <row r="80" spans="1:21" x14ac:dyDescent="0.25">
      <c r="P80" s="10">
        <v>34621</v>
      </c>
      <c r="Q80">
        <v>1.1692370000000001</v>
      </c>
      <c r="S80" s="42">
        <f t="shared" ca="1" si="7"/>
        <v>46051</v>
      </c>
      <c r="T80" s="43">
        <f ca="1">_xll.BInterpol('Base CDI'!$H$4:$H$28,'Base CDI'!$J$4:$J$29,S80,"Cubic","Extrapolate=Linear","MultiX=Average","Skip=True","Sort=True")</f>
        <v>14.83654065078639</v>
      </c>
      <c r="U80" s="43">
        <f ca="1">_xll.BInterpol('Base CDI'!$H$4:$H$28,'Base CDI'!$I$4:$I$29,S80,"Cubic","Extrapolate=Linear","MultiX=Average","Skip=True","Sort=True")</f>
        <v>14.83700711825105</v>
      </c>
    </row>
    <row r="81" spans="16:21" x14ac:dyDescent="0.25">
      <c r="P81" s="10">
        <v>34624</v>
      </c>
      <c r="Q81">
        <v>1.1714389999999999</v>
      </c>
      <c r="S81" s="42">
        <f t="shared" ca="1" si="7"/>
        <v>46052</v>
      </c>
      <c r="T81" s="43">
        <f ca="1">_xll.BInterpol('Base CDI'!$H$4:$H$28,'Base CDI'!$J$4:$J$29,S81,"Cubic","Extrapolate=Linear","MultiX=Average","Skip=True","Sort=True")</f>
        <v>14.834315597780595</v>
      </c>
      <c r="U81" s="43">
        <f ca="1">_xll.BInterpol('Base CDI'!$H$4:$H$28,'Base CDI'!$I$4:$I$29,S81,"Cubic","Extrapolate=Linear","MultiX=Average","Skip=True","Sort=True")</f>
        <v>14.834835358690688</v>
      </c>
    </row>
    <row r="82" spans="16:21" x14ac:dyDescent="0.25">
      <c r="P82" s="10">
        <v>34625</v>
      </c>
      <c r="Q82">
        <v>1.1736409999999999</v>
      </c>
      <c r="S82" s="42">
        <f t="shared" ca="1" si="7"/>
        <v>46053</v>
      </c>
      <c r="T82" s="43">
        <f ca="1">_xll.BInterpol('Base CDI'!$H$4:$H$28,'Base CDI'!$J$4:$J$29,S82,"Cubic","Extrapolate=Linear","MultiX=Average","Skip=True","Sort=True")</f>
        <v>14.832088051514427</v>
      </c>
      <c r="U82" s="43">
        <f ca="1">_xll.BInterpol('Base CDI'!$H$4:$H$28,'Base CDI'!$I$4:$I$29,S82,"Cubic","Extrapolate=Linear","MultiX=Average","Skip=True","Sort=True")</f>
        <v>14.832660994579292</v>
      </c>
    </row>
    <row r="83" spans="16:21" x14ac:dyDescent="0.25">
      <c r="P83" s="10">
        <v>34626</v>
      </c>
      <c r="Q83">
        <v>1.1758470000000001</v>
      </c>
      <c r="S83" s="42">
        <f t="shared" ca="1" si="7"/>
        <v>46054</v>
      </c>
      <c r="T83" s="43">
        <f ca="1">_xll.BInterpol('Base CDI'!$H$4:$H$28,'Base CDI'!$J$4:$J$29,S83,"Cubic","Extrapolate=Linear","MultiX=Average","Skip=True","Sort=True")</f>
        <v>14.829857922942869</v>
      </c>
      <c r="U83" s="43">
        <f ca="1">_xll.BInterpol('Base CDI'!$H$4:$H$28,'Base CDI'!$I$4:$I$29,S83,"Cubic","Extrapolate=Linear","MultiX=Average","Skip=True","Sort=True")</f>
        <v>14.830483932897184</v>
      </c>
    </row>
    <row r="84" spans="16:21" x14ac:dyDescent="0.25">
      <c r="P84" s="10">
        <v>34627</v>
      </c>
      <c r="Q84">
        <v>1.1780619999999999</v>
      </c>
      <c r="S84" s="42">
        <f t="shared" ca="1" si="7"/>
        <v>46055</v>
      </c>
      <c r="T84" s="43">
        <f ca="1">_xll.BInterpol('Base CDI'!$H$4:$H$28,'Base CDI'!$J$4:$J$29,S84,"Cubic","Extrapolate=Linear","MultiX=Average","Skip=True","Sort=True")</f>
        <v>14.82762512302091</v>
      </c>
      <c r="U84" s="43">
        <f ca="1">_xll.BInterpol('Base CDI'!$H$4:$H$28,'Base CDI'!$I$4:$I$29,S84,"Cubic","Extrapolate=Linear","MultiX=Average","Skip=True","Sort=True")</f>
        <v>14.828304080624683</v>
      </c>
    </row>
    <row r="85" spans="16:21" x14ac:dyDescent="0.25">
      <c r="P85" s="10">
        <v>34628</v>
      </c>
      <c r="Q85">
        <v>1.1802809999999999</v>
      </c>
      <c r="S85" s="42">
        <f t="shared" ca="1" si="7"/>
        <v>46056</v>
      </c>
      <c r="T85" s="43">
        <f ca="1">_xll.BInterpol('Base CDI'!$H$4:$H$28,'Base CDI'!$J$4:$J$29,S85,"Cubic","Extrapolate=Linear","MultiX=Average","Skip=True","Sort=True")</f>
        <v>14.825389562703537</v>
      </c>
      <c r="U85" s="43">
        <f ca="1">_xll.BInterpol('Base CDI'!$H$4:$H$28,'Base CDI'!$I$4:$I$29,S85,"Cubic","Extrapolate=Linear","MultiX=Average","Skip=True","Sort=True")</f>
        <v>14.826121344742109</v>
      </c>
    </row>
    <row r="86" spans="16:21" x14ac:dyDescent="0.25">
      <c r="P86" s="10">
        <v>34631</v>
      </c>
      <c r="Q86">
        <v>1.1825030000000001</v>
      </c>
      <c r="S86" s="42">
        <f t="shared" ca="1" si="7"/>
        <v>46057</v>
      </c>
      <c r="T86" s="43">
        <f ca="1">_xll.BInterpol('Base CDI'!$H$4:$H$28,'Base CDI'!$J$4:$J$29,S86,"Cubic","Extrapolate=Linear","MultiX=Average","Skip=True","Sort=True")</f>
        <v>14.823151152945734</v>
      </c>
      <c r="U86" s="43">
        <f ca="1">_xll.BInterpol('Base CDI'!$H$4:$H$28,'Base CDI'!$I$4:$I$29,S86,"Cubic","Extrapolate=Linear","MultiX=Average","Skip=True","Sort=True")</f>
        <v>14.823935632229782</v>
      </c>
    </row>
    <row r="87" spans="16:21" x14ac:dyDescent="0.25">
      <c r="P87" s="10">
        <v>34632</v>
      </c>
      <c r="Q87">
        <v>1.184734</v>
      </c>
      <c r="S87" s="42">
        <f t="shared" ca="1" si="7"/>
        <v>46058</v>
      </c>
      <c r="T87" s="43">
        <f ca="1">_xll.BInterpol('Base CDI'!$H$4:$H$28,'Base CDI'!$J$4:$J$29,S87,"Cubic","Extrapolate=Linear","MultiX=Average","Skip=True","Sort=True")</f>
        <v>14.820909804702488</v>
      </c>
      <c r="U87" s="43">
        <f ca="1">_xll.BInterpol('Base CDI'!$H$4:$H$28,'Base CDI'!$I$4:$I$29,S87,"Cubic","Extrapolate=Linear","MultiX=Average","Skip=True","Sort=True")</f>
        <v>14.821746850068022</v>
      </c>
    </row>
    <row r="88" spans="16:21" x14ac:dyDescent="0.25">
      <c r="P88" s="10">
        <v>34633</v>
      </c>
      <c r="Q88">
        <v>1.1869700000000001</v>
      </c>
      <c r="S88" s="42">
        <f t="shared" ca="1" si="7"/>
        <v>46059</v>
      </c>
      <c r="T88" s="43">
        <f ca="1">_xll.BInterpol('Base CDI'!$H$4:$H$28,'Base CDI'!$J$4:$J$29,S88,"Cubic","Extrapolate=Linear","MultiX=Average","Skip=True","Sort=True")</f>
        <v>14.818665428928789</v>
      </c>
      <c r="U88" s="43">
        <f ca="1">_xll.BInterpol('Base CDI'!$H$4:$H$28,'Base CDI'!$I$4:$I$29,S88,"Cubic","Extrapolate=Linear","MultiX=Average","Skip=True","Sort=True")</f>
        <v>14.819554905237151</v>
      </c>
    </row>
    <row r="89" spans="16:21" x14ac:dyDescent="0.25">
      <c r="P89" s="10">
        <v>34634</v>
      </c>
      <c r="Q89">
        <v>1.189209</v>
      </c>
      <c r="S89" s="42">
        <f t="shared" ca="1" si="7"/>
        <v>46060</v>
      </c>
      <c r="T89" s="43">
        <f ca="1">_xll.BInterpol('Base CDI'!$H$4:$H$28,'Base CDI'!$J$4:$J$29,S89,"Cubic","Extrapolate=Linear","MultiX=Average","Skip=True","Sort=True")</f>
        <v>14.816417936579619</v>
      </c>
      <c r="U89" s="43">
        <f ca="1">_xll.BInterpol('Base CDI'!$H$4:$H$28,'Base CDI'!$I$4:$I$29,S89,"Cubic","Extrapolate=Linear","MultiX=Average","Skip=True","Sort=True")</f>
        <v>14.817359704717488</v>
      </c>
    </row>
    <row r="90" spans="16:21" x14ac:dyDescent="0.25">
      <c r="P90" s="10">
        <v>34635</v>
      </c>
      <c r="Q90">
        <v>1.191457</v>
      </c>
      <c r="S90" s="42">
        <f t="shared" ca="1" si="7"/>
        <v>46061</v>
      </c>
      <c r="T90" s="43">
        <f ca="1">_xll.BInterpol('Base CDI'!$H$4:$H$28,'Base CDI'!$J$4:$J$29,S90,"Cubic","Extrapolate=Linear","MultiX=Average","Skip=True","Sort=True")</f>
        <v>14.814167238609969</v>
      </c>
      <c r="U90" s="43">
        <f ca="1">_xll.BInterpol('Base CDI'!$H$4:$H$28,'Base CDI'!$I$4:$I$29,S90,"Cubic","Extrapolate=Linear","MultiX=Average","Skip=True","Sort=True")</f>
        <v>14.815161155489353</v>
      </c>
    </row>
    <row r="91" spans="16:21" x14ac:dyDescent="0.25">
      <c r="P91" s="10">
        <v>34638</v>
      </c>
      <c r="Q91">
        <v>1.193705</v>
      </c>
      <c r="S91" s="42">
        <f t="shared" ca="1" si="7"/>
        <v>46062</v>
      </c>
      <c r="T91" s="43">
        <f ca="1">_xll.BInterpol('Base CDI'!$H$4:$H$28,'Base CDI'!$J$4:$J$29,S91,"Cubic","Extrapolate=Linear","MultiX=Average","Skip=True","Sort=True")</f>
        <v>14.811913245974822</v>
      </c>
      <c r="U91" s="43">
        <f ca="1">_xll.BInterpol('Base CDI'!$H$4:$H$28,'Base CDI'!$I$4:$I$29,S91,"Cubic","Extrapolate=Linear","MultiX=Average","Skip=True","Sort=True")</f>
        <v>14.812959164533066</v>
      </c>
    </row>
    <row r="92" spans="16:21" x14ac:dyDescent="0.25">
      <c r="P92" s="10">
        <v>34639</v>
      </c>
      <c r="Q92">
        <v>1.1961079999999999</v>
      </c>
      <c r="S92" s="42">
        <f t="shared" ca="1" si="7"/>
        <v>46063</v>
      </c>
      <c r="T92" s="43">
        <f ca="1">_xll.BInterpol('Base CDI'!$H$4:$H$28,'Base CDI'!$J$4:$J$29,S92,"Cubic","Extrapolate=Linear","MultiX=Average","Skip=True","Sort=True")</f>
        <v>14.809655869629164</v>
      </c>
      <c r="U92" s="43">
        <f ca="1">_xll.BInterpol('Base CDI'!$H$4:$H$28,'Base CDI'!$I$4:$I$29,S92,"Cubic","Extrapolate=Linear","MultiX=Average","Skip=True","Sort=True")</f>
        <v>14.810753638828947</v>
      </c>
    </row>
    <row r="93" spans="16:21" x14ac:dyDescent="0.25">
      <c r="P93" s="10">
        <v>34641</v>
      </c>
      <c r="Q93">
        <v>1.198528</v>
      </c>
      <c r="S93" s="42">
        <f t="shared" ca="1" si="7"/>
        <v>46064</v>
      </c>
      <c r="T93" s="43">
        <f ca="1">_xll.BInterpol('Base CDI'!$H$4:$H$28,'Base CDI'!$J$4:$J$29,S93,"Cubic","Extrapolate=Linear","MultiX=Average","Skip=True","Sort=True")</f>
        <v>14.807395020527988</v>
      </c>
      <c r="U93" s="43">
        <f ca="1">_xll.BInterpol('Base CDI'!$H$4:$H$28,'Base CDI'!$I$4:$I$29,S93,"Cubic","Extrapolate=Linear","MultiX=Average","Skip=True","Sort=True")</f>
        <v>14.808544485357318</v>
      </c>
    </row>
    <row r="94" spans="16:21" x14ac:dyDescent="0.25">
      <c r="P94" s="10">
        <v>34642</v>
      </c>
      <c r="Q94">
        <v>1.2009529999999999</v>
      </c>
      <c r="S94" s="42">
        <f t="shared" ca="1" si="7"/>
        <v>46065</v>
      </c>
      <c r="T94" s="43">
        <f ca="1">_xll.BInterpol('Base CDI'!$H$4:$H$28,'Base CDI'!$J$4:$J$29,S94,"Cubic","Extrapolate=Linear","MultiX=Average","Skip=True","Sort=True")</f>
        <v>14.805130609626273</v>
      </c>
      <c r="U94" s="43">
        <f ca="1">_xll.BInterpol('Base CDI'!$H$4:$H$28,'Base CDI'!$I$4:$I$29,S94,"Cubic","Extrapolate=Linear","MultiX=Average","Skip=True","Sort=True")</f>
        <v>14.806331611098498</v>
      </c>
    </row>
    <row r="95" spans="16:21" x14ac:dyDescent="0.25">
      <c r="P95" s="10">
        <v>34645</v>
      </c>
      <c r="Q95">
        <v>1.203387</v>
      </c>
      <c r="S95" s="42">
        <f t="shared" ca="1" si="7"/>
        <v>46066</v>
      </c>
      <c r="T95" s="43">
        <f ca="1">_xll.BInterpol('Base CDI'!$H$4:$H$28,'Base CDI'!$J$4:$J$29,S95,"Cubic","Extrapolate=Linear","MultiX=Average","Skip=True","Sort=True")</f>
        <v>14.802862547879011</v>
      </c>
      <c r="U95" s="43">
        <f ca="1">_xll.BInterpol('Base CDI'!$H$4:$H$28,'Base CDI'!$I$4:$I$29,S95,"Cubic","Extrapolate=Linear","MultiX=Average","Skip=True","Sort=True")</f>
        <v>14.804114923032808</v>
      </c>
    </row>
    <row r="96" spans="16:21" x14ac:dyDescent="0.25">
      <c r="P96" s="10">
        <v>34646</v>
      </c>
      <c r="Q96">
        <v>1.205838</v>
      </c>
      <c r="S96" s="42">
        <f t="shared" ca="1" si="7"/>
        <v>46067</v>
      </c>
      <c r="T96" s="43">
        <f ca="1">_xll.BInterpol('Base CDI'!$H$4:$H$28,'Base CDI'!$J$4:$J$29,S96,"Cubic","Extrapolate=Linear","MultiX=Average","Skip=True","Sort=True")</f>
        <v>14.800590746241184</v>
      </c>
      <c r="U96" s="43">
        <f ca="1">_xll.BInterpol('Base CDI'!$H$4:$H$28,'Base CDI'!$I$4:$I$29,S96,"Cubic","Extrapolate=Linear","MultiX=Average","Skip=True","Sort=True")</f>
        <v>14.801894328140566</v>
      </c>
    </row>
    <row r="97" spans="16:21" x14ac:dyDescent="0.25">
      <c r="P97" s="10">
        <v>34647</v>
      </c>
      <c r="Q97">
        <v>1.2082980000000001</v>
      </c>
      <c r="S97" s="42">
        <f t="shared" ca="1" si="7"/>
        <v>46068</v>
      </c>
      <c r="T97" s="43">
        <f ca="1">_xll.BInterpol('Base CDI'!$H$4:$H$28,'Base CDI'!$J$4:$J$29,S97,"Cubic","Extrapolate=Linear","MultiX=Average","Skip=True","Sort=True")</f>
        <v>14.798315115667783</v>
      </c>
      <c r="U97" s="43">
        <f ca="1">_xll.BInterpol('Base CDI'!$H$4:$H$28,'Base CDI'!$I$4:$I$29,S97,"Cubic","Extrapolate=Linear","MultiX=Average","Skip=True","Sort=True")</f>
        <v>14.799669733402094</v>
      </c>
    </row>
    <row r="98" spans="16:21" x14ac:dyDescent="0.25">
      <c r="P98" s="10">
        <v>34648</v>
      </c>
      <c r="Q98">
        <v>1.2107669999999999</v>
      </c>
      <c r="S98" s="42">
        <f t="shared" ca="1" si="7"/>
        <v>46069</v>
      </c>
      <c r="T98" s="43">
        <f ca="1">_xll.BInterpol('Base CDI'!$H$4:$H$28,'Base CDI'!$J$4:$J$29,S98,"Cubic","Extrapolate=Linear","MultiX=Average","Skip=True","Sort=True")</f>
        <v>14.796035567113792</v>
      </c>
      <c r="U98" s="43">
        <f ca="1">_xll.BInterpol('Base CDI'!$H$4:$H$28,'Base CDI'!$I$4:$I$29,S98,"Cubic","Extrapolate=Linear","MultiX=Average","Skip=True","Sort=True")</f>
        <v>14.797441045797713</v>
      </c>
    </row>
    <row r="99" spans="16:21" x14ac:dyDescent="0.25">
      <c r="P99" s="10">
        <v>34649</v>
      </c>
      <c r="Q99">
        <v>1.2132369999999999</v>
      </c>
      <c r="S99" s="42">
        <f t="shared" ca="1" si="7"/>
        <v>46070</v>
      </c>
      <c r="T99" s="43">
        <f ca="1">_xll.BInterpol('Base CDI'!$H$4:$H$28,'Base CDI'!$J$4:$J$29,S99,"Cubic","Extrapolate=Linear","MultiX=Average","Skip=True","Sort=True")</f>
        <v>14.793752011534199</v>
      </c>
      <c r="U99" s="43">
        <f ca="1">_xll.BInterpol('Base CDI'!$H$4:$H$28,'Base CDI'!$I$4:$I$29,S99,"Cubic","Extrapolate=Linear","MultiX=Average","Skip=True","Sort=True")</f>
        <v>14.795208172307744</v>
      </c>
    </row>
    <row r="100" spans="16:21" x14ac:dyDescent="0.25">
      <c r="P100" s="10">
        <v>34652</v>
      </c>
      <c r="Q100">
        <v>1.2157</v>
      </c>
      <c r="S100" s="42">
        <f t="shared" ca="1" si="7"/>
        <v>46071</v>
      </c>
      <c r="T100" s="43">
        <f ca="1">_xll.BInterpol('Base CDI'!$H$4:$H$28,'Base CDI'!$J$4:$J$29,S100,"Cubic","Extrapolate=Linear","MultiX=Average","Skip=True","Sort=True")</f>
        <v>14.791464359883989</v>
      </c>
      <c r="U100" s="43">
        <f ca="1">_xll.BInterpol('Base CDI'!$H$4:$H$28,'Base CDI'!$I$4:$I$29,S100,"Cubic","Extrapolate=Linear","MultiX=Average","Skip=True","Sort=True")</f>
        <v>14.792971019912503</v>
      </c>
    </row>
    <row r="101" spans="16:21" x14ac:dyDescent="0.25">
      <c r="P101" s="10">
        <v>34654</v>
      </c>
      <c r="Q101">
        <v>1.2181709999999999</v>
      </c>
      <c r="S101" s="42">
        <f t="shared" ca="1" si="7"/>
        <v>46072</v>
      </c>
      <c r="T101" s="43">
        <f ca="1">_xll.BInterpol('Base CDI'!$H$4:$H$28,'Base CDI'!$J$4:$J$29,S101,"Cubic","Extrapolate=Linear","MultiX=Average","Skip=True","Sort=True")</f>
        <v>14.78917252311815</v>
      </c>
      <c r="U101" s="43">
        <f ca="1">_xll.BInterpol('Base CDI'!$H$4:$H$28,'Base CDI'!$I$4:$I$29,S101,"Cubic","Extrapolate=Linear","MultiX=Average","Skip=True","Sort=True")</f>
        <v>14.790729495592315</v>
      </c>
    </row>
    <row r="102" spans="16:21" x14ac:dyDescent="0.25">
      <c r="P102" s="10">
        <v>34655</v>
      </c>
      <c r="Q102">
        <v>1.2206440000000001</v>
      </c>
      <c r="S102" s="42">
        <f t="shared" ca="1" si="7"/>
        <v>46073</v>
      </c>
      <c r="T102" s="43">
        <f ca="1">_xll.BInterpol('Base CDI'!$H$4:$H$28,'Base CDI'!$J$4:$J$29,S102,"Cubic","Extrapolate=Linear","MultiX=Average","Skip=True","Sort=True")</f>
        <v>14.786876412191669</v>
      </c>
      <c r="U102" s="43">
        <f ca="1">_xll.BInterpol('Base CDI'!$H$4:$H$28,'Base CDI'!$I$4:$I$29,S102,"Cubic","Extrapolate=Linear","MultiX=Average","Skip=True","Sort=True")</f>
        <v>14.788483506327495</v>
      </c>
    </row>
    <row r="103" spans="16:21" x14ac:dyDescent="0.25">
      <c r="P103" s="10">
        <v>34656</v>
      </c>
      <c r="Q103">
        <v>1.2231179999999999</v>
      </c>
      <c r="S103" s="42">
        <f t="shared" ca="1" si="7"/>
        <v>46074</v>
      </c>
      <c r="T103" s="43">
        <f ca="1">_xll.BInterpol('Base CDI'!$H$4:$H$28,'Base CDI'!$J$4:$J$29,S103,"Cubic","Extrapolate=Linear","MultiX=Average","Skip=True","Sort=True")</f>
        <v>14.784575938059529</v>
      </c>
      <c r="U103" s="43">
        <f ca="1">_xll.BInterpol('Base CDI'!$H$4:$H$28,'Base CDI'!$I$4:$I$29,S103,"Cubic","Extrapolate=Linear","MultiX=Average","Skip=True","Sort=True")</f>
        <v>14.786232959098369</v>
      </c>
    </row>
    <row r="104" spans="16:21" x14ac:dyDescent="0.25">
      <c r="P104" s="10">
        <v>34659</v>
      </c>
      <c r="Q104">
        <v>1.225597</v>
      </c>
      <c r="S104" s="42">
        <f t="shared" ca="1" si="7"/>
        <v>46075</v>
      </c>
      <c r="T104" s="43">
        <f ca="1">_xll.BInterpol('Base CDI'!$H$4:$H$28,'Base CDI'!$J$4:$J$29,S104,"Cubic","Extrapolate=Linear","MultiX=Average","Skip=True","Sort=True")</f>
        <v>14.782271011676722</v>
      </c>
      <c r="U104" s="43">
        <f ca="1">_xll.BInterpol('Base CDI'!$H$4:$H$28,'Base CDI'!$I$4:$I$29,S104,"Cubic","Extrapolate=Linear","MultiX=Average","Skip=True","Sort=True")</f>
        <v>14.783977760885254</v>
      </c>
    </row>
    <row r="105" spans="16:21" x14ac:dyDescent="0.25">
      <c r="P105" s="10">
        <v>34660</v>
      </c>
      <c r="Q105">
        <v>1.228081</v>
      </c>
      <c r="S105" s="42">
        <f t="shared" ca="1" si="7"/>
        <v>46076</v>
      </c>
      <c r="T105" s="43">
        <f ca="1">_xll.BInterpol('Base CDI'!$H$4:$H$28,'Base CDI'!$J$4:$J$29,S105,"Cubic","Extrapolate=Linear","MultiX=Average","Skip=True","Sort=True")</f>
        <v>14.77996154399823</v>
      </c>
      <c r="U105" s="43">
        <f ca="1">_xll.BInterpol('Base CDI'!$H$4:$H$28,'Base CDI'!$I$4:$I$29,S105,"Cubic","Extrapolate=Linear","MultiX=Average","Skip=True","Sort=True")</f>
        <v>14.781717818668469</v>
      </c>
    </row>
    <row r="106" spans="16:21" x14ac:dyDescent="0.25">
      <c r="P106" s="10">
        <v>34661</v>
      </c>
      <c r="Q106">
        <v>1.230566</v>
      </c>
      <c r="S106" s="42">
        <f t="shared" ca="1" si="7"/>
        <v>46077</v>
      </c>
      <c r="T106" s="43">
        <f ca="1">_xll.BInterpol('Base CDI'!$H$4:$H$28,'Base CDI'!$J$4:$J$29,S106,"Cubic","Extrapolate=Linear","MultiX=Average","Skip=True","Sort=True")</f>
        <v>14.777647445979042</v>
      </c>
      <c r="U106" s="43">
        <f ca="1">_xll.BInterpol('Base CDI'!$H$4:$H$28,'Base CDI'!$I$4:$I$29,S106,"Cubic","Extrapolate=Linear","MultiX=Average","Skip=True","Sort=True")</f>
        <v>14.779453039428338</v>
      </c>
    </row>
    <row r="107" spans="16:21" x14ac:dyDescent="0.25">
      <c r="P107" s="10">
        <v>34662</v>
      </c>
      <c r="Q107">
        <v>1.233052</v>
      </c>
      <c r="S107" s="42">
        <f t="shared" ca="1" si="7"/>
        <v>46078</v>
      </c>
      <c r="T107" s="43">
        <f ca="1">_xll.BInterpol('Base CDI'!$H$4:$H$28,'Base CDI'!$J$4:$J$29,S107,"Cubic","Extrapolate=Linear","MultiX=Average","Skip=True","Sort=True")</f>
        <v>14.775328628574146</v>
      </c>
      <c r="U107" s="43">
        <f ca="1">_xll.BInterpol('Base CDI'!$H$4:$H$28,'Base CDI'!$I$4:$I$29,S107,"Cubic","Extrapolate=Linear","MultiX=Average","Skip=True","Sort=True")</f>
        <v>14.777183330145178</v>
      </c>
    </row>
    <row r="108" spans="16:21" x14ac:dyDescent="0.25">
      <c r="P108" s="10">
        <v>34663</v>
      </c>
      <c r="Q108">
        <v>1.235538</v>
      </c>
      <c r="S108" s="42">
        <f t="shared" ca="1" si="7"/>
        <v>46079</v>
      </c>
      <c r="T108" s="43">
        <f ca="1">_xll.BInterpol('Base CDI'!$H$4:$H$28,'Base CDI'!$J$4:$J$29,S108,"Cubic","Extrapolate=Linear","MultiX=Average","Skip=True","Sort=True")</f>
        <v>14.773005002738525</v>
      </c>
      <c r="U108" s="43">
        <f ca="1">_xll.BInterpol('Base CDI'!$H$4:$H$28,'Base CDI'!$I$4:$I$29,S108,"Cubic","Extrapolate=Linear","MultiX=Average","Skip=True","Sort=True")</f>
        <v>14.77490859779931</v>
      </c>
    </row>
    <row r="109" spans="16:21" x14ac:dyDescent="0.25">
      <c r="P109" s="10">
        <v>34666</v>
      </c>
      <c r="Q109">
        <v>1.2380260000000001</v>
      </c>
      <c r="S109" s="42">
        <f t="shared" ca="1" si="7"/>
        <v>46080</v>
      </c>
      <c r="T109" s="43">
        <f ca="1">_xll.BInterpol('Base CDI'!$H$4:$H$28,'Base CDI'!$J$4:$J$29,S109,"Cubic","Extrapolate=Linear","MultiX=Average","Skip=True","Sort=True")</f>
        <v>14.770676479427166</v>
      </c>
      <c r="U109" s="43">
        <f ca="1">_xll.BInterpol('Base CDI'!$H$4:$H$28,'Base CDI'!$I$4:$I$29,S109,"Cubic","Extrapolate=Linear","MultiX=Average","Skip=True","Sort=True")</f>
        <v>14.772628749371055</v>
      </c>
    </row>
    <row r="110" spans="16:21" x14ac:dyDescent="0.25">
      <c r="P110" s="10">
        <v>34667</v>
      </c>
      <c r="Q110">
        <v>1.240518</v>
      </c>
      <c r="S110" s="42">
        <f t="shared" ca="1" si="7"/>
        <v>46081</v>
      </c>
      <c r="T110" s="43">
        <f ca="1">_xll.BInterpol('Base CDI'!$H$4:$H$28,'Base CDI'!$J$4:$J$29,S110,"Cubic","Extrapolate=Linear","MultiX=Average","Skip=True","Sort=True")</f>
        <v>14.768342969595059</v>
      </c>
      <c r="U110" s="43">
        <f ca="1">_xll.BInterpol('Base CDI'!$H$4:$H$28,'Base CDI'!$I$4:$I$29,S110,"Cubic","Extrapolate=Linear","MultiX=Average","Skip=True","Sort=True")</f>
        <v>14.770343691840733</v>
      </c>
    </row>
    <row r="111" spans="16:21" x14ac:dyDescent="0.25">
      <c r="P111" s="10">
        <v>34668</v>
      </c>
      <c r="Q111">
        <v>1.242991</v>
      </c>
      <c r="S111" s="42">
        <f t="shared" ca="1" si="7"/>
        <v>46082</v>
      </c>
      <c r="T111" s="43">
        <f ca="1">_xll.BInterpol('Base CDI'!$H$4:$H$28,'Base CDI'!$J$4:$J$29,S111,"Cubic","Extrapolate=Linear","MultiX=Average","Skip=True","Sort=True")</f>
        <v>14.766004384197188</v>
      </c>
      <c r="U111" s="43">
        <f ca="1">_xll.BInterpol('Base CDI'!$H$4:$H$28,'Base CDI'!$I$4:$I$29,S111,"Cubic","Extrapolate=Linear","MultiX=Average","Skip=True","Sort=True")</f>
        <v>14.768053332188664</v>
      </c>
    </row>
    <row r="112" spans="16:21" x14ac:dyDescent="0.25">
      <c r="P112" s="10">
        <v>34669</v>
      </c>
      <c r="Q112">
        <v>1.2452700000000001</v>
      </c>
      <c r="S112" s="42">
        <f t="shared" ca="1" si="7"/>
        <v>46083</v>
      </c>
      <c r="T112" s="43">
        <f ca="1">_xll.BInterpol('Base CDI'!$H$4:$H$28,'Base CDI'!$J$4:$J$29,S112,"Cubic","Extrapolate=Linear","MultiX=Average","Skip=True","Sort=True")</f>
        <v>14.763660634188541</v>
      </c>
      <c r="U112" s="43">
        <f ca="1">_xll.BInterpol('Base CDI'!$H$4:$H$28,'Base CDI'!$I$4:$I$29,S112,"Cubic","Extrapolate=Linear","MultiX=Average","Skip=True","Sort=True")</f>
        <v>14.765757577395169</v>
      </c>
    </row>
    <row r="113" spans="16:21" x14ac:dyDescent="0.25">
      <c r="P113" s="10">
        <v>34670</v>
      </c>
      <c r="Q113">
        <v>1.2475529999999999</v>
      </c>
      <c r="S113" s="42">
        <f t="shared" ca="1" si="7"/>
        <v>46084</v>
      </c>
      <c r="T113" s="43">
        <f ca="1">_xll.BInterpol('Base CDI'!$H$4:$H$28,'Base CDI'!$J$4:$J$29,S113,"Cubic","Extrapolate=Linear","MultiX=Average","Skip=True","Sort=True")</f>
        <v>14.761311630524103</v>
      </c>
      <c r="U113" s="43">
        <f ca="1">_xll.BInterpol('Base CDI'!$H$4:$H$28,'Base CDI'!$I$4:$I$29,S113,"Cubic","Extrapolate=Linear","MultiX=Average","Skip=True","Sort=True")</f>
        <v>14.763456334440567</v>
      </c>
    </row>
    <row r="114" spans="16:21" x14ac:dyDescent="0.25">
      <c r="P114" s="10">
        <v>34673</v>
      </c>
      <c r="Q114">
        <v>1.2498400000000001</v>
      </c>
      <c r="S114" s="42">
        <f t="shared" ca="1" si="7"/>
        <v>46085</v>
      </c>
      <c r="T114" s="43">
        <f ca="1">_xll.BInterpol('Base CDI'!$H$4:$H$28,'Base CDI'!$J$4:$J$29,S114,"Cubic","Extrapolate=Linear","MultiX=Average","Skip=True","Sort=True")</f>
        <v>14.758957284158861</v>
      </c>
      <c r="U114" s="43">
        <f ca="1">_xll.BInterpol('Base CDI'!$H$4:$H$28,'Base CDI'!$I$4:$I$29,S114,"Cubic","Extrapolate=Linear","MultiX=Average","Skip=True","Sort=True")</f>
        <v>14.761149510305179</v>
      </c>
    </row>
    <row r="115" spans="16:21" x14ac:dyDescent="0.25">
      <c r="P115" s="10">
        <v>34674</v>
      </c>
      <c r="Q115">
        <v>1.2521310000000001</v>
      </c>
      <c r="S115" s="42">
        <f t="shared" ca="1" si="7"/>
        <v>46086</v>
      </c>
      <c r="T115" s="43">
        <f ca="1">_xll.BInterpol('Base CDI'!$H$4:$H$28,'Base CDI'!$J$4:$J$29,S115,"Cubic","Extrapolate=Linear","MultiX=Average","Skip=True","Sort=True")</f>
        <v>14.756597506047802</v>
      </c>
      <c r="U115" s="43">
        <f ca="1">_xll.BInterpol('Base CDI'!$H$4:$H$28,'Base CDI'!$I$4:$I$29,S115,"Cubic","Extrapolate=Linear","MultiX=Average","Skip=True","Sort=True")</f>
        <v>14.758837011969325</v>
      </c>
    </row>
    <row r="116" spans="16:21" x14ac:dyDescent="0.25">
      <c r="P116" s="10">
        <v>34675</v>
      </c>
      <c r="Q116">
        <v>1.254327</v>
      </c>
      <c r="S116" s="42">
        <f t="shared" ca="1" si="7"/>
        <v>46087</v>
      </c>
      <c r="T116" s="43">
        <f ca="1">_xll.BInterpol('Base CDI'!$H$4:$H$28,'Base CDI'!$J$4:$J$29,S116,"Cubic","Extrapolate=Linear","MultiX=Average","Skip=True","Sort=True")</f>
        <v>14.754232207145913</v>
      </c>
      <c r="U116" s="43">
        <f ca="1">_xll.BInterpol('Base CDI'!$H$4:$H$28,'Base CDI'!$I$4:$I$29,S116,"Cubic","Extrapolate=Linear","MultiX=Average","Skip=True","Sort=True")</f>
        <v>14.756518746413324</v>
      </c>
    </row>
    <row r="117" spans="16:21" x14ac:dyDescent="0.25">
      <c r="P117" s="10">
        <v>34676</v>
      </c>
      <c r="Q117">
        <v>1.256526</v>
      </c>
      <c r="S117" s="42">
        <f t="shared" ca="1" si="7"/>
        <v>46088</v>
      </c>
      <c r="T117" s="43">
        <f ca="1">_xll.BInterpol('Base CDI'!$H$4:$H$28,'Base CDI'!$J$4:$J$29,S117,"Cubic","Extrapolate=Linear","MultiX=Average","Skip=True","Sort=True")</f>
        <v>14.75186129840818</v>
      </c>
      <c r="U117" s="43">
        <f ca="1">_xll.BInterpol('Base CDI'!$H$4:$H$28,'Base CDI'!$I$4:$I$29,S117,"Cubic","Extrapolate=Linear","MultiX=Average","Skip=True","Sort=True")</f>
        <v>14.754194620617499</v>
      </c>
    </row>
    <row r="118" spans="16:21" x14ac:dyDescent="0.25">
      <c r="P118" s="10">
        <v>34677</v>
      </c>
      <c r="Q118">
        <v>1.2587250000000001</v>
      </c>
      <c r="S118" s="42">
        <f t="shared" ca="1" si="7"/>
        <v>46089</v>
      </c>
      <c r="T118" s="43">
        <f ca="1">_xll.BInterpol('Base CDI'!$H$4:$H$28,'Base CDI'!$J$4:$J$29,S118,"Cubic","Extrapolate=Linear","MultiX=Average","Skip=True","Sort=True")</f>
        <v>14.74948469078959</v>
      </c>
      <c r="U118" s="43">
        <f ca="1">_xll.BInterpol('Base CDI'!$H$4:$H$28,'Base CDI'!$I$4:$I$29,S118,"Cubic","Extrapolate=Linear","MultiX=Average","Skip=True","Sort=True")</f>
        <v>14.751864541562169</v>
      </c>
    </row>
    <row r="119" spans="16:21" x14ac:dyDescent="0.25">
      <c r="P119" s="10">
        <v>34680</v>
      </c>
      <c r="Q119">
        <v>1.260928</v>
      </c>
      <c r="S119" s="42">
        <f t="shared" ca="1" si="7"/>
        <v>46090</v>
      </c>
      <c r="T119" s="43">
        <f ca="1">_xll.BInterpol('Base CDI'!$H$4:$H$28,'Base CDI'!$J$4:$J$29,S119,"Cubic","Extrapolate=Linear","MultiX=Average","Skip=True","Sort=True")</f>
        <v>14.74710229524513</v>
      </c>
      <c r="U119" s="43">
        <f ca="1">_xll.BInterpol('Base CDI'!$H$4:$H$28,'Base CDI'!$I$4:$I$29,S119,"Cubic","Extrapolate=Linear","MultiX=Average","Skip=True","Sort=True")</f>
        <v>14.749528416227653</v>
      </c>
    </row>
    <row r="120" spans="16:21" x14ac:dyDescent="0.25">
      <c r="P120" s="10">
        <v>34681</v>
      </c>
      <c r="Q120">
        <v>1.2631300000000001</v>
      </c>
      <c r="S120" s="42">
        <f t="shared" ca="1" si="7"/>
        <v>46091</v>
      </c>
      <c r="T120" s="43">
        <f ca="1">_xll.BInterpol('Base CDI'!$H$4:$H$28,'Base CDI'!$J$4:$J$29,S120,"Cubic","Extrapolate=Linear","MultiX=Average","Skip=True","Sort=True")</f>
        <v>14.744714022729784</v>
      </c>
      <c r="U120" s="43">
        <f ca="1">_xll.BInterpol('Base CDI'!$H$4:$H$28,'Base CDI'!$I$4:$I$29,S120,"Cubic","Extrapolate=Linear","MultiX=Average","Skip=True","Sort=True")</f>
        <v>14.747186151594272</v>
      </c>
    </row>
    <row r="121" spans="16:21" x14ac:dyDescent="0.25">
      <c r="P121" s="10">
        <v>34682</v>
      </c>
      <c r="Q121">
        <v>1.265336</v>
      </c>
      <c r="S121" s="42">
        <f t="shared" ca="1" si="7"/>
        <v>46092</v>
      </c>
      <c r="T121" s="43">
        <f ca="1">_xll.BInterpol('Base CDI'!$H$4:$H$28,'Base CDI'!$J$4:$J$29,S121,"Cubic","Extrapolate=Linear","MultiX=Average","Skip=True","Sort=True")</f>
        <v>14.742319784198543</v>
      </c>
      <c r="U121" s="43">
        <f ca="1">_xll.BInterpol('Base CDI'!$H$4:$H$28,'Base CDI'!$I$4:$I$29,S121,"Cubic","Extrapolate=Linear","MultiX=Average","Skip=True","Sort=True")</f>
        <v>14.744837654642346</v>
      </c>
    </row>
    <row r="122" spans="16:21" x14ac:dyDescent="0.25">
      <c r="P122" s="10">
        <v>34683</v>
      </c>
      <c r="Q122">
        <v>1.2675209999999999</v>
      </c>
      <c r="S122" s="42">
        <f t="shared" ca="1" si="7"/>
        <v>46093</v>
      </c>
      <c r="T122" s="43">
        <f ca="1">_xll.BInterpol('Base CDI'!$H$4:$H$28,'Base CDI'!$J$4:$J$29,S122,"Cubic","Extrapolate=Linear","MultiX=Average","Skip=True","Sort=True")</f>
        <v>14.73991949060639</v>
      </c>
      <c r="U122" s="43">
        <f ca="1">_xll.BInterpol('Base CDI'!$H$4:$H$28,'Base CDI'!$I$4:$I$29,S122,"Cubic","Extrapolate=Linear","MultiX=Average","Skip=True","Sort=True")</f>
        <v>14.742482832352197</v>
      </c>
    </row>
    <row r="123" spans="16:21" x14ac:dyDescent="0.25">
      <c r="P123" s="10">
        <v>34684</v>
      </c>
      <c r="Q123">
        <v>1.2696130000000001</v>
      </c>
      <c r="S123" s="42">
        <f t="shared" ca="1" si="7"/>
        <v>46094</v>
      </c>
      <c r="T123" s="43">
        <f ca="1">_xll.BInterpol('Base CDI'!$H$4:$H$28,'Base CDI'!$J$4:$J$29,S123,"Cubic","Extrapolate=Linear","MultiX=Average","Skip=True","Sort=True")</f>
        <v>14.737513052908312</v>
      </c>
      <c r="U123" s="43">
        <f ca="1">_xll.BInterpol('Base CDI'!$H$4:$H$28,'Base CDI'!$I$4:$I$29,S123,"Cubic","Extrapolate=Linear","MultiX=Average","Skip=True","Sort=True")</f>
        <v>14.740121591704142</v>
      </c>
    </row>
    <row r="124" spans="16:21" x14ac:dyDescent="0.25">
      <c r="P124" s="10">
        <v>34687</v>
      </c>
      <c r="Q124">
        <v>1.271712</v>
      </c>
      <c r="S124" s="42">
        <f t="shared" ca="1" si="7"/>
        <v>46095</v>
      </c>
      <c r="T124" s="43">
        <f ca="1">_xll.BInterpol('Base CDI'!$H$4:$H$28,'Base CDI'!$J$4:$J$29,S124,"Cubic","Extrapolate=Linear","MultiX=Average","Skip=True","Sort=True")</f>
        <v>14.735100382059299</v>
      </c>
      <c r="U124" s="43">
        <f ca="1">_xll.BInterpol('Base CDI'!$H$4:$H$28,'Base CDI'!$I$4:$I$29,S124,"Cubic","Extrapolate=Linear","MultiX=Average","Skip=True","Sort=True")</f>
        <v>14.737753839678504</v>
      </c>
    </row>
    <row r="125" spans="16:21" x14ac:dyDescent="0.25">
      <c r="P125" s="10">
        <v>34688</v>
      </c>
      <c r="Q125">
        <v>1.273814</v>
      </c>
      <c r="S125" s="42">
        <f t="shared" ca="1" si="7"/>
        <v>46096</v>
      </c>
      <c r="T125" s="43">
        <f ca="1">_xll.BInterpol('Base CDI'!$H$4:$H$28,'Base CDI'!$J$4:$J$29,S125,"Cubic","Extrapolate=Linear","MultiX=Average","Skip=True","Sort=True")</f>
        <v>14.732681389014333</v>
      </c>
      <c r="U125" s="43">
        <f ca="1">_xll.BInterpol('Base CDI'!$H$4:$H$28,'Base CDI'!$I$4:$I$29,S125,"Cubic","Extrapolate=Linear","MultiX=Average","Skip=True","Sort=True")</f>
        <v>14.735379483255603</v>
      </c>
    </row>
    <row r="126" spans="16:21" x14ac:dyDescent="0.25">
      <c r="P126" s="10">
        <v>34689</v>
      </c>
      <c r="Q126">
        <v>1.2759160000000001</v>
      </c>
      <c r="S126" s="42">
        <f t="shared" ca="1" si="7"/>
        <v>46097</v>
      </c>
      <c r="T126" s="43">
        <f ca="1">_xll.BInterpol('Base CDI'!$H$4:$H$28,'Base CDI'!$J$4:$J$29,S126,"Cubic","Extrapolate=Linear","MultiX=Average","Skip=True","Sort=True")</f>
        <v>14.730255984728403</v>
      </c>
      <c r="U126" s="43">
        <f ca="1">_xll.BInterpol('Base CDI'!$H$4:$H$28,'Base CDI'!$I$4:$I$29,S126,"Cubic","Extrapolate=Linear","MultiX=Average","Skip=True","Sort=True")</f>
        <v>14.732998429415758</v>
      </c>
    </row>
    <row r="127" spans="16:21" x14ac:dyDescent="0.25">
      <c r="P127" s="10">
        <v>34690</v>
      </c>
      <c r="Q127">
        <v>1.278043</v>
      </c>
      <c r="S127" s="42">
        <f t="shared" ca="1" si="7"/>
        <v>46098</v>
      </c>
      <c r="T127" s="43">
        <f ca="1">_xll.BInterpol('Base CDI'!$H$4:$H$28,'Base CDI'!$J$4:$J$29,S127,"Cubic","Extrapolate=Linear","MultiX=Average","Skip=True","Sort=True")</f>
        <v>14.727824080156495</v>
      </c>
      <c r="U127" s="43">
        <f ca="1">_xll.BInterpol('Base CDI'!$H$4:$H$28,'Base CDI'!$I$4:$I$29,S127,"Cubic","Extrapolate=Linear","MultiX=Average","Skip=True","Sort=True")</f>
        <v>14.73061058513929</v>
      </c>
    </row>
    <row r="128" spans="16:21" x14ac:dyDescent="0.25">
      <c r="P128" s="10">
        <v>34691</v>
      </c>
      <c r="Q128">
        <v>1.2801769999999999</v>
      </c>
      <c r="S128" s="42">
        <f t="shared" ca="1" si="7"/>
        <v>46099</v>
      </c>
      <c r="T128" s="43">
        <f ca="1">_xll.BInterpol('Base CDI'!$H$4:$H$28,'Base CDI'!$J$4:$J$29,S128,"Cubic","Extrapolate=Linear","MultiX=Average","Skip=True","Sort=True")</f>
        <v>14.725385586253596</v>
      </c>
      <c r="U128" s="43">
        <f ca="1">_xll.BInterpol('Base CDI'!$H$4:$H$28,'Base CDI'!$I$4:$I$29,S128,"Cubic","Extrapolate=Linear","MultiX=Average","Skip=True","Sort=True")</f>
        <v>14.728215857406518</v>
      </c>
    </row>
    <row r="129" spans="16:21" x14ac:dyDescent="0.25">
      <c r="P129" s="10">
        <v>34694</v>
      </c>
      <c r="Q129">
        <v>1.282311</v>
      </c>
      <c r="S129" s="42">
        <f t="shared" ca="1" si="7"/>
        <v>46100</v>
      </c>
      <c r="T129" s="43">
        <f ca="1">_xll.BInterpol('Base CDI'!$H$4:$H$28,'Base CDI'!$J$4:$J$29,S129,"Cubic","Extrapolate=Linear","MultiX=Average","Skip=True","Sort=True")</f>
        <v>14.722940413974692</v>
      </c>
      <c r="U129" s="43">
        <f ca="1">_xll.BInterpol('Base CDI'!$H$4:$H$28,'Base CDI'!$I$4:$I$29,S129,"Cubic","Extrapolate=Linear","MultiX=Average","Skip=True","Sort=True")</f>
        <v>14.725814153197764</v>
      </c>
    </row>
    <row r="130" spans="16:21" x14ac:dyDescent="0.25">
      <c r="P130" s="10">
        <v>34695</v>
      </c>
      <c r="Q130">
        <v>1.2844690000000001</v>
      </c>
      <c r="S130" s="42">
        <f t="shared" ca="1" si="7"/>
        <v>46101</v>
      </c>
      <c r="T130" s="43">
        <f ca="1">_xll.BInterpol('Base CDI'!$H$4:$H$28,'Base CDI'!$J$4:$J$29,S130,"Cubic","Extrapolate=Linear","MultiX=Average","Skip=True","Sort=True")</f>
        <v>14.720488474274772</v>
      </c>
      <c r="U130" s="43">
        <f ca="1">_xll.BInterpol('Base CDI'!$H$4:$H$28,'Base CDI'!$I$4:$I$29,S130,"Cubic","Extrapolate=Linear","MultiX=Average","Skip=True","Sort=True")</f>
        <v>14.723405379493348</v>
      </c>
    </row>
    <row r="131" spans="16:21" x14ac:dyDescent="0.25">
      <c r="P131" s="10">
        <v>34696</v>
      </c>
      <c r="Q131">
        <v>1.286627</v>
      </c>
      <c r="S131" s="42">
        <f t="shared" ca="1" si="7"/>
        <v>46102</v>
      </c>
      <c r="T131" s="43">
        <f ca="1">_xll.BInterpol('Base CDI'!$H$4:$H$28,'Base CDI'!$J$4:$J$29,S131,"Cubic","Extrapolate=Linear","MultiX=Average","Skip=True","Sort=True")</f>
        <v>14.718029678108818</v>
      </c>
      <c r="U131" s="43">
        <f ca="1">_xll.BInterpol('Base CDI'!$H$4:$H$28,'Base CDI'!$I$4:$I$29,S131,"Cubic","Extrapolate=Linear","MultiX=Average","Skip=True","Sort=True")</f>
        <v>14.720989443273588</v>
      </c>
    </row>
    <row r="132" spans="16:21" x14ac:dyDescent="0.25">
      <c r="P132" s="10">
        <v>34697</v>
      </c>
      <c r="Q132">
        <v>1.288789</v>
      </c>
      <c r="S132" s="42">
        <f t="shared" ca="1" si="7"/>
        <v>46103</v>
      </c>
      <c r="T132" s="43">
        <f ca="1">_xll.BInterpol('Base CDI'!$H$4:$H$28,'Base CDI'!$J$4:$J$29,S132,"Cubic","Extrapolate=Linear","MultiX=Average","Skip=True","Sort=True")</f>
        <v>14.71556393643182</v>
      </c>
      <c r="U132" s="43">
        <f ca="1">_xll.BInterpol('Base CDI'!$H$4:$H$28,'Base CDI'!$I$4:$I$29,S132,"Cubic","Extrapolate=Linear","MultiX=Average","Skip=True","Sort=True")</f>
        <v>14.718566251518808</v>
      </c>
    </row>
    <row r="133" spans="16:21" x14ac:dyDescent="0.25">
      <c r="P133" s="10">
        <v>34698</v>
      </c>
      <c r="Q133">
        <v>1.290915</v>
      </c>
      <c r="S133" s="42">
        <f t="shared" ca="1" si="7"/>
        <v>46104</v>
      </c>
      <c r="T133" s="43">
        <f ca="1">_xll.BInterpol('Base CDI'!$H$4:$H$28,'Base CDI'!$J$4:$J$29,S133,"Cubic","Extrapolate=Linear","MultiX=Average","Skip=True","Sort=True")</f>
        <v>14.713091160198765</v>
      </c>
      <c r="U133" s="43">
        <f ca="1">_xll.BInterpol('Base CDI'!$H$4:$H$28,'Base CDI'!$I$4:$I$29,S133,"Cubic","Extrapolate=Linear","MultiX=Average","Skip=True","Sort=True")</f>
        <v>14.716135711209324</v>
      </c>
    </row>
    <row r="134" spans="16:21" x14ac:dyDescent="0.25">
      <c r="P134" s="10">
        <v>34701</v>
      </c>
      <c r="Q134">
        <v>1.293045</v>
      </c>
      <c r="S134" s="42">
        <f t="shared" ca="1" si="7"/>
        <v>46105</v>
      </c>
      <c r="T134" s="43">
        <f ca="1">_xll.BInterpol('Base CDI'!$H$4:$H$28,'Base CDI'!$J$4:$J$29,S134,"Cubic","Extrapolate=Linear","MultiX=Average","Skip=True","Sort=True")</f>
        <v>14.710611260364638</v>
      </c>
      <c r="U134" s="43">
        <f ca="1">_xll.BInterpol('Base CDI'!$H$4:$H$28,'Base CDI'!$I$4:$I$29,S134,"Cubic","Extrapolate=Linear","MultiX=Average","Skip=True","Sort=True")</f>
        <v>14.71369772932546</v>
      </c>
    </row>
    <row r="135" spans="16:21" x14ac:dyDescent="0.25">
      <c r="P135" s="10">
        <v>34702</v>
      </c>
      <c r="Q135">
        <v>1.2950790000000001</v>
      </c>
      <c r="S135" s="42">
        <f t="shared" ca="1" si="7"/>
        <v>46106</v>
      </c>
      <c r="T135" s="43">
        <f ca="1">_xll.BInterpol('Base CDI'!$H$4:$H$28,'Base CDI'!$J$4:$J$29,S135,"Cubic","Extrapolate=Linear","MultiX=Average","Skip=True","Sort=True")</f>
        <v>14.708124147884426</v>
      </c>
      <c r="U135" s="43">
        <f ca="1">_xll.BInterpol('Base CDI'!$H$4:$H$28,'Base CDI'!$I$4:$I$29,S135,"Cubic","Extrapolate=Linear","MultiX=Average","Skip=True","Sort=True")</f>
        <v>14.711252212847533</v>
      </c>
    </row>
    <row r="136" spans="16:21" x14ac:dyDescent="0.25">
      <c r="P136" s="10">
        <v>34703</v>
      </c>
      <c r="Q136">
        <v>1.297169</v>
      </c>
      <c r="S136" s="42">
        <f t="shared" ca="1" si="7"/>
        <v>46107</v>
      </c>
      <c r="T136" s="43">
        <f ca="1">_xll.BInterpol('Base CDI'!$H$4:$H$28,'Base CDI'!$J$4:$J$29,S136,"Cubic","Extrapolate=Linear","MultiX=Average","Skip=True","Sort=True")</f>
        <v>14.705629733713117</v>
      </c>
      <c r="U136" s="43">
        <f ca="1">_xll.BInterpol('Base CDI'!$H$4:$H$28,'Base CDI'!$I$4:$I$29,S136,"Cubic","Extrapolate=Linear","MultiX=Average","Skip=True","Sort=True")</f>
        <v>14.708799068755868</v>
      </c>
    </row>
    <row r="137" spans="16:21" x14ac:dyDescent="0.25">
      <c r="P137" s="10">
        <v>34704</v>
      </c>
      <c r="Q137">
        <v>1.2992490000000001</v>
      </c>
      <c r="S137" s="42">
        <f t="shared" ca="1" si="7"/>
        <v>46108</v>
      </c>
      <c r="T137" s="43">
        <f ca="1">_xll.BInterpol('Base CDI'!$H$4:$H$28,'Base CDI'!$J$4:$J$29,S137,"Cubic","Extrapolate=Linear","MultiX=Average","Skip=True","Sort=True")</f>
        <v>14.703127928805694</v>
      </c>
      <c r="U137" s="43">
        <f ca="1">_xll.BInterpol('Base CDI'!$H$4:$H$28,'Base CDI'!$I$4:$I$29,S137,"Cubic","Extrapolate=Linear","MultiX=Average","Skip=True","Sort=True")</f>
        <v>14.706338204030779</v>
      </c>
    </row>
    <row r="138" spans="16:21" x14ac:dyDescent="0.25">
      <c r="P138" s="10">
        <v>34705</v>
      </c>
      <c r="Q138">
        <v>1.3012969999999999</v>
      </c>
      <c r="S138" s="42">
        <f t="shared" ca="1" si="7"/>
        <v>46109</v>
      </c>
      <c r="T138" s="43">
        <f ca="1">_xll.BInterpol('Base CDI'!$H$4:$H$28,'Base CDI'!$J$4:$J$29,S138,"Cubic","Extrapolate=Linear","MultiX=Average","Skip=True","Sort=True")</f>
        <v>14.700618644117148</v>
      </c>
      <c r="U138" s="43">
        <f ca="1">_xll.BInterpol('Base CDI'!$H$4:$H$28,'Base CDI'!$I$4:$I$29,S138,"Cubic","Extrapolate=Linear","MultiX=Average","Skip=True","Sort=True")</f>
        <v>14.703869525652589</v>
      </c>
    </row>
    <row r="139" spans="16:21" x14ac:dyDescent="0.25">
      <c r="P139" s="10">
        <v>34708</v>
      </c>
      <c r="Q139">
        <v>1.303331</v>
      </c>
      <c r="S139" s="42">
        <f t="shared" ref="S139:S202" ca="1" si="8">S138+1</f>
        <v>46110</v>
      </c>
      <c r="T139" s="43">
        <f ca="1">_xll.BInterpol('Base CDI'!$H$4:$H$28,'Base CDI'!$J$4:$J$29,S139,"Cubic","Extrapolate=Linear","MultiX=Average","Skip=True","Sort=True")</f>
        <v>14.698101790602461</v>
      </c>
      <c r="U139" s="43">
        <f ca="1">_xll.BInterpol('Base CDI'!$H$4:$H$28,'Base CDI'!$I$4:$I$29,S139,"Cubic","Extrapolate=Linear","MultiX=Average","Skip=True","Sort=True")</f>
        <v>14.70139294060162</v>
      </c>
    </row>
    <row r="140" spans="16:21" x14ac:dyDescent="0.25">
      <c r="P140" s="10">
        <v>34709</v>
      </c>
      <c r="Q140">
        <v>1.3053650000000001</v>
      </c>
      <c r="S140" s="42">
        <f t="shared" ca="1" si="8"/>
        <v>46111</v>
      </c>
      <c r="T140" s="43">
        <f ca="1">_xll.BInterpol('Base CDI'!$H$4:$H$28,'Base CDI'!$J$4:$J$29,S140,"Cubic","Extrapolate=Linear","MultiX=Average","Skip=True","Sort=True")</f>
        <v>14.695577279216625</v>
      </c>
      <c r="U140" s="43">
        <f ca="1">_xll.BInterpol('Base CDI'!$H$4:$H$28,'Base CDI'!$I$4:$I$29,S140,"Cubic","Extrapolate=Linear","MultiX=Average","Skip=True","Sort=True")</f>
        <v>14.69890835585819</v>
      </c>
    </row>
    <row r="141" spans="16:21" x14ac:dyDescent="0.25">
      <c r="P141" s="10">
        <v>34710</v>
      </c>
      <c r="Q141">
        <v>1.307401</v>
      </c>
      <c r="S141" s="42">
        <f t="shared" ca="1" si="8"/>
        <v>46112</v>
      </c>
      <c r="T141" s="43">
        <f ca="1">_xll.BInterpol('Base CDI'!$H$4:$H$28,'Base CDI'!$J$4:$J$29,S141,"Cubic","Extrapolate=Linear","MultiX=Average","Skip=True","Sort=True")</f>
        <v>14.693045020914623</v>
      </c>
      <c r="U141" s="43">
        <f ca="1">_xll.BInterpol('Base CDI'!$H$4:$H$28,'Base CDI'!$I$4:$I$29,S141,"Cubic","Extrapolate=Linear","MultiX=Average","Skip=True","Sort=True")</f>
        <v>14.696415678402621</v>
      </c>
    </row>
    <row r="142" spans="16:21" x14ac:dyDescent="0.25">
      <c r="P142" s="10">
        <v>34711</v>
      </c>
      <c r="Q142">
        <v>1.309388</v>
      </c>
      <c r="S142" s="42">
        <f t="shared" ca="1" si="8"/>
        <v>46113</v>
      </c>
      <c r="T142" s="43">
        <f ca="1">_xll.BInterpol('Base CDI'!$H$4:$H$28,'Base CDI'!$J$4:$J$29,S142,"Cubic","Extrapolate=Linear","MultiX=Average","Skip=True","Sort=True")</f>
        <v>14.690504926651441</v>
      </c>
      <c r="U142" s="43">
        <f ca="1">_xll.BInterpol('Base CDI'!$H$4:$H$28,'Base CDI'!$I$4:$I$29,S142,"Cubic","Extrapolate=Linear","MultiX=Average","Skip=True","Sort=True")</f>
        <v>14.693914815215232</v>
      </c>
    </row>
    <row r="143" spans="16:21" x14ac:dyDescent="0.25">
      <c r="P143" s="10">
        <v>34712</v>
      </c>
      <c r="Q143">
        <v>1.311396</v>
      </c>
      <c r="S143" s="42">
        <f t="shared" ca="1" si="8"/>
        <v>46114</v>
      </c>
      <c r="T143" s="43">
        <f ca="1">_xll.BInterpol('Base CDI'!$H$4:$H$28,'Base CDI'!$J$4:$J$29,S143,"Cubic","Extrapolate=Linear","MultiX=Average","Skip=True","Sort=True")</f>
        <v>14.687956907382068</v>
      </c>
      <c r="U143" s="43">
        <f ca="1">_xll.BInterpol('Base CDI'!$H$4:$H$28,'Base CDI'!$I$4:$I$29,S143,"Cubic","Extrapolate=Linear","MultiX=Average","Skip=True","Sort=True")</f>
        <v>14.691405673276343</v>
      </c>
    </row>
    <row r="144" spans="16:21" x14ac:dyDescent="0.25">
      <c r="P144" s="10">
        <v>34715</v>
      </c>
      <c r="Q144">
        <v>1.3134159999999999</v>
      </c>
      <c r="S144" s="42">
        <f t="shared" ca="1" si="8"/>
        <v>46115</v>
      </c>
      <c r="T144" s="43">
        <f ca="1">_xll.BInterpol('Base CDI'!$H$4:$H$28,'Base CDI'!$J$4:$J$29,S144,"Cubic","Extrapolate=Linear","MultiX=Average","Skip=True","Sort=True")</f>
        <v>14.685400874061489</v>
      </c>
      <c r="U144" s="43">
        <f ca="1">_xll.BInterpol('Base CDI'!$H$4:$H$28,'Base CDI'!$I$4:$I$29,S144,"Cubic","Extrapolate=Linear","MultiX=Average","Skip=True","Sort=True")</f>
        <v>14.688888159566275</v>
      </c>
    </row>
    <row r="145" spans="16:21" x14ac:dyDescent="0.25">
      <c r="P145" s="10">
        <v>34716</v>
      </c>
      <c r="Q145">
        <v>1.3154380000000001</v>
      </c>
      <c r="S145" s="42">
        <f t="shared" ca="1" si="8"/>
        <v>46116</v>
      </c>
      <c r="T145" s="43">
        <f ca="1">_xll.BInterpol('Base CDI'!$H$4:$H$28,'Base CDI'!$J$4:$J$29,S145,"Cubic","Extrapolate=Linear","MultiX=Average","Skip=True","Sort=True")</f>
        <v>14.68283673764469</v>
      </c>
      <c r="U145" s="43">
        <f ca="1">_xll.BInterpol('Base CDI'!$H$4:$H$28,'Base CDI'!$I$4:$I$29,S145,"Cubic","Extrapolate=Linear","MultiX=Average","Skip=True","Sort=True")</f>
        <v>14.686362181065347</v>
      </c>
    </row>
    <row r="146" spans="16:21" x14ac:dyDescent="0.25">
      <c r="P146" s="10">
        <v>34717</v>
      </c>
      <c r="Q146">
        <v>1.317464</v>
      </c>
      <c r="S146" s="42">
        <f t="shared" ca="1" si="8"/>
        <v>46117</v>
      </c>
      <c r="T146" s="43">
        <f ca="1">_xll.BInterpol('Base CDI'!$H$4:$H$28,'Base CDI'!$J$4:$J$29,S146,"Cubic","Extrapolate=Linear","MultiX=Average","Skip=True","Sort=True")</f>
        <v>14.680264409086661</v>
      </c>
      <c r="U146" s="43">
        <f ca="1">_xll.BInterpol('Base CDI'!$H$4:$H$28,'Base CDI'!$I$4:$I$29,S146,"Cubic","Extrapolate=Linear","MultiX=Average","Skip=True","Sort=True")</f>
        <v>14.683827644753881</v>
      </c>
    </row>
    <row r="147" spans="16:21" x14ac:dyDescent="0.25">
      <c r="P147" s="10">
        <v>34718</v>
      </c>
      <c r="Q147">
        <v>1.319493</v>
      </c>
      <c r="S147" s="42">
        <f t="shared" ca="1" si="8"/>
        <v>46118</v>
      </c>
      <c r="T147" s="43">
        <f ca="1">_xll.BInterpol('Base CDI'!$H$4:$H$28,'Base CDI'!$J$4:$J$29,S147,"Cubic","Extrapolate=Linear","MultiX=Average","Skip=True","Sort=True")</f>
        <v>14.677683799342386</v>
      </c>
      <c r="U147" s="43">
        <f ca="1">_xll.BInterpol('Base CDI'!$H$4:$H$28,'Base CDI'!$I$4:$I$29,S147,"Cubic","Extrapolate=Linear","MultiX=Average","Skip=True","Sort=True")</f>
        <v>14.681284457612195</v>
      </c>
    </row>
    <row r="148" spans="16:21" x14ac:dyDescent="0.25">
      <c r="P148" s="10">
        <v>34719</v>
      </c>
      <c r="Q148">
        <v>1.321534</v>
      </c>
      <c r="S148" s="42">
        <f t="shared" ca="1" si="8"/>
        <v>46119</v>
      </c>
      <c r="T148" s="43">
        <f ca="1">_xll.BInterpol('Base CDI'!$H$4:$H$28,'Base CDI'!$J$4:$J$29,S148,"Cubic","Extrapolate=Linear","MultiX=Average","Skip=True","Sort=True")</f>
        <v>14.675094819366851</v>
      </c>
      <c r="U148" s="43">
        <f ca="1">_xll.BInterpol('Base CDI'!$H$4:$H$28,'Base CDI'!$I$4:$I$29,S148,"Cubic","Extrapolate=Linear","MultiX=Average","Skip=True","Sort=True")</f>
        <v>14.678732526620612</v>
      </c>
    </row>
    <row r="149" spans="16:21" x14ac:dyDescent="0.25">
      <c r="P149" s="10">
        <v>34722</v>
      </c>
      <c r="Q149">
        <v>1.3235600000000001</v>
      </c>
      <c r="S149" s="42">
        <f t="shared" ca="1" si="8"/>
        <v>46120</v>
      </c>
      <c r="T149" s="43">
        <f ca="1">_xll.BInterpol('Base CDI'!$H$4:$H$28,'Base CDI'!$J$4:$J$29,S149,"Cubic","Extrapolate=Linear","MultiX=Average","Skip=True","Sort=True")</f>
        <v>14.672497380115043</v>
      </c>
      <c r="U149" s="43">
        <f ca="1">_xll.BInterpol('Base CDI'!$H$4:$H$28,'Base CDI'!$I$4:$I$29,S149,"Cubic","Extrapolate=Linear","MultiX=Average","Skip=True","Sort=True")</f>
        <v>14.67617175875945</v>
      </c>
    </row>
    <row r="150" spans="16:21" x14ac:dyDescent="0.25">
      <c r="P150" s="10">
        <v>34723</v>
      </c>
      <c r="Q150">
        <v>1.32559</v>
      </c>
      <c r="S150" s="42">
        <f t="shared" ca="1" si="8"/>
        <v>46121</v>
      </c>
      <c r="T150" s="43">
        <f ca="1">_xll.BInterpol('Base CDI'!$H$4:$H$28,'Base CDI'!$J$4:$J$29,S150,"Cubic","Extrapolate=Linear","MultiX=Average","Skip=True","Sort=True")</f>
        <v>14.669891392541951</v>
      </c>
      <c r="U150" s="43">
        <f ca="1">_xll.BInterpol('Base CDI'!$H$4:$H$28,'Base CDI'!$I$4:$I$29,S150,"Cubic","Extrapolate=Linear","MultiX=Average","Skip=True","Sort=True")</f>
        <v>14.673602061009031</v>
      </c>
    </row>
    <row r="151" spans="16:21" x14ac:dyDescent="0.25">
      <c r="P151" s="10">
        <v>34724</v>
      </c>
      <c r="Q151">
        <v>1.3275999999999999</v>
      </c>
      <c r="S151" s="42">
        <f t="shared" ca="1" si="8"/>
        <v>46122</v>
      </c>
      <c r="T151" s="43">
        <f ca="1">_xll.BInterpol('Base CDI'!$H$4:$H$28,'Base CDI'!$J$4:$J$29,S151,"Cubic","Extrapolate=Linear","MultiX=Average","Skip=True","Sort=True")</f>
        <v>14.667276767602559</v>
      </c>
      <c r="U151" s="43">
        <f ca="1">_xll.BInterpol('Base CDI'!$H$4:$H$28,'Base CDI'!$I$4:$I$29,S151,"Cubic","Extrapolate=Linear","MultiX=Average","Skip=True","Sort=True")</f>
        <v>14.671023340349674</v>
      </c>
    </row>
    <row r="152" spans="16:21" x14ac:dyDescent="0.25">
      <c r="P152" s="10">
        <v>34725</v>
      </c>
      <c r="Q152">
        <v>1.3296049999999999</v>
      </c>
      <c r="S152" s="42">
        <f t="shared" ca="1" si="8"/>
        <v>46123</v>
      </c>
      <c r="T152" s="43">
        <f ca="1">_xll.BInterpol('Base CDI'!$H$4:$H$28,'Base CDI'!$J$4:$J$29,S152,"Cubic","Extrapolate=Linear","MultiX=Average","Skip=True","Sort=True")</f>
        <v>14.664653416251856</v>
      </c>
      <c r="U152" s="43">
        <f ca="1">_xll.BInterpol('Base CDI'!$H$4:$H$28,'Base CDI'!$I$4:$I$29,S152,"Cubic","Extrapolate=Linear","MultiX=Average","Skip=True","Sort=True")</f>
        <v>14.6684355037617</v>
      </c>
    </row>
    <row r="153" spans="16:21" x14ac:dyDescent="0.25">
      <c r="P153" s="10">
        <v>34726</v>
      </c>
      <c r="Q153">
        <v>1.331599</v>
      </c>
      <c r="S153" s="42">
        <f t="shared" ca="1" si="8"/>
        <v>46124</v>
      </c>
      <c r="T153" s="43">
        <f ca="1">_xll.BInterpol('Base CDI'!$H$4:$H$28,'Base CDI'!$J$4:$J$29,S153,"Cubic","Extrapolate=Linear","MultiX=Average","Skip=True","Sort=True")</f>
        <v>14.662021249444825</v>
      </c>
      <c r="U153" s="43">
        <f ca="1">_xll.BInterpol('Base CDI'!$H$4:$H$28,'Base CDI'!$I$4:$I$29,S153,"Cubic","Extrapolate=Linear","MultiX=Average","Skip=True","Sort=True")</f>
        <v>14.665838458225426</v>
      </c>
    </row>
    <row r="154" spans="16:21" x14ac:dyDescent="0.25">
      <c r="P154" s="10">
        <v>34729</v>
      </c>
      <c r="Q154">
        <v>1.3335920000000001</v>
      </c>
      <c r="S154" s="42">
        <f t="shared" ca="1" si="8"/>
        <v>46125</v>
      </c>
      <c r="T154" s="43">
        <f ca="1">_xll.BInterpol('Base CDI'!$H$4:$H$28,'Base CDI'!$J$4:$J$29,S154,"Cubic","Extrapolate=Linear","MultiX=Average","Skip=True","Sort=True")</f>
        <v>14.659380178136454</v>
      </c>
      <c r="U154" s="43">
        <f ca="1">_xll.BInterpol('Base CDI'!$H$4:$H$28,'Base CDI'!$I$4:$I$29,S154,"Cubic","Extrapolate=Linear","MultiX=Average","Skip=True","Sort=True")</f>
        <v>14.663232110721177</v>
      </c>
    </row>
    <row r="155" spans="16:21" x14ac:dyDescent="0.25">
      <c r="P155" s="10">
        <v>34730</v>
      </c>
      <c r="Q155">
        <v>1.3355969999999999</v>
      </c>
      <c r="S155" s="42">
        <f t="shared" ca="1" si="8"/>
        <v>46126</v>
      </c>
      <c r="T155" s="43">
        <f ca="1">_xll.BInterpol('Base CDI'!$H$4:$H$28,'Base CDI'!$J$4:$J$29,S155,"Cubic","Extrapolate=Linear","MultiX=Average","Skip=True","Sort=True")</f>
        <v>14.656730113281732</v>
      </c>
      <c r="U155" s="43">
        <f ca="1">_xll.BInterpol('Base CDI'!$H$4:$H$28,'Base CDI'!$I$4:$I$29,S155,"Cubic","Extrapolate=Linear","MultiX=Average","Skip=True","Sort=True")</f>
        <v>14.660616368229272</v>
      </c>
    </row>
    <row r="156" spans="16:21" x14ac:dyDescent="0.25">
      <c r="P156" s="10">
        <v>34731</v>
      </c>
      <c r="Q156">
        <v>1.337979</v>
      </c>
      <c r="S156" s="42">
        <f t="shared" ca="1" si="8"/>
        <v>46127</v>
      </c>
      <c r="T156" s="43">
        <f ca="1">_xll.BInterpol('Base CDI'!$H$4:$H$28,'Base CDI'!$J$4:$J$29,S156,"Cubic","Extrapolate=Linear","MultiX=Average","Skip=True","Sort=True")</f>
        <v>14.654070965835643</v>
      </c>
      <c r="U156" s="43">
        <f ca="1">_xll.BInterpol('Base CDI'!$H$4:$H$28,'Base CDI'!$I$4:$I$29,S156,"Cubic","Extrapolate=Linear","MultiX=Average","Skip=True","Sort=True")</f>
        <v>14.657991137730029</v>
      </c>
    </row>
    <row r="157" spans="16:21" x14ac:dyDescent="0.25">
      <c r="P157" s="10">
        <v>34732</v>
      </c>
      <c r="Q157">
        <v>1.34036</v>
      </c>
      <c r="S157" s="42">
        <f t="shared" ca="1" si="8"/>
        <v>46128</v>
      </c>
      <c r="T157" s="43">
        <f ca="1">_xll.BInterpol('Base CDI'!$H$4:$H$28,'Base CDI'!$J$4:$J$29,S157,"Cubic","Extrapolate=Linear","MultiX=Average","Skip=True","Sort=True")</f>
        <v>14.651402646753175</v>
      </c>
      <c r="U157" s="43">
        <f ca="1">_xll.BInterpol('Base CDI'!$H$4:$H$28,'Base CDI'!$I$4:$I$29,S157,"Cubic","Extrapolate=Linear","MultiX=Average","Skip=True","Sort=True")</f>
        <v>14.655356326203769</v>
      </c>
    </row>
    <row r="158" spans="16:21" x14ac:dyDescent="0.25">
      <c r="P158" s="10">
        <v>34733</v>
      </c>
      <c r="Q158">
        <v>1.342746</v>
      </c>
      <c r="S158" s="42">
        <f t="shared" ca="1" si="8"/>
        <v>46129</v>
      </c>
      <c r="T158" s="43">
        <f ca="1">_xll.BInterpol('Base CDI'!$H$4:$H$28,'Base CDI'!$J$4:$J$29,S158,"Cubic","Extrapolate=Linear","MultiX=Average","Skip=True","Sort=True")</f>
        <v>14.648725066989313</v>
      </c>
      <c r="U158" s="43">
        <f ca="1">_xll.BInterpol('Base CDI'!$H$4:$H$28,'Base CDI'!$I$4:$I$29,S158,"Cubic","Extrapolate=Linear","MultiX=Average","Skip=True","Sort=True")</f>
        <v>14.652711840630815</v>
      </c>
    </row>
    <row r="159" spans="16:21" x14ac:dyDescent="0.25">
      <c r="P159" s="10">
        <v>34736</v>
      </c>
      <c r="Q159">
        <v>1.3451409999999999</v>
      </c>
      <c r="S159" s="42">
        <f t="shared" ca="1" si="8"/>
        <v>46130</v>
      </c>
      <c r="T159" s="43">
        <f ca="1">_xll.BInterpol('Base CDI'!$H$4:$H$28,'Base CDI'!$J$4:$J$29,S159,"Cubic","Extrapolate=Linear","MultiX=Average","Skip=True","Sort=True")</f>
        <v>14.646038137499046</v>
      </c>
      <c r="U159" s="43">
        <f ca="1">_xll.BInterpol('Base CDI'!$H$4:$H$28,'Base CDI'!$I$4:$I$29,S159,"Cubic","Extrapolate=Linear","MultiX=Average","Skip=True","Sort=True")</f>
        <v>14.650057587991483</v>
      </c>
    </row>
    <row r="160" spans="16:21" x14ac:dyDescent="0.25">
      <c r="P160" s="10">
        <v>34737</v>
      </c>
      <c r="Q160">
        <v>1.347548</v>
      </c>
      <c r="S160" s="42">
        <f t="shared" ca="1" si="8"/>
        <v>46131</v>
      </c>
      <c r="T160" s="43">
        <f ca="1">_xll.BInterpol('Base CDI'!$H$4:$H$28,'Base CDI'!$J$4:$J$29,S160,"Cubic","Extrapolate=Linear","MultiX=Average","Skip=True","Sort=True")</f>
        <v>14.643341769237358</v>
      </c>
      <c r="U160" s="43">
        <f ca="1">_xll.BInterpol('Base CDI'!$H$4:$H$28,'Base CDI'!$I$4:$I$29,S160,"Cubic","Extrapolate=Linear","MultiX=Average","Skip=True","Sort=True")</f>
        <v>14.647393475266098</v>
      </c>
    </row>
    <row r="161" spans="16:21" x14ac:dyDescent="0.25">
      <c r="P161" s="10">
        <v>34738</v>
      </c>
      <c r="Q161">
        <v>1.349961</v>
      </c>
      <c r="S161" s="42">
        <f t="shared" ca="1" si="8"/>
        <v>46132</v>
      </c>
      <c r="T161" s="43">
        <f ca="1">_xll.BInterpol('Base CDI'!$H$4:$H$28,'Base CDI'!$J$4:$J$29,S161,"Cubic","Extrapolate=Linear","MultiX=Average","Skip=True","Sort=True")</f>
        <v>14.640635873159237</v>
      </c>
      <c r="U161" s="43">
        <f ca="1">_xll.BInterpol('Base CDI'!$H$4:$H$28,'Base CDI'!$I$4:$I$29,S161,"Cubic","Extrapolate=Linear","MultiX=Average","Skip=True","Sort=True")</f>
        <v>14.644719409434975</v>
      </c>
    </row>
    <row r="162" spans="16:21" x14ac:dyDescent="0.25">
      <c r="P162" s="10">
        <v>34739</v>
      </c>
      <c r="Q162">
        <v>1.352373</v>
      </c>
      <c r="S162" s="42">
        <f t="shared" ca="1" si="8"/>
        <v>46133</v>
      </c>
      <c r="T162" s="43">
        <f ca="1">_xll.BInterpol('Base CDI'!$H$4:$H$28,'Base CDI'!$J$4:$J$29,S162,"Cubic","Extrapolate=Linear","MultiX=Average","Skip=True","Sort=True")</f>
        <v>14.63792036021967</v>
      </c>
      <c r="U162" s="43">
        <f ca="1">_xll.BInterpol('Base CDI'!$H$4:$H$28,'Base CDI'!$I$4:$I$29,S162,"Cubic","Extrapolate=Linear","MultiX=Average","Skip=True","Sort=True")</f>
        <v>14.642035297478438</v>
      </c>
    </row>
    <row r="163" spans="16:21" x14ac:dyDescent="0.25">
      <c r="P163" s="10">
        <v>34740</v>
      </c>
      <c r="Q163">
        <v>1.3547929999999999</v>
      </c>
      <c r="S163" s="42">
        <f t="shared" ca="1" si="8"/>
        <v>46134</v>
      </c>
      <c r="T163" s="43">
        <f ca="1">_xll.BInterpol('Base CDI'!$H$4:$H$28,'Base CDI'!$J$4:$J$29,S163,"Cubic","Extrapolate=Linear","MultiX=Average","Skip=True","Sort=True")</f>
        <v>14.635195141373643</v>
      </c>
      <c r="U163" s="43">
        <f ca="1">_xll.BInterpol('Base CDI'!$H$4:$H$28,'Base CDI'!$I$4:$I$29,S163,"Cubic","Extrapolate=Linear","MultiX=Average","Skip=True","Sort=True")</f>
        <v>14.639341046376806</v>
      </c>
    </row>
    <row r="164" spans="16:21" x14ac:dyDescent="0.25">
      <c r="P164" s="10">
        <v>34743</v>
      </c>
      <c r="Q164">
        <v>1.3572230000000001</v>
      </c>
      <c r="S164" s="42">
        <f t="shared" ca="1" si="8"/>
        <v>46135</v>
      </c>
      <c r="T164" s="43">
        <f ca="1">_xll.BInterpol('Base CDI'!$H$4:$H$28,'Base CDI'!$J$4:$J$29,S164,"Cubic","Extrapolate=Linear","MultiX=Average","Skip=True","Sort=True")</f>
        <v>14.632460127576142</v>
      </c>
      <c r="U164" s="43">
        <f ca="1">_xll.BInterpol('Base CDI'!$H$4:$H$28,'Base CDI'!$I$4:$I$29,S164,"Cubic","Extrapolate=Linear","MultiX=Average","Skip=True","Sort=True")</f>
        <v>14.636636563110399</v>
      </c>
    </row>
    <row r="165" spans="16:21" x14ac:dyDescent="0.25">
      <c r="P165" s="10">
        <v>34744</v>
      </c>
      <c r="Q165">
        <v>1.359666</v>
      </c>
      <c r="S165" s="42">
        <f t="shared" ca="1" si="8"/>
        <v>46136</v>
      </c>
      <c r="T165" s="43">
        <f ca="1">_xll.BInterpol('Base CDI'!$H$4:$H$28,'Base CDI'!$J$4:$J$29,S165,"Cubic","Extrapolate=Linear","MultiX=Average","Skip=True","Sort=True")</f>
        <v>14.629715229782155</v>
      </c>
      <c r="U165" s="43">
        <f ca="1">_xll.BInterpol('Base CDI'!$H$4:$H$28,'Base CDI'!$I$4:$I$29,S165,"Cubic","Extrapolate=Linear","MultiX=Average","Skip=True","Sort=True")</f>
        <v>14.633921754659537</v>
      </c>
    </row>
    <row r="166" spans="16:21" x14ac:dyDescent="0.25">
      <c r="P166" s="10">
        <v>34745</v>
      </c>
      <c r="Q166">
        <v>1.362109</v>
      </c>
      <c r="S166" s="42">
        <f t="shared" ca="1" si="8"/>
        <v>46137</v>
      </c>
      <c r="T166" s="43">
        <f ca="1">_xll.BInterpol('Base CDI'!$H$4:$H$28,'Base CDI'!$J$4:$J$29,S166,"Cubic","Extrapolate=Linear","MultiX=Average","Skip=True","Sort=True")</f>
        <v>14.626960358946667</v>
      </c>
      <c r="U166" s="43">
        <f ca="1">_xll.BInterpol('Base CDI'!$H$4:$H$28,'Base CDI'!$I$4:$I$29,S166,"Cubic","Extrapolate=Linear","MultiX=Average","Skip=True","Sort=True")</f>
        <v>14.631196528004541</v>
      </c>
    </row>
    <row r="167" spans="16:21" x14ac:dyDescent="0.25">
      <c r="P167" s="10">
        <v>34746</v>
      </c>
      <c r="Q167">
        <v>1.364552</v>
      </c>
      <c r="S167" s="42">
        <f t="shared" ca="1" si="8"/>
        <v>46138</v>
      </c>
      <c r="T167" s="43">
        <f ca="1">_xll.BInterpol('Base CDI'!$H$4:$H$28,'Base CDI'!$J$4:$J$29,S167,"Cubic","Extrapolate=Linear","MultiX=Average","Skip=True","Sort=True")</f>
        <v>14.624195426024666</v>
      </c>
      <c r="U167" s="43">
        <f ca="1">_xll.BInterpol('Base CDI'!$H$4:$H$28,'Base CDI'!$I$4:$I$29,S167,"Cubic","Extrapolate=Linear","MultiX=Average","Skip=True","Sort=True")</f>
        <v>14.628460790125731</v>
      </c>
    </row>
    <row r="168" spans="16:21" x14ac:dyDescent="0.25">
      <c r="P168" s="10">
        <v>34747</v>
      </c>
      <c r="Q168">
        <v>1.367008</v>
      </c>
      <c r="S168" s="42">
        <f t="shared" ca="1" si="8"/>
        <v>46139</v>
      </c>
      <c r="T168" s="43">
        <f ca="1">_xll.BInterpol('Base CDI'!$H$4:$H$28,'Base CDI'!$J$4:$J$29,S168,"Cubic","Extrapolate=Linear","MultiX=Average","Skip=True","Sort=True")</f>
        <v>14.621420341971138</v>
      </c>
      <c r="U168" s="43">
        <f ca="1">_xll.BInterpol('Base CDI'!$H$4:$H$28,'Base CDI'!$I$4:$I$29,S168,"Cubic","Extrapolate=Linear","MultiX=Average","Skip=True","Sort=True")</f>
        <v>14.625714448003427</v>
      </c>
    </row>
    <row r="169" spans="16:21" x14ac:dyDescent="0.25">
      <c r="P169" s="10">
        <v>34750</v>
      </c>
      <c r="Q169">
        <v>1.3694679999999999</v>
      </c>
      <c r="S169" s="42">
        <f t="shared" ca="1" si="8"/>
        <v>46140</v>
      </c>
      <c r="T169" s="43">
        <f ca="1">_xll.BInterpol('Base CDI'!$H$4:$H$28,'Base CDI'!$J$4:$J$29,S169,"Cubic","Extrapolate=Linear","MultiX=Average","Skip=True","Sort=True")</f>
        <v>14.61863501774107</v>
      </c>
      <c r="U169" s="43">
        <f ca="1">_xll.BInterpol('Base CDI'!$H$4:$H$28,'Base CDI'!$I$4:$I$29,S169,"Cubic","Extrapolate=Linear","MultiX=Average","Skip=True","Sort=True")</f>
        <v>14.62295740861795</v>
      </c>
    </row>
    <row r="170" spans="16:21" x14ac:dyDescent="0.25">
      <c r="P170" s="10">
        <v>34751</v>
      </c>
      <c r="Q170">
        <v>1.3719330000000001</v>
      </c>
      <c r="S170" s="42">
        <f t="shared" ca="1" si="8"/>
        <v>46141</v>
      </c>
      <c r="T170" s="43">
        <f ca="1">_xll.BInterpol('Base CDI'!$H$4:$H$28,'Base CDI'!$J$4:$J$29,S170,"Cubic","Extrapolate=Linear","MultiX=Average","Skip=True","Sort=True")</f>
        <v>14.61583936428945</v>
      </c>
      <c r="U170" s="43">
        <f ca="1">_xll.BInterpol('Base CDI'!$H$4:$H$28,'Base CDI'!$I$4:$I$29,S170,"Cubic","Extrapolate=Linear","MultiX=Average","Skip=True","Sort=True")</f>
        <v>14.620189578949619</v>
      </c>
    </row>
    <row r="171" spans="16:21" x14ac:dyDescent="0.25">
      <c r="P171" s="10">
        <v>34752</v>
      </c>
      <c r="Q171">
        <v>1.374403</v>
      </c>
      <c r="S171" s="42">
        <f t="shared" ca="1" si="8"/>
        <v>46142</v>
      </c>
      <c r="T171" s="43">
        <f ca="1">_xll.BInterpol('Base CDI'!$H$4:$H$28,'Base CDI'!$J$4:$J$29,S171,"Cubic","Extrapolate=Linear","MultiX=Average","Skip=True","Sort=True")</f>
        <v>14.613033292571261</v>
      </c>
      <c r="U171" s="43">
        <f ca="1">_xll.BInterpol('Base CDI'!$H$4:$H$28,'Base CDI'!$I$4:$I$29,S171,"Cubic","Extrapolate=Linear","MultiX=Average","Skip=True","Sort=True")</f>
        <v>14.617410865978755</v>
      </c>
    </row>
    <row r="172" spans="16:21" x14ac:dyDescent="0.25">
      <c r="P172" s="10">
        <v>34753</v>
      </c>
      <c r="Q172">
        <v>1.3768769999999999</v>
      </c>
      <c r="S172" s="42">
        <f t="shared" ca="1" si="8"/>
        <v>46143</v>
      </c>
      <c r="T172" s="43">
        <f ca="1">_xll.BInterpol('Base CDI'!$H$4:$H$28,'Base CDI'!$J$4:$J$29,S172,"Cubic","Extrapolate=Linear","MultiX=Average","Skip=True","Sort=True")</f>
        <v>14.61021671354149</v>
      </c>
      <c r="U172" s="43">
        <f ca="1">_xll.BInterpol('Base CDI'!$H$4:$H$28,'Base CDI'!$I$4:$I$29,S172,"Cubic","Extrapolate=Linear","MultiX=Average","Skip=True","Sort=True")</f>
        <v>14.614621176685679</v>
      </c>
    </row>
    <row r="173" spans="16:21" x14ac:dyDescent="0.25">
      <c r="P173" s="10">
        <v>34754</v>
      </c>
      <c r="Q173">
        <v>1.3793550000000001</v>
      </c>
      <c r="S173" s="42">
        <f t="shared" ca="1" si="8"/>
        <v>46144</v>
      </c>
      <c r="T173" s="43">
        <f ca="1">_xll.BInterpol('Base CDI'!$H$4:$H$28,'Base CDI'!$J$4:$J$29,S173,"Cubic","Extrapolate=Linear","MultiX=Average","Skip=True","Sort=True")</f>
        <v>14.607389538155127</v>
      </c>
      <c r="U173" s="43">
        <f ca="1">_xll.BInterpol('Base CDI'!$H$4:$H$28,'Base CDI'!$I$4:$I$29,S173,"Cubic","Extrapolate=Linear","MultiX=Average","Skip=True","Sort=True")</f>
        <v>14.611820418050709</v>
      </c>
    </row>
    <row r="174" spans="16:21" x14ac:dyDescent="0.25">
      <c r="P174" s="10">
        <v>34759</v>
      </c>
      <c r="Q174">
        <v>1.3812949999999999</v>
      </c>
      <c r="S174" s="42">
        <f t="shared" ca="1" si="8"/>
        <v>46145</v>
      </c>
      <c r="T174" s="43">
        <f ca="1">_xll.BInterpol('Base CDI'!$H$4:$H$28,'Base CDI'!$J$4:$J$29,S174,"Cubic","Extrapolate=Linear","MultiX=Average","Skip=True","Sort=True")</f>
        <v>14.604551677367157</v>
      </c>
      <c r="U174" s="43">
        <f ca="1">_xll.BInterpol('Base CDI'!$H$4:$H$28,'Base CDI'!$I$4:$I$29,S174,"Cubic","Extrapolate=Linear","MultiX=Average","Skip=True","Sort=True")</f>
        <v>14.609008497054168</v>
      </c>
    </row>
    <row r="175" spans="16:21" x14ac:dyDescent="0.25">
      <c r="P175" s="10">
        <v>34760</v>
      </c>
      <c r="Q175">
        <v>1.383229</v>
      </c>
      <c r="S175" s="42">
        <f t="shared" ca="1" si="8"/>
        <v>46146</v>
      </c>
      <c r="T175" s="43">
        <f ca="1">_xll.BInterpol('Base CDI'!$H$4:$H$28,'Base CDI'!$J$4:$J$29,S175,"Cubic","Extrapolate=Linear","MultiX=Average","Skip=True","Sort=True")</f>
        <v>14.601703042132566</v>
      </c>
      <c r="U175" s="43">
        <f ca="1">_xll.BInterpol('Base CDI'!$H$4:$H$28,'Base CDI'!$I$4:$I$29,S175,"Cubic","Extrapolate=Linear","MultiX=Average","Skip=True","Sort=True")</f>
        <v>14.606185320676373</v>
      </c>
    </row>
    <row r="176" spans="16:21" x14ac:dyDescent="0.25">
      <c r="P176" s="10">
        <v>34761</v>
      </c>
      <c r="Q176">
        <v>1.3851659999999999</v>
      </c>
      <c r="S176" s="42">
        <f t="shared" ca="1" si="8"/>
        <v>46147</v>
      </c>
      <c r="T176" s="43">
        <f ca="1">_xll.BInterpol('Base CDI'!$H$4:$H$28,'Base CDI'!$J$4:$J$29,S176,"Cubic","Extrapolate=Linear","MultiX=Average","Skip=True","Sort=True")</f>
        <v>14.598843543406341</v>
      </c>
      <c r="U176" s="43">
        <f ca="1">_xll.BInterpol('Base CDI'!$H$4:$H$28,'Base CDI'!$I$4:$I$29,S176,"Cubic","Extrapolate=Linear","MultiX=Average","Skip=True","Sort=True")</f>
        <v>14.603350795897647</v>
      </c>
    </row>
    <row r="177" spans="16:21" x14ac:dyDescent="0.25">
      <c r="P177" s="10">
        <v>34764</v>
      </c>
      <c r="Q177">
        <v>1.3871100000000001</v>
      </c>
      <c r="S177" s="42">
        <f t="shared" ca="1" si="8"/>
        <v>46148</v>
      </c>
      <c r="T177" s="43">
        <f ca="1">_xll.BInterpol('Base CDI'!$H$4:$H$28,'Base CDI'!$J$4:$J$29,S177,"Cubic","Extrapolate=Linear","MultiX=Average","Skip=True","Sort=True")</f>
        <v>14.595973092143469</v>
      </c>
      <c r="U177" s="43">
        <f ca="1">_xll.BInterpol('Base CDI'!$H$4:$H$28,'Base CDI'!$I$4:$I$29,S177,"Cubic","Extrapolate=Linear","MultiX=Average","Skip=True","Sort=True")</f>
        <v>14.600504829698309</v>
      </c>
    </row>
    <row r="178" spans="16:21" x14ac:dyDescent="0.25">
      <c r="P178" s="10">
        <v>34765</v>
      </c>
      <c r="Q178">
        <v>1.3890610000000001</v>
      </c>
      <c r="S178" s="42">
        <f t="shared" ca="1" si="8"/>
        <v>46149</v>
      </c>
      <c r="T178" s="43">
        <f ca="1">_xll.BInterpol('Base CDI'!$H$4:$H$28,'Base CDI'!$J$4:$J$29,S178,"Cubic","Extrapolate=Linear","MultiX=Average","Skip=True","Sort=True")</f>
        <v>14.593091599298935</v>
      </c>
      <c r="U178" s="43">
        <f ca="1">_xll.BInterpol('Base CDI'!$H$4:$H$28,'Base CDI'!$I$4:$I$29,S178,"Cubic","Extrapolate=Linear","MultiX=Average","Skip=True","Sort=True")</f>
        <v>14.597647329058679</v>
      </c>
    </row>
    <row r="179" spans="16:21" x14ac:dyDescent="0.25">
      <c r="P179" s="10">
        <v>34766</v>
      </c>
      <c r="Q179">
        <v>1.391019</v>
      </c>
      <c r="S179" s="42">
        <f t="shared" ca="1" si="8"/>
        <v>46150</v>
      </c>
      <c r="T179" s="43">
        <f ca="1">_xll.BInterpol('Base CDI'!$H$4:$H$28,'Base CDI'!$J$4:$J$29,S179,"Cubic","Extrapolate=Linear","MultiX=Average","Skip=True","Sort=True")</f>
        <v>14.590198975827727</v>
      </c>
      <c r="U179" s="43">
        <f ca="1">_xll.BInterpol('Base CDI'!$H$4:$H$28,'Base CDI'!$I$4:$I$29,S179,"Cubic","Extrapolate=Linear","MultiX=Average","Skip=True","Sort=True")</f>
        <v>14.594778200959079</v>
      </c>
    </row>
    <row r="180" spans="16:21" x14ac:dyDescent="0.25">
      <c r="P180" s="10">
        <v>34767</v>
      </c>
      <c r="Q180">
        <v>1.392995</v>
      </c>
      <c r="S180" s="42">
        <f t="shared" ca="1" si="8"/>
        <v>46151</v>
      </c>
      <c r="T180" s="43">
        <f ca="1">_xll.BInterpol('Base CDI'!$H$4:$H$28,'Base CDI'!$J$4:$J$29,S180,"Cubic","Extrapolate=Linear","MultiX=Average","Skip=True","Sort=True")</f>
        <v>14.587295132684833</v>
      </c>
      <c r="U180" s="43">
        <f ca="1">_xll.BInterpol('Base CDI'!$H$4:$H$28,'Base CDI'!$I$4:$I$29,S180,"Cubic","Extrapolate=Linear","MultiX=Average","Skip=True","Sort=True")</f>
        <v>14.591897352379826</v>
      </c>
    </row>
    <row r="181" spans="16:21" x14ac:dyDescent="0.25">
      <c r="P181" s="10">
        <v>34768</v>
      </c>
      <c r="Q181">
        <v>1.3949819999999999</v>
      </c>
      <c r="S181" s="42">
        <f t="shared" ca="1" si="8"/>
        <v>46152</v>
      </c>
      <c r="T181" s="43">
        <f ca="1">_xll.BInterpol('Base CDI'!$H$4:$H$28,'Base CDI'!$J$4:$J$29,S181,"Cubic","Extrapolate=Linear","MultiX=Average","Skip=True","Sort=True")</f>
        <v>14.584379980825236</v>
      </c>
      <c r="U181" s="43">
        <f ca="1">_xll.BInterpol('Base CDI'!$H$4:$H$28,'Base CDI'!$I$4:$I$29,S181,"Cubic","Extrapolate=Linear","MultiX=Average","Skip=True","Sort=True")</f>
        <v>14.589004690301245</v>
      </c>
    </row>
    <row r="182" spans="16:21" x14ac:dyDescent="0.25">
      <c r="P182" s="10">
        <v>34771</v>
      </c>
      <c r="Q182">
        <v>1.39846</v>
      </c>
      <c r="S182" s="42">
        <f t="shared" ca="1" si="8"/>
        <v>46153</v>
      </c>
      <c r="T182" s="43">
        <f ca="1">_xll.BInterpol('Base CDI'!$H$4:$H$28,'Base CDI'!$J$4:$J$29,S182,"Cubic","Extrapolate=Linear","MultiX=Average","Skip=True","Sort=True")</f>
        <v>14.581453431203926</v>
      </c>
      <c r="U182" s="43">
        <f ca="1">_xll.BInterpol('Base CDI'!$H$4:$H$28,'Base CDI'!$I$4:$I$29,S182,"Cubic","Extrapolate=Linear","MultiX=Average","Skip=True","Sort=True")</f>
        <v>14.58610012170365</v>
      </c>
    </row>
    <row r="183" spans="16:21" x14ac:dyDescent="0.25">
      <c r="P183" s="10">
        <v>34772</v>
      </c>
      <c r="Q183">
        <v>1.401397</v>
      </c>
      <c r="S183" s="42">
        <f t="shared" ca="1" si="8"/>
        <v>46154</v>
      </c>
      <c r="T183" s="43">
        <f ca="1">_xll.BInterpol('Base CDI'!$H$4:$H$28,'Base CDI'!$J$4:$J$29,S183,"Cubic","Extrapolate=Linear","MultiX=Average","Skip=True","Sort=True")</f>
        <v>14.578515394775888</v>
      </c>
      <c r="U183" s="43">
        <f ca="1">_xll.BInterpol('Base CDI'!$H$4:$H$28,'Base CDI'!$I$4:$I$29,S183,"Cubic","Extrapolate=Linear","MultiX=Average","Skip=True","Sort=True")</f>
        <v>14.583183553567366</v>
      </c>
    </row>
    <row r="184" spans="16:21" x14ac:dyDescent="0.25">
      <c r="P184" s="10">
        <v>34773</v>
      </c>
      <c r="Q184">
        <v>1.4042460000000001</v>
      </c>
      <c r="S184" s="42">
        <f t="shared" ca="1" si="8"/>
        <v>46155</v>
      </c>
      <c r="T184" s="43">
        <f ca="1">_xll.BInterpol('Base CDI'!$H$4:$H$28,'Base CDI'!$J$4:$J$29,S184,"Cubic","Extrapolate=Linear","MultiX=Average","Skip=True","Sort=True")</f>
        <v>14.575565782496108</v>
      </c>
      <c r="U184" s="43">
        <f ca="1">_xll.BInterpol('Base CDI'!$H$4:$H$28,'Base CDI'!$I$4:$I$29,S184,"Cubic","Extrapolate=Linear","MultiX=Average","Skip=True","Sort=True")</f>
        <v>14.580254892872713</v>
      </c>
    </row>
    <row r="185" spans="16:21" x14ac:dyDescent="0.25">
      <c r="P185" s="10">
        <v>34774</v>
      </c>
      <c r="Q185">
        <v>1.4070879999999999</v>
      </c>
      <c r="S185" s="42">
        <f t="shared" ca="1" si="8"/>
        <v>46156</v>
      </c>
      <c r="T185" s="43">
        <f ca="1">_xll.BInterpol('Base CDI'!$H$4:$H$28,'Base CDI'!$J$4:$J$29,S185,"Cubic","Extrapolate=Linear","MultiX=Average","Skip=True","Sort=True")</f>
        <v>14.572604505319573</v>
      </c>
      <c r="U185" s="43">
        <f ca="1">_xll.BInterpol('Base CDI'!$H$4:$H$28,'Base CDI'!$I$4:$I$29,S185,"Cubic","Extrapolate=Linear","MultiX=Average","Skip=True","Sort=True")</f>
        <v>14.577314046600009</v>
      </c>
    </row>
    <row r="186" spans="16:21" x14ac:dyDescent="0.25">
      <c r="P186" s="10">
        <v>34775</v>
      </c>
      <c r="Q186">
        <v>1.4099349999999999</v>
      </c>
      <c r="S186" s="42">
        <f t="shared" ca="1" si="8"/>
        <v>46157</v>
      </c>
      <c r="T186" s="43">
        <f ca="1">_xll.BInterpol('Base CDI'!$H$4:$H$28,'Base CDI'!$J$4:$J$29,S186,"Cubic","Extrapolate=Linear","MultiX=Average","Skip=True","Sort=True")</f>
        <v>14.569631474201271</v>
      </c>
      <c r="U186" s="43">
        <f ca="1">_xll.BInterpol('Base CDI'!$H$4:$H$28,'Base CDI'!$I$4:$I$29,S186,"Cubic","Extrapolate=Linear","MultiX=Average","Skip=True","Sort=True")</f>
        <v>14.574360921729575</v>
      </c>
    </row>
    <row r="187" spans="16:21" x14ac:dyDescent="0.25">
      <c r="P187" s="10">
        <v>34778</v>
      </c>
      <c r="Q187">
        <v>1.412787</v>
      </c>
      <c r="S187" s="42">
        <f t="shared" ca="1" si="8"/>
        <v>46158</v>
      </c>
      <c r="T187" s="43">
        <f ca="1">_xll.BInterpol('Base CDI'!$H$4:$H$28,'Base CDI'!$J$4:$J$29,S187,"Cubic","Extrapolate=Linear","MultiX=Average","Skip=True","Sort=True")</f>
        <v>14.566646600096187</v>
      </c>
      <c r="U187" s="43">
        <f ca="1">_xll.BInterpol('Base CDI'!$H$4:$H$28,'Base CDI'!$I$4:$I$29,S187,"Cubic","Extrapolate=Linear","MultiX=Average","Skip=True","Sort=True")</f>
        <v>14.571395425241732</v>
      </c>
    </row>
    <row r="188" spans="16:21" x14ac:dyDescent="0.25">
      <c r="P188" s="10">
        <v>34779</v>
      </c>
      <c r="Q188">
        <v>1.4156409999999999</v>
      </c>
      <c r="S188" s="42">
        <f t="shared" ca="1" si="8"/>
        <v>46159</v>
      </c>
      <c r="T188" s="43">
        <f ca="1">_xll.BInterpol('Base CDI'!$H$4:$H$28,'Base CDI'!$J$4:$J$29,S188,"Cubic","Extrapolate=Linear","MultiX=Average","Skip=True","Sort=True")</f>
        <v>14.563649793959309</v>
      </c>
      <c r="U188" s="43">
        <f ca="1">_xll.BInterpol('Base CDI'!$H$4:$H$28,'Base CDI'!$I$4:$I$29,S188,"Cubic","Extrapolate=Linear","MultiX=Average","Skip=True","Sort=True")</f>
        <v>14.5684174641168</v>
      </c>
    </row>
    <row r="189" spans="16:21" x14ac:dyDescent="0.25">
      <c r="P189" s="10">
        <v>34780</v>
      </c>
      <c r="Q189">
        <v>1.418501</v>
      </c>
      <c r="S189" s="42">
        <f t="shared" ca="1" si="8"/>
        <v>46160</v>
      </c>
      <c r="T189" s="43">
        <f ca="1">_xll.BInterpol('Base CDI'!$H$4:$H$28,'Base CDI'!$J$4:$J$29,S189,"Cubic","Extrapolate=Linear","MultiX=Average","Skip=True","Sort=True")</f>
        <v>14.560640966745622</v>
      </c>
      <c r="U189" s="43">
        <f ca="1">_xll.BInterpol('Base CDI'!$H$4:$H$28,'Base CDI'!$I$4:$I$29,S189,"Cubic","Extrapolate=Linear","MultiX=Average","Skip=True","Sort=True")</f>
        <v>14.5654269453351</v>
      </c>
    </row>
    <row r="190" spans="16:21" x14ac:dyDescent="0.25">
      <c r="P190" s="10">
        <v>34781</v>
      </c>
      <c r="Q190">
        <v>1.4213610000000001</v>
      </c>
      <c r="S190" s="42">
        <f t="shared" ca="1" si="8"/>
        <v>46161</v>
      </c>
      <c r="T190" s="43">
        <f ca="1">_xll.BInterpol('Base CDI'!$H$4:$H$28,'Base CDI'!$J$4:$J$29,S190,"Cubic","Extrapolate=Linear","MultiX=Average","Skip=True","Sort=True")</f>
        <v>14.557620029410113</v>
      </c>
      <c r="U190" s="43">
        <f ca="1">_xll.BInterpol('Base CDI'!$H$4:$H$28,'Base CDI'!$I$4:$I$29,S190,"Cubic","Extrapolate=Linear","MultiX=Average","Skip=True","Sort=True")</f>
        <v>14.562423775876949</v>
      </c>
    </row>
    <row r="191" spans="16:21" x14ac:dyDescent="0.25">
      <c r="P191" s="10">
        <v>34782</v>
      </c>
      <c r="Q191">
        <v>1.424228</v>
      </c>
      <c r="S191" s="42">
        <f t="shared" ca="1" si="8"/>
        <v>46162</v>
      </c>
      <c r="T191" s="43">
        <f ca="1">_xll.BInterpol('Base CDI'!$H$4:$H$28,'Base CDI'!$J$4:$J$29,S191,"Cubic","Extrapolate=Linear","MultiX=Average","Skip=True","Sort=True")</f>
        <v>14.554586892907771</v>
      </c>
      <c r="U191" s="43">
        <f ca="1">_xll.BInterpol('Base CDI'!$H$4:$H$28,'Base CDI'!$I$4:$I$29,S191,"Cubic","Extrapolate=Linear","MultiX=Average","Skip=True","Sort=True")</f>
        <v>14.55940786272267</v>
      </c>
    </row>
    <row r="192" spans="16:21" x14ac:dyDescent="0.25">
      <c r="P192" s="10">
        <v>34785</v>
      </c>
      <c r="Q192">
        <v>1.4271</v>
      </c>
      <c r="S192" s="42">
        <f t="shared" ca="1" si="8"/>
        <v>46163</v>
      </c>
      <c r="T192" s="43">
        <f ca="1">_xll.BInterpol('Base CDI'!$H$4:$H$28,'Base CDI'!$J$4:$J$29,S192,"Cubic","Extrapolate=Linear","MultiX=Average","Skip=True","Sort=True")</f>
        <v>14.551541468193578</v>
      </c>
      <c r="U192" s="43">
        <f ca="1">_xll.BInterpol('Base CDI'!$H$4:$H$28,'Base CDI'!$I$4:$I$29,S192,"Cubic","Extrapolate=Linear","MultiX=Average","Skip=True","Sort=True")</f>
        <v>14.556379112852584</v>
      </c>
    </row>
    <row r="193" spans="16:21" x14ac:dyDescent="0.25">
      <c r="P193" s="10">
        <v>34786</v>
      </c>
      <c r="Q193">
        <v>1.429978</v>
      </c>
      <c r="S193" s="42">
        <f t="shared" ca="1" si="8"/>
        <v>46164</v>
      </c>
      <c r="T193" s="43">
        <f ca="1">_xll.BInterpol('Base CDI'!$H$4:$H$28,'Base CDI'!$J$4:$J$29,S193,"Cubic","Extrapolate=Linear","MultiX=Average","Skip=True","Sort=True")</f>
        <v>14.548483666222525</v>
      </c>
      <c r="U193" s="43">
        <f ca="1">_xll.BInterpol('Base CDI'!$H$4:$H$28,'Base CDI'!$I$4:$I$29,S193,"Cubic","Extrapolate=Linear","MultiX=Average","Skip=True","Sort=True")</f>
        <v>14.553337433247009</v>
      </c>
    </row>
    <row r="194" spans="16:21" x14ac:dyDescent="0.25">
      <c r="P194" s="10">
        <v>34787</v>
      </c>
      <c r="Q194">
        <v>1.4328669999999999</v>
      </c>
      <c r="S194" s="42">
        <f t="shared" ca="1" si="8"/>
        <v>46165</v>
      </c>
      <c r="T194" s="43">
        <f ca="1">_xll.BInterpol('Base CDI'!$H$4:$H$28,'Base CDI'!$J$4:$J$29,S194,"Cubic","Extrapolate=Linear","MultiX=Average","Skip=True","Sort=True")</f>
        <v>14.545413397949597</v>
      </c>
      <c r="U194" s="43">
        <f ca="1">_xll.BInterpol('Base CDI'!$H$4:$H$28,'Base CDI'!$I$4:$I$29,S194,"Cubic","Extrapolate=Linear","MultiX=Average","Skip=True","Sort=True")</f>
        <v>14.550282730886265</v>
      </c>
    </row>
    <row r="195" spans="16:21" x14ac:dyDescent="0.25">
      <c r="P195" s="10">
        <v>34788</v>
      </c>
      <c r="Q195">
        <v>1.4357610000000001</v>
      </c>
      <c r="S195" s="42">
        <f t="shared" ca="1" si="8"/>
        <v>46166</v>
      </c>
      <c r="T195" s="43">
        <f ca="1">_xll.BInterpol('Base CDI'!$H$4:$H$28,'Base CDI'!$J$4:$J$29,S195,"Cubic","Extrapolate=Linear","MultiX=Average","Skip=True","Sort=True")</f>
        <v>14.54233057432978</v>
      </c>
      <c r="U195" s="43">
        <f ca="1">_xll.BInterpol('Base CDI'!$H$4:$H$28,'Base CDI'!$I$4:$I$29,S195,"Cubic","Extrapolate=Linear","MultiX=Average","Skip=True","Sort=True")</f>
        <v>14.547214912750675</v>
      </c>
    </row>
    <row r="196" spans="16:21" x14ac:dyDescent="0.25">
      <c r="P196" s="10">
        <v>34789</v>
      </c>
      <c r="Q196">
        <v>1.4386559999999999</v>
      </c>
      <c r="S196" s="42">
        <f t="shared" ca="1" si="8"/>
        <v>46167</v>
      </c>
      <c r="T196" s="43">
        <f ca="1">_xll.BInterpol('Base CDI'!$H$4:$H$28,'Base CDI'!$J$4:$J$29,S196,"Cubic","Extrapolate=Linear","MultiX=Average","Skip=True","Sort=True")</f>
        <v>14.539235106318062</v>
      </c>
      <c r="U196" s="43">
        <f ca="1">_xll.BInterpol('Base CDI'!$H$4:$H$28,'Base CDI'!$I$4:$I$29,S196,"Cubic","Extrapolate=Linear","MultiX=Average","Skip=True","Sort=True")</f>
        <v>14.544133885820557</v>
      </c>
    </row>
    <row r="197" spans="16:21" x14ac:dyDescent="0.25">
      <c r="P197" s="10">
        <v>34792</v>
      </c>
      <c r="Q197">
        <v>1.442186</v>
      </c>
      <c r="S197" s="42">
        <f t="shared" ca="1" si="8"/>
        <v>46168</v>
      </c>
      <c r="T197" s="43">
        <f ca="1">_xll.BInterpol('Base CDI'!$H$4:$H$28,'Base CDI'!$J$4:$J$29,S197,"Cubic","Extrapolate=Linear","MultiX=Average","Skip=True","Sort=True")</f>
        <v>14.536126904869427</v>
      </c>
      <c r="U197" s="43">
        <f ca="1">_xll.BInterpol('Base CDI'!$H$4:$H$28,'Base CDI'!$I$4:$I$29,S197,"Cubic","Extrapolate=Linear","MultiX=Average","Skip=True","Sort=True")</f>
        <v>14.541039557076232</v>
      </c>
    </row>
    <row r="198" spans="16:21" x14ac:dyDescent="0.25">
      <c r="P198" s="10">
        <v>34793</v>
      </c>
      <c r="Q198">
        <v>1.4457340000000001</v>
      </c>
      <c r="S198" s="42">
        <f t="shared" ca="1" si="8"/>
        <v>46169</v>
      </c>
      <c r="T198" s="43">
        <f ca="1">_xll.BInterpol('Base CDI'!$H$4:$H$28,'Base CDI'!$J$4:$J$29,S198,"Cubic","Extrapolate=Linear","MultiX=Average","Skip=True","Sort=True")</f>
        <v>14.533005880938864</v>
      </c>
      <c r="U198" s="43">
        <f ca="1">_xll.BInterpol('Base CDI'!$H$4:$H$28,'Base CDI'!$I$4:$I$29,S198,"Cubic","Extrapolate=Linear","MultiX=Average","Skip=True","Sort=True")</f>
        <v>14.537931833498019</v>
      </c>
    </row>
    <row r="199" spans="16:21" x14ac:dyDescent="0.25">
      <c r="P199" s="10">
        <v>34794</v>
      </c>
      <c r="Q199">
        <v>1.44929</v>
      </c>
      <c r="S199" s="42">
        <f t="shared" ca="1" si="8"/>
        <v>46170</v>
      </c>
      <c r="T199" s="43">
        <f ca="1">_xll.BInterpol('Base CDI'!$H$4:$H$28,'Base CDI'!$J$4:$J$29,S199,"Cubic","Extrapolate=Linear","MultiX=Average","Skip=True","Sort=True")</f>
        <v>14.529871945481359</v>
      </c>
      <c r="U199" s="43">
        <f ca="1">_xll.BInterpol('Base CDI'!$H$4:$H$28,'Base CDI'!$I$4:$I$29,S199,"Cubic","Extrapolate=Linear","MultiX=Average","Skip=True","Sort=True")</f>
        <v>14.534810622066241</v>
      </c>
    </row>
    <row r="200" spans="16:21" x14ac:dyDescent="0.25">
      <c r="P200" s="10">
        <v>34795</v>
      </c>
      <c r="Q200">
        <v>1.452855</v>
      </c>
      <c r="S200" s="42">
        <f t="shared" ca="1" si="8"/>
        <v>46171</v>
      </c>
      <c r="T200" s="43">
        <f ca="1">_xll.BInterpol('Base CDI'!$H$4:$H$28,'Base CDI'!$J$4:$J$29,S200,"Cubic","Extrapolate=Linear","MultiX=Average","Skip=True","Sort=True")</f>
        <v>14.526725009451898</v>
      </c>
      <c r="U200" s="43">
        <f ca="1">_xll.BInterpol('Base CDI'!$H$4:$H$28,'Base CDI'!$I$4:$I$29,S200,"Cubic","Extrapolate=Linear","MultiX=Average","Skip=True","Sort=True")</f>
        <v>14.531675829761214</v>
      </c>
    </row>
    <row r="201" spans="16:21" x14ac:dyDescent="0.25">
      <c r="P201" s="10">
        <v>34796</v>
      </c>
      <c r="Q201">
        <v>1.4564299999999999</v>
      </c>
      <c r="S201" s="42">
        <f t="shared" ca="1" si="8"/>
        <v>46172</v>
      </c>
      <c r="T201" s="43">
        <f ca="1">_xll.BInterpol('Base CDI'!$H$4:$H$28,'Base CDI'!$J$4:$J$29,S201,"Cubic","Extrapolate=Linear","MultiX=Average","Skip=True","Sort=True")</f>
        <v>14.523564983805469</v>
      </c>
      <c r="U201" s="43">
        <f ca="1">_xll.BInterpol('Base CDI'!$H$4:$H$28,'Base CDI'!$I$4:$I$29,S201,"Cubic","Extrapolate=Linear","MultiX=Average","Skip=True","Sort=True")</f>
        <v>14.528527363563263</v>
      </c>
    </row>
    <row r="202" spans="16:21" x14ac:dyDescent="0.25">
      <c r="P202" s="10">
        <v>34799</v>
      </c>
      <c r="Q202">
        <v>1.4600120000000001</v>
      </c>
      <c r="S202" s="42">
        <f t="shared" ca="1" si="8"/>
        <v>46173</v>
      </c>
      <c r="T202" s="43">
        <f ca="1">_xll.BInterpol('Base CDI'!$H$4:$H$28,'Base CDI'!$J$4:$J$29,S202,"Cubic","Extrapolate=Linear","MultiX=Average","Skip=True","Sort=True")</f>
        <v>14.520391779497057</v>
      </c>
      <c r="U202" s="43">
        <f ca="1">_xll.BInterpol('Base CDI'!$H$4:$H$28,'Base CDI'!$I$4:$I$29,S202,"Cubic","Extrapolate=Linear","MultiX=Average","Skip=True","Sort=True")</f>
        <v>14.525365130452705</v>
      </c>
    </row>
    <row r="203" spans="16:21" x14ac:dyDescent="0.25">
      <c r="P203" s="10">
        <v>34800</v>
      </c>
      <c r="Q203">
        <v>1.463614</v>
      </c>
      <c r="S203" s="42">
        <f t="shared" ref="S203:S266" ca="1" si="9">S202+1</f>
        <v>46174</v>
      </c>
      <c r="T203" s="43">
        <f ca="1">_xll.BInterpol('Base CDI'!$H$4:$H$28,'Base CDI'!$J$4:$J$29,S203,"Cubic","Extrapolate=Linear","MultiX=Average","Skip=True","Sort=True")</f>
        <v>14.51720530748165</v>
      </c>
      <c r="U203" s="43">
        <f ca="1">_xll.BInterpol('Base CDI'!$H$4:$H$28,'Base CDI'!$I$4:$I$29,S203,"Cubic","Extrapolate=Linear","MultiX=Average","Skip=True","Sort=True")</f>
        <v>14.522189037409863</v>
      </c>
    </row>
    <row r="204" spans="16:21" x14ac:dyDescent="0.25">
      <c r="P204" s="10">
        <v>34801</v>
      </c>
      <c r="Q204">
        <v>1.4672529999999999</v>
      </c>
      <c r="S204" s="42">
        <f t="shared" ca="1" si="9"/>
        <v>46175</v>
      </c>
      <c r="T204" s="43">
        <f ca="1">_xll.BInterpol('Base CDI'!$H$4:$H$28,'Base CDI'!$J$4:$J$29,S204,"Cubic","Extrapolate=Linear","MultiX=Average","Skip=True","Sort=True")</f>
        <v>14.514005478714234</v>
      </c>
      <c r="U204" s="43">
        <f ca="1">_xll.BInterpol('Base CDI'!$H$4:$H$28,'Base CDI'!$I$4:$I$29,S204,"Cubic","Extrapolate=Linear","MultiX=Average","Skip=True","Sort=True")</f>
        <v>14.518998991415053</v>
      </c>
    </row>
    <row r="205" spans="16:21" x14ac:dyDescent="0.25">
      <c r="P205" s="10">
        <v>34806</v>
      </c>
      <c r="Q205">
        <v>1.470907</v>
      </c>
      <c r="S205" s="42">
        <f t="shared" ca="1" si="9"/>
        <v>46176</v>
      </c>
      <c r="T205" s="43">
        <f ca="1">_xll.BInterpol('Base CDI'!$H$4:$H$28,'Base CDI'!$J$4:$J$29,S205,"Cubic","Extrapolate=Linear","MultiX=Average","Skip=True","Sort=True")</f>
        <v>14.510792204149794</v>
      </c>
      <c r="U205" s="43">
        <f ca="1">_xll.BInterpol('Base CDI'!$H$4:$H$28,'Base CDI'!$I$4:$I$29,S205,"Cubic","Extrapolate=Linear","MultiX=Average","Skip=True","Sort=True")</f>
        <v>14.515794899448599</v>
      </c>
    </row>
    <row r="206" spans="16:21" x14ac:dyDescent="0.25">
      <c r="P206" s="10">
        <v>34807</v>
      </c>
      <c r="Q206">
        <v>1.474564</v>
      </c>
      <c r="S206" s="42">
        <f t="shared" ca="1" si="9"/>
        <v>46177</v>
      </c>
      <c r="T206" s="43">
        <f ca="1">_xll.BInterpol('Base CDI'!$H$4:$H$28,'Base CDI'!$J$4:$J$29,S206,"Cubic","Extrapolate=Linear","MultiX=Average","Skip=True","Sort=True")</f>
        <v>14.50756539474332</v>
      </c>
      <c r="U206" s="43">
        <f ca="1">_xll.BInterpol('Base CDI'!$H$4:$H$28,'Base CDI'!$I$4:$I$29,S206,"Cubic","Extrapolate=Linear","MultiX=Average","Skip=True","Sort=True")</f>
        <v>14.512576668490819</v>
      </c>
    </row>
    <row r="207" spans="16:21" x14ac:dyDescent="0.25">
      <c r="P207" s="10">
        <v>34808</v>
      </c>
      <c r="Q207">
        <v>1.478216</v>
      </c>
      <c r="S207" s="42">
        <f t="shared" ca="1" si="9"/>
        <v>46178</v>
      </c>
      <c r="T207" s="43">
        <f ca="1">_xll.BInterpol('Base CDI'!$H$4:$H$28,'Base CDI'!$J$4:$J$29,S207,"Cubic","Extrapolate=Linear","MultiX=Average","Skip=True","Sort=True")</f>
        <v>14.504324961449795</v>
      </c>
      <c r="U207" s="43">
        <f ca="1">_xll.BInterpol('Base CDI'!$H$4:$H$28,'Base CDI'!$I$4:$I$29,S207,"Cubic","Extrapolate=Linear","MultiX=Average","Skip=True","Sort=True")</f>
        <v>14.509344205522035</v>
      </c>
    </row>
    <row r="208" spans="16:21" x14ac:dyDescent="0.25">
      <c r="P208" s="10">
        <v>34809</v>
      </c>
      <c r="Q208">
        <v>1.481868</v>
      </c>
      <c r="S208" s="42">
        <f t="shared" ca="1" si="9"/>
        <v>46179</v>
      </c>
      <c r="T208" s="43">
        <f ca="1">_xll.BInterpol('Base CDI'!$H$4:$H$28,'Base CDI'!$J$4:$J$29,S208,"Cubic","Extrapolate=Linear","MultiX=Average","Skip=True","Sort=True")</f>
        <v>14.501070815224208</v>
      </c>
      <c r="U208" s="43">
        <f ca="1">_xll.BInterpol('Base CDI'!$H$4:$H$28,'Base CDI'!$I$4:$I$29,S208,"Cubic","Extrapolate=Linear","MultiX=Average","Skip=True","Sort=True")</f>
        <v>14.506097417522566</v>
      </c>
    </row>
    <row r="209" spans="16:21" x14ac:dyDescent="0.25">
      <c r="P209" s="10">
        <v>34813</v>
      </c>
      <c r="Q209">
        <v>1.4855179999999999</v>
      </c>
      <c r="S209" s="42">
        <f t="shared" ca="1" si="9"/>
        <v>46180</v>
      </c>
      <c r="T209" s="43">
        <f ca="1">_xll.BInterpol('Base CDI'!$H$4:$H$28,'Base CDI'!$J$4:$J$29,S209,"Cubic","Extrapolate=Linear","MultiX=Average","Skip=True","Sort=True")</f>
        <v>14.497802867021546</v>
      </c>
      <c r="U209" s="43">
        <f ca="1">_xll.BInterpol('Base CDI'!$H$4:$H$28,'Base CDI'!$I$4:$I$29,S209,"Cubic","Extrapolate=Linear","MultiX=Average","Skip=True","Sort=True")</f>
        <v>14.502836211472733</v>
      </c>
    </row>
    <row r="210" spans="16:21" x14ac:dyDescent="0.25">
      <c r="P210" s="10">
        <v>34814</v>
      </c>
      <c r="Q210">
        <v>1.489177</v>
      </c>
      <c r="S210" s="42">
        <f t="shared" ca="1" si="9"/>
        <v>46181</v>
      </c>
      <c r="T210" s="43">
        <f ca="1">_xll.BInterpol('Base CDI'!$H$4:$H$28,'Base CDI'!$J$4:$J$29,S210,"Cubic","Extrapolate=Linear","MultiX=Average","Skip=True","Sort=True")</f>
        <v>14.494521027796793</v>
      </c>
      <c r="U210" s="43">
        <f ca="1">_xll.BInterpol('Base CDI'!$H$4:$H$28,'Base CDI'!$I$4:$I$29,S210,"Cubic","Extrapolate=Linear","MultiX=Average","Skip=True","Sort=True")</f>
        <v>14.499560494352856</v>
      </c>
    </row>
    <row r="211" spans="16:21" x14ac:dyDescent="0.25">
      <c r="P211" s="10">
        <v>34815</v>
      </c>
      <c r="Q211">
        <v>1.4928410000000001</v>
      </c>
      <c r="S211" s="42">
        <f t="shared" ca="1" si="9"/>
        <v>46182</v>
      </c>
      <c r="T211" s="43">
        <f ca="1">_xll.BInterpol('Base CDI'!$H$4:$H$28,'Base CDI'!$J$4:$J$29,S211,"Cubic","Extrapolate=Linear","MultiX=Average","Skip=True","Sort=True")</f>
        <v>14.49122520850494</v>
      </c>
      <c r="U211" s="43">
        <f ca="1">_xll.BInterpol('Base CDI'!$H$4:$H$28,'Base CDI'!$I$4:$I$29,S211,"Cubic","Extrapolate=Linear","MultiX=Average","Skip=True","Sort=True")</f>
        <v>14.496270173143254</v>
      </c>
    </row>
    <row r="212" spans="16:21" x14ac:dyDescent="0.25">
      <c r="P212" s="10">
        <v>34816</v>
      </c>
      <c r="Q212">
        <v>1.496513</v>
      </c>
      <c r="S212" s="42">
        <f t="shared" ca="1" si="9"/>
        <v>46183</v>
      </c>
      <c r="T212" s="43">
        <f ca="1">_xll.BInterpol('Base CDI'!$H$4:$H$28,'Base CDI'!$J$4:$J$29,S212,"Cubic","Extrapolate=Linear","MultiX=Average","Skip=True","Sort=True")</f>
        <v>14.487915320100967</v>
      </c>
      <c r="U212" s="43">
        <f ca="1">_xll.BInterpol('Base CDI'!$H$4:$H$28,'Base CDI'!$I$4:$I$29,S212,"Cubic","Extrapolate=Linear","MultiX=Average","Skip=True","Sort=True")</f>
        <v>14.492965154824249</v>
      </c>
    </row>
    <row r="213" spans="16:21" x14ac:dyDescent="0.25">
      <c r="P213" s="10">
        <v>34817</v>
      </c>
      <c r="Q213">
        <v>1.500194</v>
      </c>
      <c r="S213" s="42">
        <f t="shared" ca="1" si="9"/>
        <v>46184</v>
      </c>
      <c r="T213" s="43">
        <f ca="1">_xll.BInterpol('Base CDI'!$H$4:$H$28,'Base CDI'!$J$4:$J$29,S213,"Cubic","Extrapolate=Linear","MultiX=Average","Skip=True","Sort=True")</f>
        <v>14.484591273539866</v>
      </c>
      <c r="U213" s="43">
        <f ca="1">_xll.BInterpol('Base CDI'!$H$4:$H$28,'Base CDI'!$I$4:$I$29,S213,"Cubic","Extrapolate=Linear","MultiX=Average","Skip=True","Sort=True")</f>
        <v>14.489645346376159</v>
      </c>
    </row>
    <row r="214" spans="16:21" x14ac:dyDescent="0.25">
      <c r="P214" s="10">
        <v>34821</v>
      </c>
      <c r="Q214">
        <v>1.503045</v>
      </c>
      <c r="S214" s="42">
        <f t="shared" ca="1" si="9"/>
        <v>46185</v>
      </c>
      <c r="T214" s="43">
        <f ca="1">_xll.BInterpol('Base CDI'!$H$4:$H$28,'Base CDI'!$J$4:$J$29,S214,"Cubic","Extrapolate=Linear","MultiX=Average","Skip=True","Sort=True")</f>
        <v>14.481252979776622</v>
      </c>
      <c r="U214" s="43">
        <f ca="1">_xll.BInterpol('Base CDI'!$H$4:$H$28,'Base CDI'!$I$4:$I$29,S214,"Cubic","Extrapolate=Linear","MultiX=Average","Skip=True","Sort=True")</f>
        <v>14.486310654779308</v>
      </c>
    </row>
    <row r="215" spans="16:21" x14ac:dyDescent="0.25">
      <c r="P215" s="10">
        <v>34822</v>
      </c>
      <c r="Q215">
        <v>1.505906</v>
      </c>
      <c r="S215" s="42">
        <f t="shared" ca="1" si="9"/>
        <v>46186</v>
      </c>
      <c r="T215" s="43">
        <f ca="1">_xll.BInterpol('Base CDI'!$H$4:$H$28,'Base CDI'!$J$4:$J$29,S215,"Cubic","Extrapolate=Linear","MultiX=Average","Skip=True","Sort=True")</f>
        <v>14.477900349766221</v>
      </c>
      <c r="U215" s="43">
        <f ca="1">_xll.BInterpol('Base CDI'!$H$4:$H$28,'Base CDI'!$I$4:$I$29,S215,"Cubic","Extrapolate=Linear","MultiX=Average","Skip=True","Sort=True")</f>
        <v>14.482960987014012</v>
      </c>
    </row>
    <row r="216" spans="16:21" x14ac:dyDescent="0.25">
      <c r="P216" s="10">
        <v>34823</v>
      </c>
      <c r="Q216">
        <v>1.508802</v>
      </c>
      <c r="S216" s="42">
        <f t="shared" ca="1" si="9"/>
        <v>46187</v>
      </c>
      <c r="T216" s="43">
        <f ca="1">_xll.BInterpol('Base CDI'!$H$4:$H$28,'Base CDI'!$J$4:$J$29,S216,"Cubic","Extrapolate=Linear","MultiX=Average","Skip=True","Sort=True")</f>
        <v>14.474533294463653</v>
      </c>
      <c r="U216" s="43">
        <f ca="1">_xll.BInterpol('Base CDI'!$H$4:$H$28,'Base CDI'!$I$4:$I$29,S216,"Cubic","Extrapolate=Linear","MultiX=Average","Skip=True","Sort=True")</f>
        <v>14.479596250060595</v>
      </c>
    </row>
    <row r="217" spans="16:21" x14ac:dyDescent="0.25">
      <c r="P217" s="10">
        <v>34824</v>
      </c>
      <c r="Q217">
        <v>1.5116989999999999</v>
      </c>
      <c r="S217" s="42">
        <f t="shared" ca="1" si="9"/>
        <v>46188</v>
      </c>
      <c r="T217" s="43">
        <f ca="1">_xll.BInterpol('Base CDI'!$H$4:$H$28,'Base CDI'!$J$4:$J$29,S217,"Cubic","Extrapolate=Linear","MultiX=Average","Skip=True","Sort=True")</f>
        <v>14.471151724823898</v>
      </c>
      <c r="U217" s="43">
        <f ca="1">_xll.BInterpol('Base CDI'!$H$4:$H$28,'Base CDI'!$I$4:$I$29,S217,"Cubic","Extrapolate=Linear","MultiX=Average","Skip=True","Sort=True")</f>
        <v>14.476216350899374</v>
      </c>
    </row>
    <row r="218" spans="16:21" x14ac:dyDescent="0.25">
      <c r="P218" s="10">
        <v>34827</v>
      </c>
      <c r="Q218">
        <v>1.514586</v>
      </c>
      <c r="S218" s="42">
        <f t="shared" ca="1" si="9"/>
        <v>46189</v>
      </c>
      <c r="T218" s="43">
        <f ca="1">_xll.BInterpol('Base CDI'!$H$4:$H$28,'Base CDI'!$J$4:$J$29,S218,"Cubic","Extrapolate=Linear","MultiX=Average","Skip=True","Sort=True")</f>
        <v>14.467755551801948</v>
      </c>
      <c r="U218" s="43">
        <f ca="1">_xll.BInterpol('Base CDI'!$H$4:$H$28,'Base CDI'!$I$4:$I$29,S218,"Cubic","Extrapolate=Linear","MultiX=Average","Skip=True","Sort=True")</f>
        <v>14.472821196510671</v>
      </c>
    </row>
    <row r="219" spans="16:21" x14ac:dyDescent="0.25">
      <c r="P219" s="10">
        <v>34828</v>
      </c>
      <c r="Q219">
        <v>1.517479</v>
      </c>
      <c r="S219" s="42">
        <f t="shared" ca="1" si="9"/>
        <v>46190</v>
      </c>
      <c r="T219" s="43">
        <f ca="1">_xll.BInterpol('Base CDI'!$H$4:$H$28,'Base CDI'!$J$4:$J$29,S219,"Cubic","Extrapolate=Linear","MultiX=Average","Skip=True","Sort=True")</f>
        <v>14.464344686352788</v>
      </c>
      <c r="U219" s="43">
        <f ca="1">_xll.BInterpol('Base CDI'!$H$4:$H$28,'Base CDI'!$I$4:$I$29,S219,"Cubic","Extrapolate=Linear","MultiX=Average","Skip=True","Sort=True")</f>
        <v>14.469410693874806</v>
      </c>
    </row>
    <row r="220" spans="16:21" x14ac:dyDescent="0.25">
      <c r="P220" s="10">
        <v>34829</v>
      </c>
      <c r="Q220">
        <v>1.5203880000000001</v>
      </c>
      <c r="S220" s="42">
        <f t="shared" ca="1" si="9"/>
        <v>46191</v>
      </c>
      <c r="T220" s="43">
        <f ca="1">_xll.BInterpol('Base CDI'!$H$4:$H$28,'Base CDI'!$J$4:$J$29,S220,"Cubic","Extrapolate=Linear","MultiX=Average","Skip=True","Sort=True")</f>
        <v>14.460919039431404</v>
      </c>
      <c r="U220" s="43">
        <f ca="1">_xll.BInterpol('Base CDI'!$H$4:$H$28,'Base CDI'!$I$4:$I$29,S220,"Cubic","Extrapolate=Linear","MultiX=Average","Skip=True","Sort=True")</f>
        <v>14.465984749972099</v>
      </c>
    </row>
    <row r="221" spans="16:21" x14ac:dyDescent="0.25">
      <c r="P221" s="10">
        <v>34830</v>
      </c>
      <c r="Q221">
        <v>1.5233019999999999</v>
      </c>
      <c r="S221" s="42">
        <f t="shared" ca="1" si="9"/>
        <v>46192</v>
      </c>
      <c r="T221" s="43">
        <f ca="1">_xll.BInterpol('Base CDI'!$H$4:$H$28,'Base CDI'!$J$4:$J$29,S221,"Cubic","Extrapolate=Linear","MultiX=Average","Skip=True","Sort=True")</f>
        <v>14.457478521992785</v>
      </c>
      <c r="U221" s="43">
        <f ca="1">_xll.BInterpol('Base CDI'!$H$4:$H$28,'Base CDI'!$I$4:$I$29,S221,"Cubic","Extrapolate=Linear","MultiX=Average","Skip=True","Sort=True")</f>
        <v>14.46254327178287</v>
      </c>
    </row>
    <row r="222" spans="16:21" x14ac:dyDescent="0.25">
      <c r="P222" s="10">
        <v>34831</v>
      </c>
      <c r="Q222">
        <v>1.526216</v>
      </c>
      <c r="S222" s="42">
        <f t="shared" ca="1" si="9"/>
        <v>46193</v>
      </c>
      <c r="T222" s="43">
        <f ca="1">_xll.BInterpol('Base CDI'!$H$4:$H$28,'Base CDI'!$J$4:$J$29,S222,"Cubic","Extrapolate=Linear","MultiX=Average","Skip=True","Sort=True")</f>
        <v>14.454023044991915</v>
      </c>
      <c r="U222" s="43">
        <f ca="1">_xll.BInterpol('Base CDI'!$H$4:$H$28,'Base CDI'!$I$4:$I$29,S222,"Cubic","Extrapolate=Linear","MultiX=Average","Skip=True","Sort=True")</f>
        <v>14.45908616628744</v>
      </c>
    </row>
    <row r="223" spans="16:21" x14ac:dyDescent="0.25">
      <c r="P223" s="10">
        <v>34834</v>
      </c>
      <c r="Q223">
        <v>1.529131</v>
      </c>
      <c r="S223" s="42">
        <f t="shared" ca="1" si="9"/>
        <v>46194</v>
      </c>
      <c r="T223" s="43">
        <f ca="1">_xll.BInterpol('Base CDI'!$H$4:$H$28,'Base CDI'!$J$4:$J$29,S223,"Cubic","Extrapolate=Linear","MultiX=Average","Skip=True","Sort=True")</f>
        <v>14.45055251938378</v>
      </c>
      <c r="U223" s="43">
        <f ca="1">_xll.BInterpol('Base CDI'!$H$4:$H$28,'Base CDI'!$I$4:$I$29,S223,"Cubic","Extrapolate=Linear","MultiX=Average","Skip=True","Sort=True")</f>
        <v>14.45561334046613</v>
      </c>
    </row>
    <row r="224" spans="16:21" x14ac:dyDescent="0.25">
      <c r="P224" s="10">
        <v>34835</v>
      </c>
      <c r="Q224">
        <v>1.5320469999999999</v>
      </c>
      <c r="S224" s="42">
        <f t="shared" ca="1" si="9"/>
        <v>46195</v>
      </c>
      <c r="T224" s="43">
        <f ca="1">_xll.BInterpol('Base CDI'!$H$4:$H$28,'Base CDI'!$J$4:$J$29,S224,"Cubic","Extrapolate=Linear","MultiX=Average","Skip=True","Sort=True")</f>
        <v>14.447066856123369</v>
      </c>
      <c r="U224" s="43">
        <f ca="1">_xll.BInterpol('Base CDI'!$H$4:$H$28,'Base CDI'!$I$4:$I$29,S224,"Cubic","Extrapolate=Linear","MultiX=Average","Skip=True","Sort=True")</f>
        <v>14.452124701299256</v>
      </c>
    </row>
    <row r="225" spans="16:21" x14ac:dyDescent="0.25">
      <c r="P225" s="10">
        <v>34836</v>
      </c>
      <c r="Q225">
        <v>1.534958</v>
      </c>
      <c r="S225" s="42">
        <f t="shared" ca="1" si="9"/>
        <v>46196</v>
      </c>
      <c r="T225" s="43">
        <f ca="1">_xll.BInterpol('Base CDI'!$H$4:$H$28,'Base CDI'!$J$4:$J$29,S225,"Cubic","Extrapolate=Linear","MultiX=Average","Skip=True","Sort=True")</f>
        <v>14.443565966165668</v>
      </c>
      <c r="U225" s="43">
        <f ca="1">_xll.BInterpol('Base CDI'!$H$4:$H$28,'Base CDI'!$I$4:$I$29,S225,"Cubic","Extrapolate=Linear","MultiX=Average","Skip=True","Sort=True")</f>
        <v>14.448620155767143</v>
      </c>
    </row>
    <row r="226" spans="16:21" x14ac:dyDescent="0.25">
      <c r="P226" s="10">
        <v>34837</v>
      </c>
      <c r="Q226">
        <v>1.5378689999999999</v>
      </c>
      <c r="S226" s="42">
        <f t="shared" ca="1" si="9"/>
        <v>46197</v>
      </c>
      <c r="T226" s="43">
        <f ca="1">_xll.BInterpol('Base CDI'!$H$4:$H$28,'Base CDI'!$J$4:$J$29,S226,"Cubic","Extrapolate=Linear","MultiX=Average","Skip=True","Sort=True")</f>
        <v>14.440049760465664</v>
      </c>
      <c r="U226" s="43">
        <f ca="1">_xll.BInterpol('Base CDI'!$H$4:$H$28,'Base CDI'!$I$4:$I$29,S226,"Cubic","Extrapolate=Linear","MultiX=Average","Skip=True","Sort=True")</f>
        <v>14.445099610850111</v>
      </c>
    </row>
    <row r="227" spans="16:21" x14ac:dyDescent="0.25">
      <c r="P227" s="10">
        <v>34838</v>
      </c>
      <c r="Q227">
        <v>1.540781</v>
      </c>
      <c r="S227" s="42">
        <f t="shared" ca="1" si="9"/>
        <v>46198</v>
      </c>
      <c r="T227" s="43">
        <f ca="1">_xll.BInterpol('Base CDI'!$H$4:$H$28,'Base CDI'!$J$4:$J$29,S227,"Cubic","Extrapolate=Linear","MultiX=Average","Skip=True","Sort=True")</f>
        <v>14.436518149978342</v>
      </c>
      <c r="U227" s="43">
        <f ca="1">_xll.BInterpol('Base CDI'!$H$4:$H$28,'Base CDI'!$I$4:$I$29,S227,"Cubic","Extrapolate=Linear","MultiX=Average","Skip=True","Sort=True")</f>
        <v>14.441562973528477</v>
      </c>
    </row>
    <row r="228" spans="16:21" x14ac:dyDescent="0.25">
      <c r="P228" s="10">
        <v>34841</v>
      </c>
      <c r="Q228">
        <v>1.543698</v>
      </c>
      <c r="S228" s="42">
        <f t="shared" ca="1" si="9"/>
        <v>46199</v>
      </c>
      <c r="T228" s="43">
        <f ca="1">_xll.BInterpol('Base CDI'!$H$4:$H$28,'Base CDI'!$J$4:$J$29,S228,"Cubic","Extrapolate=Linear","MultiX=Average","Skip=True","Sort=True")</f>
        <v>14.432971045658689</v>
      </c>
      <c r="U228" s="43">
        <f ca="1">_xll.BInterpol('Base CDI'!$H$4:$H$28,'Base CDI'!$I$4:$I$29,S228,"Cubic","Extrapolate=Linear","MultiX=Average","Skip=True","Sort=True")</f>
        <v>14.438010150782562</v>
      </c>
    </row>
    <row r="229" spans="16:21" x14ac:dyDescent="0.25">
      <c r="P229" s="10">
        <v>34842</v>
      </c>
      <c r="Q229">
        <v>1.546621</v>
      </c>
      <c r="S229" s="42">
        <f t="shared" ca="1" si="9"/>
        <v>46200</v>
      </c>
      <c r="T229" s="43">
        <f ca="1">_xll.BInterpol('Base CDI'!$H$4:$H$28,'Base CDI'!$J$4:$J$29,S229,"Cubic","Extrapolate=Linear","MultiX=Average","Skip=True","Sort=True")</f>
        <v>14.429408358461693</v>
      </c>
      <c r="U229" s="43">
        <f ca="1">_xll.BInterpol('Base CDI'!$H$4:$H$28,'Base CDI'!$I$4:$I$29,S229,"Cubic","Extrapolate=Linear","MultiX=Average","Skip=True","Sort=True")</f>
        <v>14.434441049592689</v>
      </c>
    </row>
    <row r="230" spans="16:21" x14ac:dyDescent="0.25">
      <c r="P230" s="10">
        <v>34843</v>
      </c>
      <c r="Q230">
        <v>1.5495490000000001</v>
      </c>
      <c r="S230" s="42">
        <f t="shared" ca="1" si="9"/>
        <v>46201</v>
      </c>
      <c r="T230" s="43">
        <f ca="1">_xll.BInterpol('Base CDI'!$H$4:$H$28,'Base CDI'!$J$4:$J$29,S230,"Cubic","Extrapolate=Linear","MultiX=Average","Skip=True","Sort=True")</f>
        <v>14.425829999342339</v>
      </c>
      <c r="U230" s="43">
        <f ca="1">_xll.BInterpol('Base CDI'!$H$4:$H$28,'Base CDI'!$I$4:$I$29,S230,"Cubic","Extrapolate=Linear","MultiX=Average","Skip=True","Sort=True")</f>
        <v>14.430855576939175</v>
      </c>
    </row>
    <row r="231" spans="16:21" x14ac:dyDescent="0.25">
      <c r="P231" s="10">
        <v>34844</v>
      </c>
      <c r="Q231">
        <v>1.5524929999999999</v>
      </c>
      <c r="S231" s="42">
        <f t="shared" ca="1" si="9"/>
        <v>46202</v>
      </c>
      <c r="T231" s="43">
        <f ca="1">_xll.BInterpol('Base CDI'!$H$4:$H$28,'Base CDI'!$J$4:$J$29,S231,"Cubic","Extrapolate=Linear","MultiX=Average","Skip=True","Sort=True")</f>
        <v>14.422235879255615</v>
      </c>
      <c r="U231" s="43">
        <f ca="1">_xll.BInterpol('Base CDI'!$H$4:$H$28,'Base CDI'!$I$4:$I$29,S231,"Cubic","Extrapolate=Linear","MultiX=Average","Skip=True","Sort=True")</f>
        <v>14.427253639802343</v>
      </c>
    </row>
    <row r="232" spans="16:21" x14ac:dyDescent="0.25">
      <c r="P232" s="10">
        <v>34845</v>
      </c>
      <c r="Q232">
        <v>1.5554319999999999</v>
      </c>
      <c r="S232" s="42">
        <f t="shared" ca="1" si="9"/>
        <v>46203</v>
      </c>
      <c r="T232" s="43">
        <f ca="1">_xll.BInterpol('Base CDI'!$H$4:$H$28,'Base CDI'!$J$4:$J$29,S232,"Cubic","Extrapolate=Linear","MultiX=Average","Skip=True","Sort=True")</f>
        <v>14.418625909156505</v>
      </c>
      <c r="U232" s="43">
        <f ca="1">_xll.BInterpol('Base CDI'!$H$4:$H$28,'Base CDI'!$I$4:$I$29,S232,"Cubic","Extrapolate=Linear","MultiX=Average","Skip=True","Sort=True")</f>
        <v>14.42363514516251</v>
      </c>
    </row>
    <row r="233" spans="16:21" x14ac:dyDescent="0.25">
      <c r="P233" s="10">
        <v>34848</v>
      </c>
      <c r="Q233">
        <v>1.5583769999999999</v>
      </c>
      <c r="S233" s="42">
        <f t="shared" ca="1" si="9"/>
        <v>46204</v>
      </c>
      <c r="T233" s="43">
        <f ca="1">_xll.BInterpol('Base CDI'!$H$4:$H$28,'Base CDI'!$J$4:$J$29,S233,"Cubic","Extrapolate=Linear","MultiX=Average","Skip=True","Sort=True")</f>
        <v>14.414999999999999</v>
      </c>
      <c r="U233" s="43">
        <f ca="1">_xll.BInterpol('Base CDI'!$H$4:$H$28,'Base CDI'!$I$4:$I$29,S233,"Cubic","Extrapolate=Linear","MultiX=Average","Skip=True","Sort=True")</f>
        <v>14.42</v>
      </c>
    </row>
    <row r="234" spans="16:21" x14ac:dyDescent="0.25">
      <c r="P234" s="10">
        <v>34849</v>
      </c>
      <c r="Q234">
        <v>1.561323</v>
      </c>
      <c r="S234" s="42">
        <f t="shared" ca="1" si="9"/>
        <v>46205</v>
      </c>
      <c r="T234" s="43">
        <f ca="1">_xll.BInterpol('Base CDI'!$H$4:$H$28,'Base CDI'!$J$4:$J$29,S234,"Cubic","Extrapolate=Linear","MultiX=Average","Skip=True","Sort=True")</f>
        <v>14.411358106145677</v>
      </c>
      <c r="U234" s="43">
        <f ca="1">_xll.BInterpol('Base CDI'!$H$4:$H$28,'Base CDI'!$I$4:$I$29,S234,"Cubic","Extrapolate=Linear","MultiX=Average","Skip=True","Sort=True")</f>
        <v>14.416348156478975</v>
      </c>
    </row>
    <row r="235" spans="16:21" x14ac:dyDescent="0.25">
      <c r="P235" s="10">
        <v>34850</v>
      </c>
      <c r="Q235">
        <v>1.5642739999999999</v>
      </c>
      <c r="S235" s="42">
        <f t="shared" ca="1" si="9"/>
        <v>46206</v>
      </c>
      <c r="T235" s="43">
        <f ca="1">_xll.BInterpol('Base CDI'!$H$4:$H$28,'Base CDI'!$J$4:$J$29,S235,"Cubic","Extrapolate=Linear","MultiX=Average","Skip=True","Sort=True")</f>
        <v>14.407700355571501</v>
      </c>
      <c r="U235" s="43">
        <f ca="1">_xll.BInterpol('Base CDI'!$H$4:$H$28,'Base CDI'!$I$4:$I$29,S235,"Cubic","Extrapolate=Linear","MultiX=Average","Skip=True","Sort=True")</f>
        <v>14.412679747498975</v>
      </c>
    </row>
    <row r="236" spans="16:21" x14ac:dyDescent="0.25">
      <c r="P236" s="10">
        <v>34851</v>
      </c>
      <c r="Q236">
        <v>1.5672299999999999</v>
      </c>
      <c r="S236" s="42">
        <f t="shared" ca="1" si="9"/>
        <v>46207</v>
      </c>
      <c r="T236" s="43">
        <f ca="1">_xll.BInterpol('Base CDI'!$H$4:$H$28,'Base CDI'!$J$4:$J$29,S236,"Cubic","Extrapolate=Linear","MultiX=Average","Skip=True","Sort=True")</f>
        <v>14.404026919660026</v>
      </c>
      <c r="U236" s="43">
        <f ca="1">_xll.BInterpol('Base CDI'!$H$4:$H$28,'Base CDI'!$I$4:$I$29,S236,"Cubic","Extrapolate=Linear","MultiX=Average","Skip=True","Sort=True")</f>
        <v>14.408994951143386</v>
      </c>
    </row>
    <row r="237" spans="16:21" x14ac:dyDescent="0.25">
      <c r="P237" s="10">
        <v>34852</v>
      </c>
      <c r="Q237">
        <v>1.570192</v>
      </c>
      <c r="S237" s="42">
        <f t="shared" ca="1" si="9"/>
        <v>46208</v>
      </c>
      <c r="T237" s="43">
        <f ca="1">_xll.BInterpol('Base CDI'!$H$4:$H$28,'Base CDI'!$J$4:$J$29,S237,"Cubic","Extrapolate=Linear","MultiX=Average","Skip=True","Sort=True")</f>
        <v>14.40033796979381</v>
      </c>
      <c r="U237" s="43">
        <f ca="1">_xll.BInterpol('Base CDI'!$H$4:$H$28,'Base CDI'!$I$4:$I$29,S237,"Cubic","Extrapolate=Linear","MultiX=Average","Skip=True","Sort=True")</f>
        <v>14.405293945495593</v>
      </c>
    </row>
    <row r="238" spans="16:21" x14ac:dyDescent="0.25">
      <c r="P238" s="10">
        <v>34855</v>
      </c>
      <c r="Q238">
        <v>1.5731599999999999</v>
      </c>
      <c r="S238" s="42">
        <f t="shared" ca="1" si="9"/>
        <v>46209</v>
      </c>
      <c r="T238" s="43">
        <f ca="1">_xll.BInterpol('Base CDI'!$H$4:$H$28,'Base CDI'!$J$4:$J$29,S238,"Cubic","Extrapolate=Linear","MultiX=Average","Skip=True","Sort=True")</f>
        <v>14.396633677355409</v>
      </c>
      <c r="U238" s="43">
        <f ca="1">_xll.BInterpol('Base CDI'!$H$4:$H$28,'Base CDI'!$I$4:$I$29,S238,"Cubic","Extrapolate=Linear","MultiX=Average","Skip=True","Sort=True")</f>
        <v>14.40157690863898</v>
      </c>
    </row>
    <row r="239" spans="16:21" x14ac:dyDescent="0.25">
      <c r="P239" s="10">
        <v>34856</v>
      </c>
      <c r="Q239">
        <v>1.576133</v>
      </c>
      <c r="S239" s="42">
        <f t="shared" ca="1" si="9"/>
        <v>46210</v>
      </c>
      <c r="T239" s="43">
        <f ca="1">_xll.BInterpol('Base CDI'!$H$4:$H$28,'Base CDI'!$J$4:$J$29,S239,"Cubic","Extrapolate=Linear","MultiX=Average","Skip=True","Sort=True")</f>
        <v>14.392914213727378</v>
      </c>
      <c r="U239" s="43">
        <f ca="1">_xll.BInterpol('Base CDI'!$H$4:$H$28,'Base CDI'!$I$4:$I$29,S239,"Cubic","Extrapolate=Linear","MultiX=Average","Skip=True","Sort=True")</f>
        <v>14.397844018656929</v>
      </c>
    </row>
    <row r="240" spans="16:21" x14ac:dyDescent="0.25">
      <c r="P240" s="10">
        <v>34857</v>
      </c>
      <c r="Q240">
        <v>1.5791120000000001</v>
      </c>
      <c r="S240" s="42">
        <f t="shared" ca="1" si="9"/>
        <v>46211</v>
      </c>
      <c r="T240" s="43">
        <f ca="1">_xll.BInterpol('Base CDI'!$H$4:$H$28,'Base CDI'!$J$4:$J$29,S240,"Cubic","Extrapolate=Linear","MultiX=Average","Skip=True","Sort=True")</f>
        <v>14.389179750292277</v>
      </c>
      <c r="U240" s="43">
        <f ca="1">_xll.BInterpol('Base CDI'!$H$4:$H$28,'Base CDI'!$I$4:$I$29,S240,"Cubic","Extrapolate=Linear","MultiX=Average","Skip=True","Sort=True")</f>
        <v>14.394095453632829</v>
      </c>
    </row>
    <row r="241" spans="16:21" x14ac:dyDescent="0.25">
      <c r="P241" s="10">
        <v>34858</v>
      </c>
      <c r="Q241">
        <v>1.5821069999999999</v>
      </c>
      <c r="S241" s="42">
        <f t="shared" ca="1" si="9"/>
        <v>46212</v>
      </c>
      <c r="T241" s="43">
        <f ca="1">_xll.BInterpol('Base CDI'!$H$4:$H$28,'Base CDI'!$J$4:$J$29,S241,"Cubic","Extrapolate=Linear","MultiX=Average","Skip=True","Sort=True")</f>
        <v>14.385430458432658</v>
      </c>
      <c r="U241" s="43">
        <f ca="1">_xll.BInterpol('Base CDI'!$H$4:$H$28,'Base CDI'!$I$4:$I$29,S241,"Cubic","Extrapolate=Linear","MultiX=Average","Skip=True","Sort=True")</f>
        <v>14.390331391650063</v>
      </c>
    </row>
    <row r="242" spans="16:21" x14ac:dyDescent="0.25">
      <c r="P242" s="10">
        <v>34859</v>
      </c>
      <c r="Q242">
        <v>1.585102</v>
      </c>
      <c r="S242" s="42">
        <f t="shared" ca="1" si="9"/>
        <v>46213</v>
      </c>
      <c r="T242" s="43">
        <f ca="1">_xll.BInterpol('Base CDI'!$H$4:$H$28,'Base CDI'!$J$4:$J$29,S242,"Cubic","Extrapolate=Linear","MultiX=Average","Skip=True","Sort=True")</f>
        <v>14.381666509531081</v>
      </c>
      <c r="U242" s="43">
        <f ca="1">_xll.BInterpol('Base CDI'!$H$4:$H$28,'Base CDI'!$I$4:$I$29,S242,"Cubic","Extrapolate=Linear","MultiX=Average","Skip=True","Sort=True")</f>
        <v>14.386552010792016</v>
      </c>
    </row>
    <row r="243" spans="16:21" x14ac:dyDescent="0.25">
      <c r="P243" s="10">
        <v>34862</v>
      </c>
      <c r="Q243">
        <v>1.588104</v>
      </c>
      <c r="S243" s="42">
        <f t="shared" ca="1" si="9"/>
        <v>46214</v>
      </c>
      <c r="T243" s="43">
        <f ca="1">_xll.BInterpol('Base CDI'!$H$4:$H$28,'Base CDI'!$J$4:$J$29,S243,"Cubic","Extrapolate=Linear","MultiX=Average","Skip=True","Sort=True")</f>
        <v>14.377888074970102</v>
      </c>
      <c r="U243" s="43">
        <f ca="1">_xll.BInterpol('Base CDI'!$H$4:$H$28,'Base CDI'!$I$4:$I$29,S243,"Cubic","Extrapolate=Linear","MultiX=Average","Skip=True","Sort=True")</f>
        <v>14.382757489142072</v>
      </c>
    </row>
    <row r="244" spans="16:21" x14ac:dyDescent="0.25">
      <c r="P244" s="10">
        <v>34863</v>
      </c>
      <c r="Q244">
        <v>1.59111</v>
      </c>
      <c r="S244" s="42">
        <f t="shared" ca="1" si="9"/>
        <v>46215</v>
      </c>
      <c r="T244" s="43">
        <f ca="1">_xll.BInterpol('Base CDI'!$H$4:$H$28,'Base CDI'!$J$4:$J$29,S244,"Cubic","Extrapolate=Linear","MultiX=Average","Skip=True","Sort=True")</f>
        <v>14.374095326132274</v>
      </c>
      <c r="U244" s="43">
        <f ca="1">_xll.BInterpol('Base CDI'!$H$4:$H$28,'Base CDI'!$I$4:$I$29,S244,"Cubic","Extrapolate=Linear","MultiX=Average","Skip=True","Sort=True")</f>
        <v>14.378948004783615</v>
      </c>
    </row>
    <row r="245" spans="16:21" x14ac:dyDescent="0.25">
      <c r="P245" s="10">
        <v>34864</v>
      </c>
      <c r="Q245">
        <v>1.594123</v>
      </c>
      <c r="S245" s="42">
        <f t="shared" ca="1" si="9"/>
        <v>46216</v>
      </c>
      <c r="T245" s="43">
        <f ca="1">_xll.BInterpol('Base CDI'!$H$4:$H$28,'Base CDI'!$J$4:$J$29,S245,"Cubic","Extrapolate=Linear","MultiX=Average","Skip=True","Sort=True")</f>
        <v>14.370288434400157</v>
      </c>
      <c r="U245" s="43">
        <f ca="1">_xll.BInterpol('Base CDI'!$H$4:$H$28,'Base CDI'!$I$4:$I$29,S245,"Cubic","Extrapolate=Linear","MultiX=Average","Skip=True","Sort=True")</f>
        <v>14.375123735800031</v>
      </c>
    </row>
    <row r="246" spans="16:21" x14ac:dyDescent="0.25">
      <c r="P246" s="10">
        <v>34866</v>
      </c>
      <c r="Q246">
        <v>1.5971409999999999</v>
      </c>
      <c r="S246" s="42">
        <f t="shared" ca="1" si="9"/>
        <v>46217</v>
      </c>
      <c r="T246" s="43">
        <f ca="1">_xll.BInterpol('Base CDI'!$H$4:$H$28,'Base CDI'!$J$4:$J$29,S246,"Cubic","Extrapolate=Linear","MultiX=Average","Skip=True","Sort=True")</f>
        <v>14.366467571156308</v>
      </c>
      <c r="U246" s="43">
        <f ca="1">_xll.BInterpol('Base CDI'!$H$4:$H$28,'Base CDI'!$I$4:$I$29,S246,"Cubic","Extrapolate=Linear","MultiX=Average","Skip=True","Sort=True")</f>
        <v>14.371284860274704</v>
      </c>
    </row>
    <row r="247" spans="16:21" x14ac:dyDescent="0.25">
      <c r="P247" s="10">
        <v>34869</v>
      </c>
      <c r="Q247">
        <v>1.6001650000000001</v>
      </c>
      <c r="S247" s="42">
        <f t="shared" ca="1" si="9"/>
        <v>46218</v>
      </c>
      <c r="T247" s="43">
        <f ca="1">_xll.BInterpol('Base CDI'!$H$4:$H$28,'Base CDI'!$J$4:$J$29,S247,"Cubic","Extrapolate=Linear","MultiX=Average","Skip=True","Sort=True")</f>
        <v>14.362632907783281</v>
      </c>
      <c r="U247" s="43">
        <f ca="1">_xll.BInterpol('Base CDI'!$H$4:$H$28,'Base CDI'!$I$4:$I$29,S247,"Cubic","Extrapolate=Linear","MultiX=Average","Skip=True","Sort=True")</f>
        <v>14.367431556291018</v>
      </c>
    </row>
    <row r="248" spans="16:21" x14ac:dyDescent="0.25">
      <c r="P248" s="10">
        <v>34870</v>
      </c>
      <c r="Q248">
        <v>1.6031949999999999</v>
      </c>
      <c r="S248" s="42">
        <f t="shared" ca="1" si="9"/>
        <v>46219</v>
      </c>
      <c r="T248" s="43">
        <f ca="1">_xll.BInterpol('Base CDI'!$H$4:$H$28,'Base CDI'!$J$4:$J$29,S248,"Cubic","Extrapolate=Linear","MultiX=Average","Skip=True","Sort=True")</f>
        <v>14.358784615663632</v>
      </c>
      <c r="U248" s="43">
        <f ca="1">_xll.BInterpol('Base CDI'!$H$4:$H$28,'Base CDI'!$I$4:$I$29,S248,"Cubic","Extrapolate=Linear","MultiX=Average","Skip=True","Sort=True")</f>
        <v>14.36356400193236</v>
      </c>
    </row>
    <row r="249" spans="16:21" x14ac:dyDescent="0.25">
      <c r="P249" s="10">
        <v>34871</v>
      </c>
      <c r="Q249">
        <v>1.606225</v>
      </c>
      <c r="S249" s="42">
        <f t="shared" ca="1" si="9"/>
        <v>46220</v>
      </c>
      <c r="T249" s="43">
        <f ca="1">_xll.BInterpol('Base CDI'!$H$4:$H$28,'Base CDI'!$J$4:$J$29,S249,"Cubic","Extrapolate=Linear","MultiX=Average","Skip=True","Sort=True")</f>
        <v>14.354922866179921</v>
      </c>
      <c r="U249" s="43">
        <f ca="1">_xll.BInterpol('Base CDI'!$H$4:$H$28,'Base CDI'!$I$4:$I$29,S249,"Cubic","Extrapolate=Linear","MultiX=Average","Skip=True","Sort=True")</f>
        <v>14.359682375282112</v>
      </c>
    </row>
    <row r="250" spans="16:21" x14ac:dyDescent="0.25">
      <c r="P250" s="10">
        <v>34872</v>
      </c>
      <c r="Q250">
        <v>1.6092599999999999</v>
      </c>
      <c r="S250" s="42">
        <f t="shared" ca="1" si="9"/>
        <v>46221</v>
      </c>
      <c r="T250" s="43">
        <f ca="1">_xll.BInterpol('Base CDI'!$H$4:$H$28,'Base CDI'!$J$4:$J$29,S250,"Cubic","Extrapolate=Linear","MultiX=Average","Skip=True","Sort=True")</f>
        <v>14.3510478307147</v>
      </c>
      <c r="U250" s="43">
        <f ca="1">_xll.BInterpol('Base CDI'!$H$4:$H$28,'Base CDI'!$I$4:$I$29,S250,"Cubic","Extrapolate=Linear","MultiX=Average","Skip=True","Sort=True")</f>
        <v>14.355786854423659</v>
      </c>
    </row>
    <row r="251" spans="16:21" x14ac:dyDescent="0.25">
      <c r="P251" s="10">
        <v>34873</v>
      </c>
      <c r="Q251">
        <v>1.6123019999999999</v>
      </c>
      <c r="S251" s="42">
        <f t="shared" ca="1" si="9"/>
        <v>46222</v>
      </c>
      <c r="T251" s="43">
        <f ca="1">_xll.BInterpol('Base CDI'!$H$4:$H$28,'Base CDI'!$J$4:$J$29,S251,"Cubic","Extrapolate=Linear","MultiX=Average","Skip=True","Sort=True")</f>
        <v>14.347159680650529</v>
      </c>
      <c r="U251" s="43">
        <f ca="1">_xll.BInterpol('Base CDI'!$H$4:$H$28,'Base CDI'!$I$4:$I$29,S251,"Cubic","Extrapolate=Linear","MultiX=Average","Skip=True","Sort=True")</f>
        <v>14.351877617440389</v>
      </c>
    </row>
    <row r="252" spans="16:21" x14ac:dyDescent="0.25">
      <c r="P252" s="10">
        <v>34876</v>
      </c>
      <c r="Q252">
        <v>1.6153550000000001</v>
      </c>
      <c r="S252" s="42">
        <f t="shared" ca="1" si="9"/>
        <v>46223</v>
      </c>
      <c r="T252" s="43">
        <f ca="1">_xll.BInterpol('Base CDI'!$H$4:$H$28,'Base CDI'!$J$4:$J$29,S252,"Cubic","Extrapolate=Linear","MultiX=Average","Skip=True","Sort=True")</f>
        <v>14.343258587369963</v>
      </c>
      <c r="U252" s="43">
        <f ca="1">_xll.BInterpol('Base CDI'!$H$4:$H$28,'Base CDI'!$I$4:$I$29,S252,"Cubic","Extrapolate=Linear","MultiX=Average","Skip=True","Sort=True")</f>
        <v>14.347954842415682</v>
      </c>
    </row>
    <row r="253" spans="16:21" x14ac:dyDescent="0.25">
      <c r="P253" s="10">
        <v>34877</v>
      </c>
      <c r="Q253">
        <v>1.6184130000000001</v>
      </c>
      <c r="S253" s="42">
        <f t="shared" ca="1" si="9"/>
        <v>46224</v>
      </c>
      <c r="T253" s="43">
        <f ca="1">_xll.BInterpol('Base CDI'!$H$4:$H$28,'Base CDI'!$J$4:$J$29,S253,"Cubic","Extrapolate=Linear","MultiX=Average","Skip=True","Sort=True")</f>
        <v>14.339344722255559</v>
      </c>
      <c r="U253" s="43">
        <f ca="1">_xll.BInterpol('Base CDI'!$H$4:$H$28,'Base CDI'!$I$4:$I$29,S253,"Cubic","Extrapolate=Linear","MultiX=Average","Skip=True","Sort=True")</f>
        <v>14.344018707432923</v>
      </c>
    </row>
    <row r="254" spans="16:21" x14ac:dyDescent="0.25">
      <c r="P254" s="10">
        <v>34878</v>
      </c>
      <c r="Q254">
        <v>1.6214770000000001</v>
      </c>
      <c r="S254" s="42">
        <f t="shared" ca="1" si="9"/>
        <v>46225</v>
      </c>
      <c r="T254" s="43">
        <f ca="1">_xll.BInterpol('Base CDI'!$H$4:$H$28,'Base CDI'!$J$4:$J$29,S254,"Cubic","Extrapolate=Linear","MultiX=Average","Skip=True","Sort=True")</f>
        <v>14.335418256689872</v>
      </c>
      <c r="U254" s="43">
        <f ca="1">_xll.BInterpol('Base CDI'!$H$4:$H$28,'Base CDI'!$I$4:$I$29,S254,"Cubic","Extrapolate=Linear","MultiX=Average","Skip=True","Sort=True")</f>
        <v>14.340069390575501</v>
      </c>
    </row>
    <row r="255" spans="16:21" x14ac:dyDescent="0.25">
      <c r="P255" s="10">
        <v>34879</v>
      </c>
      <c r="Q255">
        <v>1.624547</v>
      </c>
      <c r="S255" s="42">
        <f t="shared" ca="1" si="9"/>
        <v>46226</v>
      </c>
      <c r="T255" s="43">
        <f ca="1">_xll.BInterpol('Base CDI'!$H$4:$H$28,'Base CDI'!$J$4:$J$29,S255,"Cubic","Extrapolate=Linear","MultiX=Average","Skip=True","Sort=True")</f>
        <v>14.331479362055459</v>
      </c>
      <c r="U255" s="43">
        <f ca="1">_xll.BInterpol('Base CDI'!$H$4:$H$28,'Base CDI'!$I$4:$I$29,S255,"Cubic","Extrapolate=Linear","MultiX=Average","Skip=True","Sort=True")</f>
        <v>14.336107069926797</v>
      </c>
    </row>
    <row r="256" spans="16:21" x14ac:dyDescent="0.25">
      <c r="P256" s="10">
        <v>34880</v>
      </c>
      <c r="Q256">
        <v>1.627623</v>
      </c>
      <c r="S256" s="42">
        <f t="shared" ca="1" si="9"/>
        <v>46227</v>
      </c>
      <c r="T256" s="43">
        <f ca="1">_xll.BInterpol('Base CDI'!$H$4:$H$28,'Base CDI'!$J$4:$J$29,S256,"Cubic","Extrapolate=Linear","MultiX=Average","Skip=True","Sort=True")</f>
        <v>14.327528209734879</v>
      </c>
      <c r="U256" s="43">
        <f ca="1">_xll.BInterpol('Base CDI'!$H$4:$H$28,'Base CDI'!$I$4:$I$29,S256,"Cubic","Extrapolate=Linear","MultiX=Average","Skip=True","Sort=True")</f>
        <v>14.332131923570197</v>
      </c>
    </row>
    <row r="257" spans="16:21" x14ac:dyDescent="0.25">
      <c r="P257" s="10">
        <v>34883</v>
      </c>
      <c r="Q257">
        <v>1.6306989999999999</v>
      </c>
      <c r="S257" s="42">
        <f t="shared" ca="1" si="9"/>
        <v>46228</v>
      </c>
      <c r="T257" s="43">
        <f ca="1">_xll.BInterpol('Base CDI'!$H$4:$H$28,'Base CDI'!$J$4:$J$29,S257,"Cubic","Extrapolate=Linear","MultiX=Average","Skip=True","Sort=True")</f>
        <v>14.323564971110684</v>
      </c>
      <c r="U257" s="43">
        <f ca="1">_xll.BInterpol('Base CDI'!$H$4:$H$28,'Base CDI'!$I$4:$I$29,S257,"Cubic","Extrapolate=Linear","MultiX=Average","Skip=True","Sort=True")</f>
        <v>14.328144129589084</v>
      </c>
    </row>
    <row r="258" spans="16:21" x14ac:dyDescent="0.25">
      <c r="P258" s="10">
        <v>34884</v>
      </c>
      <c r="Q258">
        <v>1.6337809999999999</v>
      </c>
      <c r="S258" s="42">
        <f t="shared" ca="1" si="9"/>
        <v>46229</v>
      </c>
      <c r="T258" s="43">
        <f ca="1">_xll.BInterpol('Base CDI'!$H$4:$H$28,'Base CDI'!$J$4:$J$29,S258,"Cubic","Extrapolate=Linear","MultiX=Average","Skip=True","Sort=True")</f>
        <v>14.319589817565435</v>
      </c>
      <c r="U258" s="43">
        <f ca="1">_xll.BInterpol('Base CDI'!$H$4:$H$28,'Base CDI'!$I$4:$I$29,S258,"Cubic","Extrapolate=Linear","MultiX=Average","Skip=True","Sort=True")</f>
        <v>14.324143866066844</v>
      </c>
    </row>
    <row r="259" spans="16:21" x14ac:dyDescent="0.25">
      <c r="P259" s="10">
        <v>34885</v>
      </c>
      <c r="Q259">
        <v>1.6368689999999999</v>
      </c>
      <c r="S259" s="42">
        <f t="shared" ca="1" si="9"/>
        <v>46230</v>
      </c>
      <c r="T259" s="43">
        <f ca="1">_xll.BInterpol('Base CDI'!$H$4:$H$28,'Base CDI'!$J$4:$J$29,S259,"Cubic","Extrapolate=Linear","MultiX=Average","Skip=True","Sort=True")</f>
        <v>14.315602920481686</v>
      </c>
      <c r="U259" s="43">
        <f ca="1">_xll.BInterpol('Base CDI'!$H$4:$H$28,'Base CDI'!$I$4:$I$29,S259,"Cubic","Extrapolate=Linear","MultiX=Average","Skip=True","Sort=True")</f>
        <v>14.320131311086863</v>
      </c>
    </row>
    <row r="260" spans="16:21" x14ac:dyDescent="0.25">
      <c r="P260" s="10">
        <v>34886</v>
      </c>
      <c r="Q260">
        <v>1.6399630000000001</v>
      </c>
      <c r="S260" s="42">
        <f t="shared" ca="1" si="9"/>
        <v>46231</v>
      </c>
      <c r="T260" s="43">
        <f ca="1">_xll.BInterpol('Base CDI'!$H$4:$H$28,'Base CDI'!$J$4:$J$29,S260,"Cubic","Extrapolate=Linear","MultiX=Average","Skip=True","Sort=True")</f>
        <v>14.311604451241992</v>
      </c>
      <c r="U260" s="43">
        <f ca="1">_xll.BInterpol('Base CDI'!$H$4:$H$28,'Base CDI'!$I$4:$I$29,S260,"Cubic","Extrapolate=Linear","MultiX=Average","Skip=True","Sort=True")</f>
        <v>14.316106642732523</v>
      </c>
    </row>
    <row r="261" spans="16:21" x14ac:dyDescent="0.25">
      <c r="P261" s="10">
        <v>34887</v>
      </c>
      <c r="Q261">
        <v>1.643062</v>
      </c>
      <c r="S261" s="42">
        <f t="shared" ca="1" si="9"/>
        <v>46232</v>
      </c>
      <c r="T261" s="43">
        <f ca="1">_xll.BInterpol('Base CDI'!$H$4:$H$28,'Base CDI'!$J$4:$J$29,S261,"Cubic","Extrapolate=Linear","MultiX=Average","Skip=True","Sort=True")</f>
        <v>14.307594581228912</v>
      </c>
      <c r="U261" s="43">
        <f ca="1">_xll.BInterpol('Base CDI'!$H$4:$H$28,'Base CDI'!$I$4:$I$29,S261,"Cubic","Extrapolate=Linear","MultiX=Average","Skip=True","Sort=True")</f>
        <v>14.31207003908721</v>
      </c>
    </row>
    <row r="262" spans="16:21" x14ac:dyDescent="0.25">
      <c r="P262" s="10">
        <v>34890</v>
      </c>
      <c r="Q262">
        <v>1.6461680000000001</v>
      </c>
      <c r="S262" s="42">
        <f t="shared" ca="1" si="9"/>
        <v>46233</v>
      </c>
      <c r="T262" s="43">
        <f ca="1">_xll.BInterpol('Base CDI'!$H$4:$H$28,'Base CDI'!$J$4:$J$29,S262,"Cubic","Extrapolate=Linear","MultiX=Average","Skip=True","Sort=True")</f>
        <v>14.303573481825001</v>
      </c>
      <c r="U262" s="43">
        <f ca="1">_xll.BInterpol('Base CDI'!$H$4:$H$28,'Base CDI'!$I$4:$I$29,S262,"Cubic","Extrapolate=Linear","MultiX=Average","Skip=True","Sort=True")</f>
        <v>14.308021678234308</v>
      </c>
    </row>
    <row r="263" spans="16:21" x14ac:dyDescent="0.25">
      <c r="P263" s="10">
        <v>34891</v>
      </c>
      <c r="Q263">
        <v>1.6492789999999999</v>
      </c>
      <c r="S263" s="42">
        <f t="shared" ca="1" si="9"/>
        <v>46234</v>
      </c>
      <c r="T263" s="43">
        <f ca="1">_xll.BInterpol('Base CDI'!$H$4:$H$28,'Base CDI'!$J$4:$J$29,S263,"Cubic","Extrapolate=Linear","MultiX=Average","Skip=True","Sort=True")</f>
        <v>14.299541324412816</v>
      </c>
      <c r="U263" s="43">
        <f ca="1">_xll.BInterpol('Base CDI'!$H$4:$H$28,'Base CDI'!$I$4:$I$29,S263,"Cubic","Extrapolate=Linear","MultiX=Average","Skip=True","Sort=True")</f>
        <v>14.303961738257204</v>
      </c>
    </row>
    <row r="264" spans="16:21" x14ac:dyDescent="0.25">
      <c r="P264" s="10">
        <v>34892</v>
      </c>
      <c r="Q264">
        <v>1.652396</v>
      </c>
      <c r="S264" s="42">
        <f t="shared" ca="1" si="9"/>
        <v>46235</v>
      </c>
      <c r="T264" s="43">
        <f ca="1">_xll.BInterpol('Base CDI'!$H$4:$H$28,'Base CDI'!$J$4:$J$29,S264,"Cubic","Extrapolate=Linear","MultiX=Average","Skip=True","Sort=True")</f>
        <v>14.295498280374915</v>
      </c>
      <c r="U264" s="43">
        <f ca="1">_xll.BInterpol('Base CDI'!$H$4:$H$28,'Base CDI'!$I$4:$I$29,S264,"Cubic","Extrapolate=Linear","MultiX=Average","Skip=True","Sort=True")</f>
        <v>14.299890397239279</v>
      </c>
    </row>
    <row r="265" spans="16:21" x14ac:dyDescent="0.25">
      <c r="P265" s="10">
        <v>34893</v>
      </c>
      <c r="Q265">
        <v>1.6555139999999999</v>
      </c>
      <c r="S265" s="42">
        <f t="shared" ca="1" si="9"/>
        <v>46236</v>
      </c>
      <c r="T265" s="43">
        <f ca="1">_xll.BInterpol('Base CDI'!$H$4:$H$28,'Base CDI'!$J$4:$J$29,S265,"Cubic","Extrapolate=Linear","MultiX=Average","Skip=True","Sort=True")</f>
        <v>14.291444521093853</v>
      </c>
      <c r="U265" s="43">
        <f ca="1">_xll.BInterpol('Base CDI'!$H$4:$H$28,'Base CDI'!$I$4:$I$29,S265,"Cubic","Extrapolate=Linear","MultiX=Average","Skip=True","Sort=True")</f>
        <v>14.29580783326392</v>
      </c>
    </row>
    <row r="266" spans="16:21" x14ac:dyDescent="0.25">
      <c r="P266" s="10">
        <v>34894</v>
      </c>
      <c r="Q266">
        <v>1.6586369999999999</v>
      </c>
      <c r="S266" s="42">
        <f t="shared" ca="1" si="9"/>
        <v>46237</v>
      </c>
      <c r="T266" s="43">
        <f ca="1">_xll.BInterpol('Base CDI'!$H$4:$H$28,'Base CDI'!$J$4:$J$29,S266,"Cubic","Extrapolate=Linear","MultiX=Average","Skip=True","Sort=True")</f>
        <v>14.287380217952185</v>
      </c>
      <c r="U266" s="43">
        <f ca="1">_xll.BInterpol('Base CDI'!$H$4:$H$28,'Base CDI'!$I$4:$I$29,S266,"Cubic","Extrapolate=Linear","MultiX=Average","Skip=True","Sort=True")</f>
        <v>14.291714224414511</v>
      </c>
    </row>
    <row r="267" spans="16:21" x14ac:dyDescent="0.25">
      <c r="P267" s="10">
        <v>34897</v>
      </c>
      <c r="Q267">
        <v>1.661761</v>
      </c>
      <c r="S267" s="42">
        <f t="shared" ref="S267:S330" ca="1" si="10">S266+1</f>
        <v>46238</v>
      </c>
      <c r="T267" s="43">
        <f ca="1">_xll.BInterpol('Base CDI'!$H$4:$H$28,'Base CDI'!$J$4:$J$29,S267,"Cubic","Extrapolate=Linear","MultiX=Average","Skip=True","Sort=True")</f>
        <v>14.283305542332469</v>
      </c>
      <c r="U267" s="43">
        <f ca="1">_xll.BInterpol('Base CDI'!$H$4:$H$28,'Base CDI'!$I$4:$I$29,S267,"Cubic","Extrapolate=Linear","MultiX=Average","Skip=True","Sort=True")</f>
        <v>14.287609748774436</v>
      </c>
    </row>
    <row r="268" spans="16:21" x14ac:dyDescent="0.25">
      <c r="P268" s="10">
        <v>34898</v>
      </c>
      <c r="Q268">
        <v>1.66489</v>
      </c>
      <c r="S268" s="42">
        <f t="shared" ca="1" si="10"/>
        <v>46239</v>
      </c>
      <c r="T268" s="43">
        <f ca="1">_xll.BInterpol('Base CDI'!$H$4:$H$28,'Base CDI'!$J$4:$J$29,S268,"Cubic","Extrapolate=Linear","MultiX=Average","Skip=True","Sort=True")</f>
        <v>14.279220665617261</v>
      </c>
      <c r="U268" s="43">
        <f ca="1">_xll.BInterpol('Base CDI'!$H$4:$H$28,'Base CDI'!$I$4:$I$29,S268,"Cubic","Extrapolate=Linear","MultiX=Average","Skip=True","Sort=True")</f>
        <v>14.283494584427082</v>
      </c>
    </row>
    <row r="269" spans="16:21" x14ac:dyDescent="0.25">
      <c r="P269" s="10">
        <v>34899</v>
      </c>
      <c r="Q269">
        <v>1.6680200000000001</v>
      </c>
      <c r="S269" s="42">
        <f t="shared" ca="1" si="10"/>
        <v>46240</v>
      </c>
      <c r="T269" s="43">
        <f ca="1">_xll.BInterpol('Base CDI'!$H$4:$H$28,'Base CDI'!$J$4:$J$29,S269,"Cubic","Extrapolate=Linear","MultiX=Average","Skip=True","Sort=True")</f>
        <v>14.275125759189118</v>
      </c>
      <c r="U269" s="43">
        <f ca="1">_xll.BInterpol('Base CDI'!$H$4:$H$28,'Base CDI'!$I$4:$I$29,S269,"Cubic","Extrapolate=Linear","MultiX=Average","Skip=True","Sort=True")</f>
        <v>14.27936890945583</v>
      </c>
    </row>
    <row r="270" spans="16:21" x14ac:dyDescent="0.25">
      <c r="P270" s="10">
        <v>34900</v>
      </c>
      <c r="Q270">
        <v>1.6711560000000001</v>
      </c>
      <c r="S270" s="42">
        <f t="shared" ca="1" si="10"/>
        <v>46241</v>
      </c>
      <c r="T270" s="43">
        <f ca="1">_xll.BInterpol('Base CDI'!$H$4:$H$28,'Base CDI'!$J$4:$J$29,S270,"Cubic","Extrapolate=Linear","MultiX=Average","Skip=True","Sort=True")</f>
        <v>14.271020994430597</v>
      </c>
      <c r="U270" s="43">
        <f ca="1">_xll.BInterpol('Base CDI'!$H$4:$H$28,'Base CDI'!$I$4:$I$29,S270,"Cubic","Extrapolate=Linear","MultiX=Average","Skip=True","Sort=True")</f>
        <v>14.275232901944069</v>
      </c>
    </row>
    <row r="271" spans="16:21" x14ac:dyDescent="0.25">
      <c r="P271" s="10">
        <v>34901</v>
      </c>
      <c r="Q271">
        <v>1.6742980000000001</v>
      </c>
      <c r="S271" s="42">
        <f t="shared" ca="1" si="10"/>
        <v>46242</v>
      </c>
      <c r="T271" s="43">
        <f ca="1">_xll.BInterpol('Base CDI'!$H$4:$H$28,'Base CDI'!$J$4:$J$29,S271,"Cubic","Extrapolate=Linear","MultiX=Average","Skip=True","Sort=True")</f>
        <v>14.266906542724252</v>
      </c>
      <c r="U271" s="43">
        <f ca="1">_xll.BInterpol('Base CDI'!$H$4:$H$28,'Base CDI'!$I$4:$I$29,S271,"Cubic","Extrapolate=Linear","MultiX=Average","Skip=True","Sort=True")</f>
        <v>14.271086739975178</v>
      </c>
    </row>
    <row r="272" spans="16:21" x14ac:dyDescent="0.25">
      <c r="P272" s="10">
        <v>34904</v>
      </c>
      <c r="Q272">
        <v>1.677446</v>
      </c>
      <c r="S272" s="42">
        <f t="shared" ca="1" si="10"/>
        <v>46243</v>
      </c>
      <c r="T272" s="43">
        <f ca="1">_xll.BInterpol('Base CDI'!$H$4:$H$28,'Base CDI'!$J$4:$J$29,S272,"Cubic","Extrapolate=Linear","MultiX=Average","Skip=True","Sort=True")</f>
        <v>14.262782575452642</v>
      </c>
      <c r="U272" s="43">
        <f ca="1">_xll.BInterpol('Base CDI'!$H$4:$H$28,'Base CDI'!$I$4:$I$29,S272,"Cubic","Extrapolate=Linear","MultiX=Average","Skip=True","Sort=True")</f>
        <v>14.266930601632549</v>
      </c>
    </row>
    <row r="273" spans="16:21" x14ac:dyDescent="0.25">
      <c r="P273" s="10">
        <v>34905</v>
      </c>
      <c r="Q273">
        <v>1.680599</v>
      </c>
      <c r="S273" s="42">
        <f t="shared" ca="1" si="10"/>
        <v>46244</v>
      </c>
      <c r="T273" s="43">
        <f ca="1">_xll.BInterpol('Base CDI'!$H$4:$H$28,'Base CDI'!$J$4:$J$29,S273,"Cubic","Extrapolate=Linear","MultiX=Average","Skip=True","Sort=True")</f>
        <v>14.258649263998322</v>
      </c>
      <c r="U273" s="43">
        <f ca="1">_xll.BInterpol('Base CDI'!$H$4:$H$28,'Base CDI'!$I$4:$I$29,S273,"Cubic","Extrapolate=Linear","MultiX=Average","Skip=True","Sort=True")</f>
        <v>14.26276466499956</v>
      </c>
    </row>
    <row r="274" spans="16:21" x14ac:dyDescent="0.25">
      <c r="P274" s="10">
        <v>34906</v>
      </c>
      <c r="Q274">
        <v>1.6837530000000001</v>
      </c>
      <c r="S274" s="42">
        <f t="shared" ca="1" si="10"/>
        <v>46245</v>
      </c>
      <c r="T274" s="43">
        <f ca="1">_xll.BInterpol('Base CDI'!$H$4:$H$28,'Base CDI'!$J$4:$J$29,S274,"Cubic","Extrapolate=Linear","MultiX=Average","Skip=True","Sort=True")</f>
        <v>14.254506779743849</v>
      </c>
      <c r="U274" s="43">
        <f ca="1">_xll.BInterpol('Base CDI'!$H$4:$H$28,'Base CDI'!$I$4:$I$29,S274,"Cubic","Extrapolate=Linear","MultiX=Average","Skip=True","Sort=True")</f>
        <v>14.258589108159597</v>
      </c>
    </row>
    <row r="275" spans="16:21" x14ac:dyDescent="0.25">
      <c r="P275" s="10">
        <v>34907</v>
      </c>
      <c r="Q275">
        <v>1.6869130000000001</v>
      </c>
      <c r="S275" s="42">
        <f t="shared" ca="1" si="10"/>
        <v>46246</v>
      </c>
      <c r="T275" s="43">
        <f ca="1">_xll.BInterpol('Base CDI'!$H$4:$H$28,'Base CDI'!$J$4:$J$29,S275,"Cubic","Extrapolate=Linear","MultiX=Average","Skip=True","Sort=True")</f>
        <v>14.250355294071779</v>
      </c>
      <c r="U275" s="43">
        <f ca="1">_xll.BInterpol('Base CDI'!$H$4:$H$28,'Base CDI'!$I$4:$I$29,S275,"Cubic","Extrapolate=Linear","MultiX=Average","Skip=True","Sort=True")</f>
        <v>14.254404109196049</v>
      </c>
    </row>
    <row r="276" spans="16:21" x14ac:dyDescent="0.25">
      <c r="P276" s="10">
        <v>34908</v>
      </c>
      <c r="Q276">
        <v>1.6900790000000001</v>
      </c>
      <c r="S276" s="42">
        <f t="shared" ca="1" si="10"/>
        <v>46247</v>
      </c>
      <c r="T276" s="43">
        <f ca="1">_xll.BInterpol('Base CDI'!$H$4:$H$28,'Base CDI'!$J$4:$J$29,S276,"Cubic","Extrapolate=Linear","MultiX=Average","Skip=True","Sort=True")</f>
        <v>14.24619497836467</v>
      </c>
      <c r="U276" s="43">
        <f ca="1">_xll.BInterpol('Base CDI'!$H$4:$H$28,'Base CDI'!$I$4:$I$29,S276,"Cubic","Extrapolate=Linear","MultiX=Average","Skip=True","Sort=True")</f>
        <v>14.250209846192297</v>
      </c>
    </row>
    <row r="277" spans="16:21" x14ac:dyDescent="0.25">
      <c r="P277" s="10">
        <v>34911</v>
      </c>
      <c r="Q277">
        <v>1.6932510000000001</v>
      </c>
      <c r="S277" s="42">
        <f t="shared" ca="1" si="10"/>
        <v>46248</v>
      </c>
      <c r="T277" s="43">
        <f ca="1">_xll.BInterpol('Base CDI'!$H$4:$H$28,'Base CDI'!$J$4:$J$29,S277,"Cubic","Extrapolate=Linear","MultiX=Average","Skip=True","Sort=True")</f>
        <v>14.242026004005076</v>
      </c>
      <c r="U277" s="43">
        <f ca="1">_xll.BInterpol('Base CDI'!$H$4:$H$28,'Base CDI'!$I$4:$I$29,S277,"Cubic","Extrapolate=Linear","MultiX=Average","Skip=True","Sort=True")</f>
        <v>14.246006497231724</v>
      </c>
    </row>
    <row r="278" spans="16:21" x14ac:dyDescent="0.25">
      <c r="P278" s="10">
        <v>34912</v>
      </c>
      <c r="Q278">
        <v>1.6960729999999999</v>
      </c>
      <c r="S278" s="42">
        <f t="shared" ca="1" si="10"/>
        <v>46249</v>
      </c>
      <c r="T278" s="43">
        <f ca="1">_xll.BInterpol('Base CDI'!$H$4:$H$28,'Base CDI'!$J$4:$J$29,S278,"Cubic","Extrapolate=Linear","MultiX=Average","Skip=True","Sort=True")</f>
        <v>14.237848542375556</v>
      </c>
      <c r="U278" s="43">
        <f ca="1">_xll.BInterpol('Base CDI'!$H$4:$H$28,'Base CDI'!$I$4:$I$29,S278,"Cubic","Extrapolate=Linear","MultiX=Average","Skip=True","Sort=True")</f>
        <v>14.241794240397718</v>
      </c>
    </row>
    <row r="279" spans="16:21" x14ac:dyDescent="0.25">
      <c r="P279" s="10">
        <v>34913</v>
      </c>
      <c r="Q279">
        <v>1.6989000000000001</v>
      </c>
      <c r="S279" s="42">
        <f t="shared" ca="1" si="10"/>
        <v>46250</v>
      </c>
      <c r="T279" s="43">
        <f ca="1">_xll.BInterpol('Base CDI'!$H$4:$H$28,'Base CDI'!$J$4:$J$29,S279,"Cubic","Extrapolate=Linear","MultiX=Average","Skip=True","Sort=True")</f>
        <v>14.233662764858664</v>
      </c>
      <c r="U279" s="43">
        <f ca="1">_xll.BInterpol('Base CDI'!$H$4:$H$28,'Base CDI'!$I$4:$I$29,S279,"Cubic","Extrapolate=Linear","MultiX=Average","Skip=True","Sort=True")</f>
        <v>14.237573253773663</v>
      </c>
    </row>
    <row r="280" spans="16:21" x14ac:dyDescent="0.25">
      <c r="P280" s="10">
        <v>34914</v>
      </c>
      <c r="Q280">
        <v>1.7017310000000001</v>
      </c>
      <c r="S280" s="42">
        <f t="shared" ca="1" si="10"/>
        <v>46251</v>
      </c>
      <c r="T280" s="43">
        <f ca="1">_xll.BInterpol('Base CDI'!$H$4:$H$28,'Base CDI'!$J$4:$J$29,S280,"Cubic","Extrapolate=Linear","MultiX=Average","Skip=True","Sort=True")</f>
        <v>14.229468842836958</v>
      </c>
      <c r="U280" s="43">
        <f ca="1">_xll.BInterpol('Base CDI'!$H$4:$H$28,'Base CDI'!$I$4:$I$29,S280,"Cubic","Extrapolate=Linear","MultiX=Average","Skip=True","Sort=True")</f>
        <v>14.233343715442944</v>
      </c>
    </row>
    <row r="281" spans="16:21" x14ac:dyDescent="0.25">
      <c r="P281" s="10">
        <v>34915</v>
      </c>
      <c r="Q281">
        <v>1.7045669999999999</v>
      </c>
      <c r="S281" s="42">
        <f t="shared" ca="1" si="10"/>
        <v>46252</v>
      </c>
      <c r="T281" s="43">
        <f ca="1">_xll.BInterpol('Base CDI'!$H$4:$H$28,'Base CDI'!$J$4:$J$29,S281,"Cubic","Extrapolate=Linear","MultiX=Average","Skip=True","Sort=True")</f>
        <v>14.225266947692994</v>
      </c>
      <c r="U281" s="43">
        <f ca="1">_xll.BInterpol('Base CDI'!$H$4:$H$28,'Base CDI'!$I$4:$I$29,S281,"Cubic","Extrapolate=Linear","MultiX=Average","Skip=True","Sort=True")</f>
        <v>14.229105803488943</v>
      </c>
    </row>
    <row r="282" spans="16:21" x14ac:dyDescent="0.25">
      <c r="P282" s="10">
        <v>34918</v>
      </c>
      <c r="Q282">
        <v>1.7073510000000001</v>
      </c>
      <c r="S282" s="42">
        <f t="shared" ca="1" si="10"/>
        <v>46253</v>
      </c>
      <c r="T282" s="43">
        <f ca="1">_xll.BInterpol('Base CDI'!$H$4:$H$28,'Base CDI'!$J$4:$J$29,S282,"Cubic","Extrapolate=Linear","MultiX=Average","Skip=True","Sort=True")</f>
        <v>14.221057250809329</v>
      </c>
      <c r="U282" s="43">
        <f ca="1">_xll.BInterpol('Base CDI'!$H$4:$H$28,'Base CDI'!$I$4:$I$29,S282,"Cubic","Extrapolate=Linear","MultiX=Average","Skip=True","Sort=True")</f>
        <v>14.224859695995047</v>
      </c>
    </row>
    <row r="283" spans="16:21" x14ac:dyDescent="0.25">
      <c r="P283" s="10">
        <v>34919</v>
      </c>
      <c r="Q283">
        <v>1.71014</v>
      </c>
      <c r="S283" s="42">
        <f t="shared" ca="1" si="10"/>
        <v>46254</v>
      </c>
      <c r="T283" s="43">
        <f ca="1">_xll.BInterpol('Base CDI'!$H$4:$H$28,'Base CDI'!$J$4:$J$29,S283,"Cubic","Extrapolate=Linear","MultiX=Average","Skip=True","Sort=True")</f>
        <v>14.216839923568518</v>
      </c>
      <c r="U283" s="43">
        <f ca="1">_xll.BInterpol('Base CDI'!$H$4:$H$28,'Base CDI'!$I$4:$I$29,S283,"Cubic","Extrapolate=Linear","MultiX=Average","Skip=True","Sort=True")</f>
        <v>14.22060557104464</v>
      </c>
    </row>
    <row r="284" spans="16:21" x14ac:dyDescent="0.25">
      <c r="P284" s="10">
        <v>34920</v>
      </c>
      <c r="Q284">
        <v>1.712933</v>
      </c>
      <c r="S284" s="42">
        <f t="shared" ca="1" si="10"/>
        <v>46255</v>
      </c>
      <c r="T284" s="43">
        <f ca="1">_xll.BInterpol('Base CDI'!$H$4:$H$28,'Base CDI'!$J$4:$J$29,S284,"Cubic","Extrapolate=Linear","MultiX=Average","Skip=True","Sort=True")</f>
        <v>14.212615137353119</v>
      </c>
      <c r="U284" s="43">
        <f ca="1">_xll.BInterpol('Base CDI'!$H$4:$H$28,'Base CDI'!$I$4:$I$29,S284,"Cubic","Extrapolate=Linear","MultiX=Average","Skip=True","Sort=True")</f>
        <v>14.216343606721107</v>
      </c>
    </row>
    <row r="285" spans="16:21" x14ac:dyDescent="0.25">
      <c r="P285" s="10">
        <v>34921</v>
      </c>
      <c r="Q285">
        <v>1.7157249999999999</v>
      </c>
      <c r="S285" s="42">
        <f t="shared" ca="1" si="10"/>
        <v>46256</v>
      </c>
      <c r="T285" s="43">
        <f ca="1">_xll.BInterpol('Base CDI'!$H$4:$H$28,'Base CDI'!$J$4:$J$29,S285,"Cubic","Extrapolate=Linear","MultiX=Average","Skip=True","Sort=True")</f>
        <v>14.208383063545687</v>
      </c>
      <c r="U285" s="43">
        <f ca="1">_xll.BInterpol('Base CDI'!$H$4:$H$28,'Base CDI'!$I$4:$I$29,S285,"Cubic","Extrapolate=Linear","MultiX=Average","Skip=True","Sort=True")</f>
        <v>14.212073981107833</v>
      </c>
    </row>
    <row r="286" spans="16:21" x14ac:dyDescent="0.25">
      <c r="P286" s="10">
        <v>34922</v>
      </c>
      <c r="Q286">
        <v>1.7185220000000001</v>
      </c>
      <c r="S286" s="42">
        <f t="shared" ca="1" si="10"/>
        <v>46257</v>
      </c>
      <c r="T286" s="43">
        <f ca="1">_xll.BInterpol('Base CDI'!$H$4:$H$28,'Base CDI'!$J$4:$J$29,S286,"Cubic","Extrapolate=Linear","MultiX=Average","Skip=True","Sort=True")</f>
        <v>14.20414387352878</v>
      </c>
      <c r="U286" s="43">
        <f ca="1">_xll.BInterpol('Base CDI'!$H$4:$H$28,'Base CDI'!$I$4:$I$29,S286,"Cubic","Extrapolate=Linear","MultiX=Average","Skip=True","Sort=True")</f>
        <v>14.207796872288201</v>
      </c>
    </row>
    <row r="287" spans="16:21" x14ac:dyDescent="0.25">
      <c r="P287" s="10">
        <v>34925</v>
      </c>
      <c r="Q287">
        <v>1.7213229999999999</v>
      </c>
      <c r="S287" s="42">
        <f t="shared" ca="1" si="10"/>
        <v>46258</v>
      </c>
      <c r="T287" s="43">
        <f ca="1">_xll.BInterpol('Base CDI'!$H$4:$H$28,'Base CDI'!$J$4:$J$29,S287,"Cubic","Extrapolate=Linear","MultiX=Average","Skip=True","Sort=True")</f>
        <v>14.199897738684953</v>
      </c>
      <c r="U287" s="43">
        <f ca="1">_xll.BInterpol('Base CDI'!$H$4:$H$28,'Base CDI'!$I$4:$I$29,S287,"Cubic","Extrapolate=Linear","MultiX=Average","Skip=True","Sort=True")</f>
        <v>14.203512458345598</v>
      </c>
    </row>
    <row r="288" spans="16:21" x14ac:dyDescent="0.25">
      <c r="P288" s="10">
        <v>34926</v>
      </c>
      <c r="Q288">
        <v>1.7241169999999999</v>
      </c>
      <c r="S288" s="42">
        <f t="shared" ca="1" si="10"/>
        <v>46259</v>
      </c>
      <c r="T288" s="43">
        <f ca="1">_xll.BInterpol('Base CDI'!$H$4:$H$28,'Base CDI'!$J$4:$J$29,S288,"Cubic","Extrapolate=Linear","MultiX=Average","Skip=True","Sort=True")</f>
        <v>14.195644830396764</v>
      </c>
      <c r="U288" s="43">
        <f ca="1">_xll.BInterpol('Base CDI'!$H$4:$H$28,'Base CDI'!$I$4:$I$29,S288,"Cubic","Extrapolate=Linear","MultiX=Average","Skip=True","Sort=True")</f>
        <v>14.199220917363405</v>
      </c>
    </row>
    <row r="289" spans="16:21" x14ac:dyDescent="0.25">
      <c r="P289" s="10">
        <v>34927</v>
      </c>
      <c r="Q289">
        <v>1.7269049999999999</v>
      </c>
      <c r="S289" s="42">
        <f t="shared" ca="1" si="10"/>
        <v>46260</v>
      </c>
      <c r="T289" s="43">
        <f ca="1">_xll.BInterpol('Base CDI'!$H$4:$H$28,'Base CDI'!$J$4:$J$29,S289,"Cubic","Extrapolate=Linear","MultiX=Average","Skip=True","Sort=True")</f>
        <v>14.191385320046768</v>
      </c>
      <c r="U289" s="43">
        <f ca="1">_xll.BInterpol('Base CDI'!$H$4:$H$28,'Base CDI'!$I$4:$I$29,S289,"Cubic","Extrapolate=Linear","MultiX=Average","Skip=True","Sort=True")</f>
        <v>14.194922427425011</v>
      </c>
    </row>
    <row r="290" spans="16:21" x14ac:dyDescent="0.25">
      <c r="P290" s="10">
        <v>34928</v>
      </c>
      <c r="Q290">
        <v>1.729697</v>
      </c>
      <c r="S290" s="42">
        <f t="shared" ca="1" si="10"/>
        <v>46261</v>
      </c>
      <c r="T290" s="43">
        <f ca="1">_xll.BInterpol('Base CDI'!$H$4:$H$28,'Base CDI'!$J$4:$J$29,S290,"Cubic","Extrapolate=Linear","MultiX=Average","Skip=True","Sort=True")</f>
        <v>14.187119379017522</v>
      </c>
      <c r="U290" s="43">
        <f ca="1">_xll.BInterpol('Base CDI'!$H$4:$H$28,'Base CDI'!$I$4:$I$29,S290,"Cubic","Extrapolate=Linear","MultiX=Average","Skip=True","Sort=True")</f>
        <v>14.190617166613798</v>
      </c>
    </row>
    <row r="291" spans="16:21" x14ac:dyDescent="0.25">
      <c r="P291" s="10">
        <v>34929</v>
      </c>
      <c r="Q291">
        <v>1.7324930000000001</v>
      </c>
      <c r="S291" s="42">
        <f t="shared" ca="1" si="10"/>
        <v>46262</v>
      </c>
      <c r="T291" s="43">
        <f ca="1">_xll.BInterpol('Base CDI'!$H$4:$H$28,'Base CDI'!$J$4:$J$29,S291,"Cubic","Extrapolate=Linear","MultiX=Average","Skip=True","Sort=True")</f>
        <v>14.182847178691585</v>
      </c>
      <c r="U291" s="43">
        <f ca="1">_xll.BInterpol('Base CDI'!$H$4:$H$28,'Base CDI'!$I$4:$I$29,S291,"Cubic","Extrapolate=Linear","MultiX=Average","Skip=True","Sort=True")</f>
        <v>14.18630531301315</v>
      </c>
    </row>
    <row r="292" spans="16:21" x14ac:dyDescent="0.25">
      <c r="P292" s="10">
        <v>34932</v>
      </c>
      <c r="Q292">
        <v>1.7352879999999999</v>
      </c>
      <c r="S292" s="42">
        <f t="shared" ca="1" si="10"/>
        <v>46263</v>
      </c>
      <c r="T292" s="43">
        <f ca="1">_xll.BInterpol('Base CDI'!$H$4:$H$28,'Base CDI'!$J$4:$J$29,S292,"Cubic","Extrapolate=Linear","MultiX=Average","Skip=True","Sort=True")</f>
        <v>14.178568890451508</v>
      </c>
      <c r="U292" s="43">
        <f ca="1">_xll.BInterpol('Base CDI'!$H$4:$H$28,'Base CDI'!$I$4:$I$29,S292,"Cubic","Extrapolate=Linear","MultiX=Average","Skip=True","Sort=True")</f>
        <v>14.181987044706455</v>
      </c>
    </row>
    <row r="293" spans="16:21" x14ac:dyDescent="0.25">
      <c r="P293" s="10">
        <v>34933</v>
      </c>
      <c r="Q293">
        <v>1.7380880000000001</v>
      </c>
      <c r="S293" s="42">
        <f t="shared" ca="1" si="10"/>
        <v>46264</v>
      </c>
      <c r="T293" s="43">
        <f ca="1">_xll.BInterpol('Base CDI'!$H$4:$H$28,'Base CDI'!$J$4:$J$29,S293,"Cubic","Extrapolate=Linear","MultiX=Average","Skip=True","Sort=True")</f>
        <v>14.174284685679851</v>
      </c>
      <c r="U293" s="43">
        <f ca="1">_xll.BInterpol('Base CDI'!$H$4:$H$28,'Base CDI'!$I$4:$I$29,S293,"Cubic","Extrapolate=Linear","MultiX=Average","Skip=True","Sort=True")</f>
        <v>14.177662539777096</v>
      </c>
    </row>
    <row r="294" spans="16:21" x14ac:dyDescent="0.25">
      <c r="P294" s="10">
        <v>34934</v>
      </c>
      <c r="Q294">
        <v>1.7408920000000001</v>
      </c>
      <c r="S294" s="42">
        <f t="shared" ca="1" si="10"/>
        <v>46265</v>
      </c>
      <c r="T294" s="43">
        <f ca="1">_xll.BInterpol('Base CDI'!$H$4:$H$28,'Base CDI'!$J$4:$J$29,S294,"Cubic","Extrapolate=Linear","MultiX=Average","Skip=True","Sort=True")</f>
        <v>14.16999473575917</v>
      </c>
      <c r="U294" s="43">
        <f ca="1">_xll.BInterpol('Base CDI'!$H$4:$H$28,'Base CDI'!$I$4:$I$29,S294,"Cubic","Extrapolate=Linear","MultiX=Average","Skip=True","Sort=True")</f>
        <v>14.173331976308456</v>
      </c>
    </row>
    <row r="295" spans="16:21" x14ac:dyDescent="0.25">
      <c r="P295" s="10">
        <v>34935</v>
      </c>
      <c r="Q295">
        <v>1.7437</v>
      </c>
      <c r="S295" s="42">
        <f t="shared" ca="1" si="10"/>
        <v>46266</v>
      </c>
      <c r="T295" s="43">
        <f ca="1">_xll.BInterpol('Base CDI'!$H$4:$H$28,'Base CDI'!$J$4:$J$29,S295,"Cubic","Extrapolate=Linear","MultiX=Average","Skip=True","Sort=True")</f>
        <v>14.16569921207202</v>
      </c>
      <c r="U295" s="43">
        <f ca="1">_xll.BInterpol('Base CDI'!$H$4:$H$28,'Base CDI'!$I$4:$I$29,S295,"Cubic","Extrapolate=Linear","MultiX=Average","Skip=True","Sort=True")</f>
        <v>14.168995532383919</v>
      </c>
    </row>
    <row r="296" spans="16:21" x14ac:dyDescent="0.25">
      <c r="P296" s="10">
        <v>34936</v>
      </c>
      <c r="Q296">
        <v>1.746513</v>
      </c>
      <c r="S296" s="42">
        <f t="shared" ca="1" si="10"/>
        <v>46267</v>
      </c>
      <c r="T296" s="43">
        <f ca="1">_xll.BInterpol('Base CDI'!$H$4:$H$28,'Base CDI'!$J$4:$J$29,S296,"Cubic","Extrapolate=Linear","MultiX=Average","Skip=True","Sort=True")</f>
        <v>14.161398286000962</v>
      </c>
      <c r="U296" s="43">
        <f ca="1">_xll.BInterpol('Base CDI'!$H$4:$H$28,'Base CDI'!$I$4:$I$29,S296,"Cubic","Extrapolate=Linear","MultiX=Average","Skip=True","Sort=True")</f>
        <v>14.164653386086874</v>
      </c>
    </row>
    <row r="297" spans="16:21" x14ac:dyDescent="0.25">
      <c r="P297" s="10">
        <v>34939</v>
      </c>
      <c r="Q297">
        <v>1.749331</v>
      </c>
      <c r="S297" s="42">
        <f t="shared" ca="1" si="10"/>
        <v>46268</v>
      </c>
      <c r="T297" s="43">
        <f ca="1">_xll.BInterpol('Base CDI'!$H$4:$H$28,'Base CDI'!$J$4:$J$29,S297,"Cubic","Extrapolate=Linear","MultiX=Average","Skip=True","Sort=True")</f>
        <v>14.157092128928547</v>
      </c>
      <c r="U297" s="43">
        <f ca="1">_xll.BInterpol('Base CDI'!$H$4:$H$28,'Base CDI'!$I$4:$I$29,S297,"Cubic","Extrapolate=Linear","MultiX=Average","Skip=True","Sort=True")</f>
        <v>14.160305715500701</v>
      </c>
    </row>
    <row r="298" spans="16:21" x14ac:dyDescent="0.25">
      <c r="P298" s="10">
        <v>34940</v>
      </c>
      <c r="Q298">
        <v>1.752148</v>
      </c>
      <c r="S298" s="42">
        <f t="shared" ca="1" si="10"/>
        <v>46269</v>
      </c>
      <c r="T298" s="43">
        <f ca="1">_xll.BInterpol('Base CDI'!$H$4:$H$28,'Base CDI'!$J$4:$J$29,S298,"Cubic","Extrapolate=Linear","MultiX=Average","Skip=True","Sort=True")</f>
        <v>14.152780912237333</v>
      </c>
      <c r="U298" s="43">
        <f ca="1">_xll.BInterpol('Base CDI'!$H$4:$H$28,'Base CDI'!$I$4:$I$29,S298,"Cubic","Extrapolate=Linear","MultiX=Average","Skip=True","Sort=True")</f>
        <v>14.15595269870879</v>
      </c>
    </row>
    <row r="299" spans="16:21" x14ac:dyDescent="0.25">
      <c r="P299" s="10">
        <v>34941</v>
      </c>
      <c r="Q299">
        <v>1.754969</v>
      </c>
      <c r="S299" s="42">
        <f t="shared" ca="1" si="10"/>
        <v>46270</v>
      </c>
      <c r="T299" s="43">
        <f ca="1">_xll.BInterpol('Base CDI'!$H$4:$H$28,'Base CDI'!$J$4:$J$29,S299,"Cubic","Extrapolate=Linear","MultiX=Average","Skip=True","Sort=True")</f>
        <v>14.148464807309878</v>
      </c>
      <c r="U299" s="43">
        <f ca="1">_xll.BInterpol('Base CDI'!$H$4:$H$28,'Base CDI'!$I$4:$I$29,S299,"Cubic","Extrapolate=Linear","MultiX=Average","Skip=True","Sort=True")</f>
        <v>14.151594513794521</v>
      </c>
    </row>
    <row r="300" spans="16:21" x14ac:dyDescent="0.25">
      <c r="P300" s="10">
        <v>34942</v>
      </c>
      <c r="Q300">
        <v>1.7577940000000001</v>
      </c>
      <c r="S300" s="42">
        <f t="shared" ca="1" si="10"/>
        <v>46271</v>
      </c>
      <c r="T300" s="43">
        <f ca="1">_xll.BInterpol('Base CDI'!$H$4:$H$28,'Base CDI'!$J$4:$J$29,S300,"Cubic","Extrapolate=Linear","MultiX=Average","Skip=True","Sort=True")</f>
        <v>14.144143985528737</v>
      </c>
      <c r="U300" s="43">
        <f ca="1">_xll.BInterpol('Base CDI'!$H$4:$H$28,'Base CDI'!$I$4:$I$29,S300,"Cubic","Extrapolate=Linear","MultiX=Average","Skip=True","Sort=True")</f>
        <v>14.14723133884128</v>
      </c>
    </row>
    <row r="301" spans="16:21" x14ac:dyDescent="0.25">
      <c r="P301" s="10">
        <v>34943</v>
      </c>
      <c r="Q301">
        <v>1.7606360000000001</v>
      </c>
      <c r="S301" s="42">
        <f t="shared" ca="1" si="10"/>
        <v>46272</v>
      </c>
      <c r="T301" s="43">
        <f ca="1">_xll.BInterpol('Base CDI'!$H$4:$H$28,'Base CDI'!$J$4:$J$29,S301,"Cubic","Extrapolate=Linear","MultiX=Average","Skip=True","Sort=True")</f>
        <v>14.139818618276466</v>
      </c>
      <c r="U301" s="43">
        <f ca="1">_xll.BInterpol('Base CDI'!$H$4:$H$28,'Base CDI'!$I$4:$I$29,S301,"Cubic","Extrapolate=Linear","MultiX=Average","Skip=True","Sort=True")</f>
        <v>14.142863351932451</v>
      </c>
    </row>
    <row r="302" spans="16:21" x14ac:dyDescent="0.25">
      <c r="P302" s="10">
        <v>34946</v>
      </c>
      <c r="Q302">
        <v>1.763482</v>
      </c>
      <c r="S302" s="42">
        <f t="shared" ca="1" si="10"/>
        <v>46273</v>
      </c>
      <c r="T302" s="43">
        <f ca="1">_xll.BInterpol('Base CDI'!$H$4:$H$28,'Base CDI'!$J$4:$J$29,S302,"Cubic","Extrapolate=Linear","MultiX=Average","Skip=True","Sort=True")</f>
        <v>14.135488876935625</v>
      </c>
      <c r="U302" s="43">
        <f ca="1">_xll.BInterpol('Base CDI'!$H$4:$H$28,'Base CDI'!$I$4:$I$29,S302,"Cubic","Extrapolate=Linear","MultiX=Average","Skip=True","Sort=True")</f>
        <v>14.138490731151419</v>
      </c>
    </row>
    <row r="303" spans="16:21" x14ac:dyDescent="0.25">
      <c r="P303" s="10">
        <v>34947</v>
      </c>
      <c r="Q303">
        <v>1.7663329999999999</v>
      </c>
      <c r="S303" s="42">
        <f t="shared" ca="1" si="10"/>
        <v>46274</v>
      </c>
      <c r="T303" s="43">
        <f ca="1">_xll.BInterpol('Base CDI'!$H$4:$H$28,'Base CDI'!$J$4:$J$29,S303,"Cubic","Extrapolate=Linear","MultiX=Average","Skip=True","Sort=True")</f>
        <v>14.131154932888766</v>
      </c>
      <c r="U303" s="43">
        <f ca="1">_xll.BInterpol('Base CDI'!$H$4:$H$28,'Base CDI'!$I$4:$I$29,S303,"Cubic","Extrapolate=Linear","MultiX=Average","Skip=True","Sort=True")</f>
        <v>14.13411365458157</v>
      </c>
    </row>
    <row r="304" spans="16:21" x14ac:dyDescent="0.25">
      <c r="P304" s="10">
        <v>34948</v>
      </c>
      <c r="Q304">
        <v>1.769183</v>
      </c>
      <c r="S304" s="42">
        <f t="shared" ca="1" si="10"/>
        <v>46275</v>
      </c>
      <c r="T304" s="43">
        <f ca="1">_xll.BInterpol('Base CDI'!$H$4:$H$28,'Base CDI'!$J$4:$J$29,S304,"Cubic","Extrapolate=Linear","MultiX=Average","Skip=True","Sort=True")</f>
        <v>14.126816957518448</v>
      </c>
      <c r="U304" s="43">
        <f ca="1">_xll.BInterpol('Base CDI'!$H$4:$H$28,'Base CDI'!$I$4:$I$29,S304,"Cubic","Extrapolate=Linear","MultiX=Average","Skip=True","Sort=True")</f>
        <v>14.129732300306289</v>
      </c>
    </row>
    <row r="305" spans="16:21" x14ac:dyDescent="0.25">
      <c r="P305" s="10">
        <v>34950</v>
      </c>
      <c r="Q305">
        <v>1.7720370000000001</v>
      </c>
      <c r="S305" s="42">
        <f t="shared" ca="1" si="10"/>
        <v>46276</v>
      </c>
      <c r="T305" s="43">
        <f ca="1">_xll.BInterpol('Base CDI'!$H$4:$H$28,'Base CDI'!$J$4:$J$29,S305,"Cubic","Extrapolate=Linear","MultiX=Average","Skip=True","Sort=True")</f>
        <v>14.122475122207227</v>
      </c>
      <c r="U305" s="43">
        <f ca="1">_xll.BInterpol('Base CDI'!$H$4:$H$28,'Base CDI'!$I$4:$I$29,S305,"Cubic","Extrapolate=Linear","MultiX=Average","Skip=True","Sort=True")</f>
        <v>14.125346846408958</v>
      </c>
    </row>
    <row r="306" spans="16:21" x14ac:dyDescent="0.25">
      <c r="P306" s="10">
        <v>34953</v>
      </c>
      <c r="Q306">
        <v>1.774896</v>
      </c>
      <c r="S306" s="42">
        <f t="shared" ca="1" si="10"/>
        <v>46277</v>
      </c>
      <c r="T306" s="43">
        <f ca="1">_xll.BInterpol('Base CDI'!$H$4:$H$28,'Base CDI'!$J$4:$J$29,S306,"Cubic","Extrapolate=Linear","MultiX=Average","Skip=True","Sort=True")</f>
        <v>14.118129598337658</v>
      </c>
      <c r="U306" s="43">
        <f ca="1">_xll.BInterpol('Base CDI'!$H$4:$H$28,'Base CDI'!$I$4:$I$29,S306,"Cubic","Extrapolate=Linear","MultiX=Average","Skip=True","Sort=True")</f>
        <v>14.120957470972963</v>
      </c>
    </row>
    <row r="307" spans="16:21" x14ac:dyDescent="0.25">
      <c r="P307" s="10">
        <v>34954</v>
      </c>
      <c r="Q307">
        <v>1.77776</v>
      </c>
      <c r="S307" s="42">
        <f t="shared" ca="1" si="10"/>
        <v>46278</v>
      </c>
      <c r="T307" s="43">
        <f ca="1">_xll.BInterpol('Base CDI'!$H$4:$H$28,'Base CDI'!$J$4:$J$29,S307,"Cubic","Extrapolate=Linear","MultiX=Average","Skip=True","Sort=True")</f>
        <v>14.1137805572923</v>
      </c>
      <c r="U307" s="43">
        <f ca="1">_xll.BInterpol('Base CDI'!$H$4:$H$28,'Base CDI'!$I$4:$I$29,S307,"Cubic","Extrapolate=Linear","MultiX=Average","Skip=True","Sort=True")</f>
        <v>14.116564352081689</v>
      </c>
    </row>
    <row r="308" spans="16:21" x14ac:dyDescent="0.25">
      <c r="P308" s="10">
        <v>34955</v>
      </c>
      <c r="Q308">
        <v>1.7806280000000001</v>
      </c>
      <c r="S308" s="42">
        <f t="shared" ca="1" si="10"/>
        <v>46279</v>
      </c>
      <c r="T308" s="43">
        <f ca="1">_xll.BInterpol('Base CDI'!$H$4:$H$28,'Base CDI'!$J$4:$J$29,S308,"Cubic","Extrapolate=Linear","MultiX=Average","Skip=True","Sort=True")</f>
        <v>14.109428170453706</v>
      </c>
      <c r="U308" s="43">
        <f ca="1">_xll.BInterpol('Base CDI'!$H$4:$H$28,'Base CDI'!$I$4:$I$29,S308,"Cubic","Extrapolate=Linear","MultiX=Average","Skip=True","Sort=True")</f>
        <v>14.11216766781852</v>
      </c>
    </row>
    <row r="309" spans="16:21" x14ac:dyDescent="0.25">
      <c r="P309" s="10">
        <v>34956</v>
      </c>
      <c r="Q309">
        <v>1.7835000000000001</v>
      </c>
      <c r="S309" s="42">
        <f t="shared" ca="1" si="10"/>
        <v>46280</v>
      </c>
      <c r="T309" s="43">
        <f ca="1">_xll.BInterpol('Base CDI'!$H$4:$H$28,'Base CDI'!$J$4:$J$29,S309,"Cubic","Extrapolate=Linear","MultiX=Average","Skip=True","Sort=True")</f>
        <v>14.105072609204436</v>
      </c>
      <c r="U309" s="43">
        <f ca="1">_xll.BInterpol('Base CDI'!$H$4:$H$28,'Base CDI'!$I$4:$I$29,S309,"Cubic","Extrapolate=Linear","MultiX=Average","Skip=True","Sort=True")</f>
        <v>14.107767596266841</v>
      </c>
    </row>
    <row r="310" spans="16:21" x14ac:dyDescent="0.25">
      <c r="P310" s="10">
        <v>34957</v>
      </c>
      <c r="Q310">
        <v>1.7863720000000001</v>
      </c>
      <c r="S310" s="42">
        <f t="shared" ca="1" si="10"/>
        <v>46281</v>
      </c>
      <c r="T310" s="43">
        <f ca="1">_xll.BInterpol('Base CDI'!$H$4:$H$28,'Base CDI'!$J$4:$J$29,S310,"Cubic","Extrapolate=Linear","MultiX=Average","Skip=True","Sort=True")</f>
        <v>14.100714044927045</v>
      </c>
      <c r="U310" s="43">
        <f ca="1">_xll.BInterpol('Base CDI'!$H$4:$H$28,'Base CDI'!$I$4:$I$29,S310,"Cubic","Extrapolate=Linear","MultiX=Average","Skip=True","Sort=True")</f>
        <v>14.103364315510037</v>
      </c>
    </row>
    <row r="311" spans="16:21" x14ac:dyDescent="0.25">
      <c r="P311" s="10">
        <v>34960</v>
      </c>
      <c r="Q311">
        <v>1.7892479999999999</v>
      </c>
      <c r="S311" s="42">
        <f t="shared" ca="1" si="10"/>
        <v>46282</v>
      </c>
      <c r="T311" s="43">
        <f ca="1">_xll.BInterpol('Base CDI'!$H$4:$H$28,'Base CDI'!$J$4:$J$29,S311,"Cubic","Extrapolate=Linear","MultiX=Average","Skip=True","Sort=True")</f>
        <v>14.096352649004089</v>
      </c>
      <c r="U311" s="43">
        <f ca="1">_xll.BInterpol('Base CDI'!$H$4:$H$28,'Base CDI'!$I$4:$I$29,S311,"Cubic","Extrapolate=Linear","MultiX=Average","Skip=True","Sort=True")</f>
        <v>14.098958003631491</v>
      </c>
    </row>
    <row r="312" spans="16:21" x14ac:dyDescent="0.25">
      <c r="P312" s="10">
        <v>34961</v>
      </c>
      <c r="Q312">
        <v>1.7921290000000001</v>
      </c>
      <c r="S312" s="42">
        <f t="shared" ca="1" si="10"/>
        <v>46283</v>
      </c>
      <c r="T312" s="43">
        <f ca="1">_xll.BInterpol('Base CDI'!$H$4:$H$28,'Base CDI'!$J$4:$J$29,S312,"Cubic","Extrapolate=Linear","MultiX=Average","Skip=True","Sort=True")</f>
        <v>14.091988592818126</v>
      </c>
      <c r="U312" s="43">
        <f ca="1">_xll.BInterpol('Base CDI'!$H$4:$H$28,'Base CDI'!$I$4:$I$29,S312,"Cubic","Extrapolate=Linear","MultiX=Average","Skip=True","Sort=True")</f>
        <v>14.094548838714589</v>
      </c>
    </row>
    <row r="313" spans="16:21" x14ac:dyDescent="0.25">
      <c r="P313" s="10">
        <v>34962</v>
      </c>
      <c r="Q313">
        <v>1.7950140000000001</v>
      </c>
      <c r="S313" s="42">
        <f t="shared" ca="1" si="10"/>
        <v>46284</v>
      </c>
      <c r="T313" s="43">
        <f ca="1">_xll.BInterpol('Base CDI'!$H$4:$H$28,'Base CDI'!$J$4:$J$29,S313,"Cubic","Extrapolate=Linear","MultiX=Average","Skip=True","Sort=True")</f>
        <v>14.08762204775171</v>
      </c>
      <c r="U313" s="43">
        <f ca="1">_xll.BInterpol('Base CDI'!$H$4:$H$28,'Base CDI'!$I$4:$I$29,S313,"Cubic","Extrapolate=Linear","MultiX=Average","Skip=True","Sort=True")</f>
        <v>14.090136998842716</v>
      </c>
    </row>
    <row r="314" spans="16:21" x14ac:dyDescent="0.25">
      <c r="P314" s="10">
        <v>34963</v>
      </c>
      <c r="Q314">
        <v>1.7979039999999999</v>
      </c>
      <c r="S314" s="42">
        <f t="shared" ca="1" si="10"/>
        <v>46285</v>
      </c>
      <c r="T314" s="43">
        <f ca="1">_xll.BInterpol('Base CDI'!$H$4:$H$28,'Base CDI'!$J$4:$J$29,S314,"Cubic","Extrapolate=Linear","MultiX=Average","Skip=True","Sort=True")</f>
        <v>14.083253185187399</v>
      </c>
      <c r="U314" s="43">
        <f ca="1">_xll.BInterpol('Base CDI'!$H$4:$H$28,'Base CDI'!$I$4:$I$29,S314,"Cubic","Extrapolate=Linear","MultiX=Average","Skip=True","Sort=True")</f>
        <v>14.085722662099258</v>
      </c>
    </row>
    <row r="315" spans="16:21" x14ac:dyDescent="0.25">
      <c r="P315" s="10">
        <v>34964</v>
      </c>
      <c r="Q315">
        <v>1.8007979999999999</v>
      </c>
      <c r="S315" s="42">
        <f t="shared" ca="1" si="10"/>
        <v>46286</v>
      </c>
      <c r="T315" s="43">
        <f ca="1">_xll.BInterpol('Base CDI'!$H$4:$H$28,'Base CDI'!$J$4:$J$29,S315,"Cubic","Extrapolate=Linear","MultiX=Average","Skip=True","Sort=True")</f>
        <v>14.078882176507749</v>
      </c>
      <c r="U315" s="43">
        <f ca="1">_xll.BInterpol('Base CDI'!$H$4:$H$28,'Base CDI'!$I$4:$I$29,S315,"Cubic","Extrapolate=Linear","MultiX=Average","Skip=True","Sort=True")</f>
        <v>14.081306006567596</v>
      </c>
    </row>
    <row r="316" spans="16:21" x14ac:dyDescent="0.25">
      <c r="P316" s="10">
        <v>34967</v>
      </c>
      <c r="Q316">
        <v>1.803698</v>
      </c>
      <c r="S316" s="42">
        <f t="shared" ca="1" si="10"/>
        <v>46287</v>
      </c>
      <c r="T316" s="43">
        <f ca="1">_xll.BInterpol('Base CDI'!$H$4:$H$28,'Base CDI'!$J$4:$J$29,S316,"Cubic","Extrapolate=Linear","MultiX=Average","Skip=True","Sort=True")</f>
        <v>14.074509193095317</v>
      </c>
      <c r="U316" s="43">
        <f ca="1">_xll.BInterpol('Base CDI'!$H$4:$H$28,'Base CDI'!$I$4:$I$29,S316,"Cubic","Extrapolate=Linear","MultiX=Average","Skip=True","Sort=True")</f>
        <v>14.076887210331117</v>
      </c>
    </row>
    <row r="317" spans="16:21" x14ac:dyDescent="0.25">
      <c r="P317" s="10">
        <v>34968</v>
      </c>
      <c r="Q317">
        <v>1.806602</v>
      </c>
      <c r="S317" s="42">
        <f t="shared" ca="1" si="10"/>
        <v>46288</v>
      </c>
      <c r="T317" s="43">
        <f ca="1">_xll.BInterpol('Base CDI'!$H$4:$H$28,'Base CDI'!$J$4:$J$29,S317,"Cubic","Extrapolate=Linear","MultiX=Average","Skip=True","Sort=True")</f>
        <v>14.070134406332658</v>
      </c>
      <c r="U317" s="43">
        <f ca="1">_xll.BInterpol('Base CDI'!$H$4:$H$28,'Base CDI'!$I$4:$I$29,S317,"Cubic","Extrapolate=Linear","MultiX=Average","Skip=True","Sort=True")</f>
        <v>14.072466451473204</v>
      </c>
    </row>
    <row r="318" spans="16:21" x14ac:dyDescent="0.25">
      <c r="P318" s="10">
        <v>34969</v>
      </c>
      <c r="Q318">
        <v>1.80951</v>
      </c>
      <c r="S318" s="42">
        <f t="shared" ca="1" si="10"/>
        <v>46289</v>
      </c>
      <c r="T318" s="43">
        <f ca="1">_xll.BInterpol('Base CDI'!$H$4:$H$28,'Base CDI'!$J$4:$J$29,S318,"Cubic","Extrapolate=Linear","MultiX=Average","Skip=True","Sort=True")</f>
        <v>14.06575798760233</v>
      </c>
      <c r="U318" s="43">
        <f ca="1">_xll.BInterpol('Base CDI'!$H$4:$H$28,'Base CDI'!$I$4:$I$29,S318,"Cubic","Extrapolate=Linear","MultiX=Average","Skip=True","Sort=True")</f>
        <v>14.068043908077245</v>
      </c>
    </row>
    <row r="319" spans="16:21" x14ac:dyDescent="0.25">
      <c r="P319" s="10">
        <v>34970</v>
      </c>
      <c r="Q319">
        <v>1.812424</v>
      </c>
      <c r="S319" s="42">
        <f t="shared" ca="1" si="10"/>
        <v>46290</v>
      </c>
      <c r="T319" s="43">
        <f ca="1">_xll.BInterpol('Base CDI'!$H$4:$H$28,'Base CDI'!$J$4:$J$29,S319,"Cubic","Extrapolate=Linear","MultiX=Average","Skip=True","Sort=True")</f>
        <v>14.06138010828689</v>
      </c>
      <c r="U319" s="43">
        <f ca="1">_xll.BInterpol('Base CDI'!$H$4:$H$28,'Base CDI'!$I$4:$I$29,S319,"Cubic","Extrapolate=Linear","MultiX=Average","Skip=True","Sort=True")</f>
        <v>14.06361975822662</v>
      </c>
    </row>
    <row r="320" spans="16:21" x14ac:dyDescent="0.25">
      <c r="P320" s="10">
        <v>34971</v>
      </c>
      <c r="Q320">
        <v>1.815293</v>
      </c>
      <c r="S320" s="42">
        <f t="shared" ca="1" si="10"/>
        <v>46291</v>
      </c>
      <c r="T320" s="43">
        <f ca="1">_xll.BInterpol('Base CDI'!$H$4:$H$28,'Base CDI'!$J$4:$J$29,S320,"Cubic","Extrapolate=Linear","MultiX=Average","Skip=True","Sort=True")</f>
        <v>14.057000939768892</v>
      </c>
      <c r="U320" s="43">
        <f ca="1">_xll.BInterpol('Base CDI'!$H$4:$H$28,'Base CDI'!$I$4:$I$29,S320,"Cubic","Extrapolate=Linear","MultiX=Average","Skip=True","Sort=True")</f>
        <v>14.059194180004717</v>
      </c>
    </row>
    <row r="321" spans="16:21" x14ac:dyDescent="0.25">
      <c r="P321" s="10">
        <v>34974</v>
      </c>
      <c r="Q321">
        <v>1.8179069999999999</v>
      </c>
      <c r="S321" s="42">
        <f t="shared" ca="1" si="10"/>
        <v>46292</v>
      </c>
      <c r="T321" s="43">
        <f ca="1">_xll.BInterpol('Base CDI'!$H$4:$H$28,'Base CDI'!$J$4:$J$29,S321,"Cubic","Extrapolate=Linear","MultiX=Average","Skip=True","Sort=True")</f>
        <v>14.052620653430894</v>
      </c>
      <c r="U321" s="43">
        <f ca="1">_xll.BInterpol('Base CDI'!$H$4:$H$28,'Base CDI'!$I$4:$I$29,S321,"Cubic","Extrapolate=Linear","MultiX=Average","Skip=True","Sort=True")</f>
        <v>14.05476735149492</v>
      </c>
    </row>
    <row r="322" spans="16:21" x14ac:dyDescent="0.25">
      <c r="P322" s="10">
        <v>34975</v>
      </c>
      <c r="Q322">
        <v>1.8205249999999999</v>
      </c>
      <c r="S322" s="42">
        <f t="shared" ca="1" si="10"/>
        <v>46293</v>
      </c>
      <c r="T322" s="43">
        <f ca="1">_xll.BInterpol('Base CDI'!$H$4:$H$28,'Base CDI'!$J$4:$J$29,S322,"Cubic","Extrapolate=Linear","MultiX=Average","Skip=True","Sort=True")</f>
        <v>14.048239420655454</v>
      </c>
      <c r="U322" s="43">
        <f ca="1">_xll.BInterpol('Base CDI'!$H$4:$H$28,'Base CDI'!$I$4:$I$29,S322,"Cubic","Extrapolate=Linear","MultiX=Average","Skip=True","Sort=True")</f>
        <v>14.050339450780614</v>
      </c>
    </row>
    <row r="323" spans="16:21" x14ac:dyDescent="0.25">
      <c r="P323" s="10">
        <v>34976</v>
      </c>
      <c r="Q323">
        <v>1.823153</v>
      </c>
      <c r="S323" s="42">
        <f t="shared" ca="1" si="10"/>
        <v>46294</v>
      </c>
      <c r="T323" s="43">
        <f ca="1">_xll.BInterpol('Base CDI'!$H$4:$H$28,'Base CDI'!$J$4:$J$29,S323,"Cubic","Extrapolate=Linear","MultiX=Average","Skip=True","Sort=True")</f>
        <v>14.043857412825124</v>
      </c>
      <c r="U323" s="43">
        <f ca="1">_xll.BInterpol('Base CDI'!$H$4:$H$28,'Base CDI'!$I$4:$I$29,S323,"Cubic","Extrapolate=Linear","MultiX=Average","Skip=True","Sort=True")</f>
        <v>14.045910655945182</v>
      </c>
    </row>
    <row r="324" spans="16:21" x14ac:dyDescent="0.25">
      <c r="P324" s="10">
        <v>34977</v>
      </c>
      <c r="Q324">
        <v>1.8257840000000001</v>
      </c>
      <c r="S324" s="42">
        <f t="shared" ca="1" si="10"/>
        <v>46295</v>
      </c>
      <c r="T324" s="43">
        <f ca="1">_xll.BInterpol('Base CDI'!$H$4:$H$28,'Base CDI'!$J$4:$J$29,S324,"Cubic","Extrapolate=Linear","MultiX=Average","Skip=True","Sort=True")</f>
        <v>14.039474801322466</v>
      </c>
      <c r="U324" s="43">
        <f ca="1">_xll.BInterpol('Base CDI'!$H$4:$H$28,'Base CDI'!$I$4:$I$29,S324,"Cubic","Extrapolate=Linear","MultiX=Average","Skip=True","Sort=True")</f>
        <v>14.041481145072011</v>
      </c>
    </row>
    <row r="325" spans="16:21" x14ac:dyDescent="0.25">
      <c r="P325" s="10">
        <v>34978</v>
      </c>
      <c r="Q325">
        <v>1.8284069999999999</v>
      </c>
      <c r="S325" s="42">
        <f t="shared" ca="1" si="10"/>
        <v>46296</v>
      </c>
      <c r="T325" s="43">
        <f ca="1">_xll.BInterpol('Base CDI'!$H$4:$H$28,'Base CDI'!$J$4:$J$29,S325,"Cubic","Extrapolate=Linear","MultiX=Average","Skip=True","Sort=True")</f>
        <v>14.035091757530033</v>
      </c>
      <c r="U325" s="43">
        <f ca="1">_xll.BInterpol('Base CDI'!$H$4:$H$28,'Base CDI'!$I$4:$I$29,S325,"Cubic","Extrapolate=Linear","MultiX=Average","Skip=True","Sort=True")</f>
        <v>14.037051096244483</v>
      </c>
    </row>
    <row r="326" spans="16:21" x14ac:dyDescent="0.25">
      <c r="P326" s="10">
        <v>34981</v>
      </c>
      <c r="Q326">
        <v>1.83101</v>
      </c>
      <c r="S326" s="42">
        <f t="shared" ca="1" si="10"/>
        <v>46297</v>
      </c>
      <c r="T326" s="43">
        <f ca="1">_xll.BInterpol('Base CDI'!$H$4:$H$28,'Base CDI'!$J$4:$J$29,S326,"Cubic","Extrapolate=Linear","MultiX=Average","Skip=True","Sort=True")</f>
        <v>14.03070845283038</v>
      </c>
      <c r="U326" s="43">
        <f ca="1">_xll.BInterpol('Base CDI'!$H$4:$H$28,'Base CDI'!$I$4:$I$29,S326,"Cubic","Extrapolate=Linear","MultiX=Average","Skip=True","Sort=True")</f>
        <v>14.032620687545982</v>
      </c>
    </row>
    <row r="327" spans="16:21" x14ac:dyDescent="0.25">
      <c r="P327" s="10">
        <v>34982</v>
      </c>
      <c r="Q327">
        <v>1.833604</v>
      </c>
      <c r="S327" s="42">
        <f t="shared" ca="1" si="10"/>
        <v>46298</v>
      </c>
      <c r="T327" s="43">
        <f ca="1">_xll.BInterpol('Base CDI'!$H$4:$H$28,'Base CDI'!$J$4:$J$29,S327,"Cubic","Extrapolate=Linear","MultiX=Average","Skip=True","Sort=True")</f>
        <v>14.026325058606067</v>
      </c>
      <c r="U327" s="43">
        <f ca="1">_xll.BInterpol('Base CDI'!$H$4:$H$28,'Base CDI'!$I$4:$I$29,S327,"Cubic","Extrapolate=Linear","MultiX=Average","Skip=True","Sort=True")</f>
        <v>14.028190097059898</v>
      </c>
    </row>
    <row r="328" spans="16:21" x14ac:dyDescent="0.25">
      <c r="P328" s="10">
        <v>34983</v>
      </c>
      <c r="Q328">
        <v>1.8362130000000001</v>
      </c>
      <c r="S328" s="42">
        <f t="shared" ca="1" si="10"/>
        <v>46299</v>
      </c>
      <c r="T328" s="43">
        <f ca="1">_xll.BInterpol('Base CDI'!$H$4:$H$28,'Base CDI'!$J$4:$J$29,S328,"Cubic","Extrapolate=Linear","MultiX=Average","Skip=True","Sort=True")</f>
        <v>14.02194174623965</v>
      </c>
      <c r="U328" s="43">
        <f ca="1">_xll.BInterpol('Base CDI'!$H$4:$H$28,'Base CDI'!$I$4:$I$29,S328,"Cubic","Extrapolate=Linear","MultiX=Average","Skip=True","Sort=True")</f>
        <v>14.023759502869611</v>
      </c>
    </row>
    <row r="329" spans="16:21" x14ac:dyDescent="0.25">
      <c r="P329" s="10">
        <v>34985</v>
      </c>
      <c r="Q329">
        <v>1.838827</v>
      </c>
      <c r="S329" s="42">
        <f t="shared" ca="1" si="10"/>
        <v>46300</v>
      </c>
      <c r="T329" s="43">
        <f ca="1">_xll.BInterpol('Base CDI'!$H$4:$H$28,'Base CDI'!$J$4:$J$29,S329,"Cubic","Extrapolate=Linear","MultiX=Average","Skip=True","Sort=True")</f>
        <v>14.017558687113683</v>
      </c>
      <c r="U329" s="43">
        <f ca="1">_xll.BInterpol('Base CDI'!$H$4:$H$28,'Base CDI'!$I$4:$I$29,S329,"Cubic","Extrapolate=Linear","MultiX=Average","Skip=True","Sort=True")</f>
        <v>14.019329083058507</v>
      </c>
    </row>
    <row r="330" spans="16:21" x14ac:dyDescent="0.25">
      <c r="P330" s="10">
        <v>34988</v>
      </c>
      <c r="Q330">
        <v>1.8414440000000001</v>
      </c>
      <c r="S330" s="42">
        <f t="shared" ca="1" si="10"/>
        <v>46301</v>
      </c>
      <c r="T330" s="43">
        <f ca="1">_xll.BInterpol('Base CDI'!$H$4:$H$28,'Base CDI'!$J$4:$J$29,S330,"Cubic","Extrapolate=Linear","MultiX=Average","Skip=True","Sort=True")</f>
        <v>14.013176052610724</v>
      </c>
      <c r="U330" s="43">
        <f ca="1">_xll.BInterpol('Base CDI'!$H$4:$H$28,'Base CDI'!$I$4:$I$29,S330,"Cubic","Extrapolate=Linear","MultiX=Average","Skip=True","Sort=True")</f>
        <v>14.01489901570997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1">S330+1</f>
        <v>46302</v>
      </c>
      <c r="T331" s="43">
        <f ca="1">_xll.BInterpol('Base CDI'!$H$4:$H$28,'Base CDI'!$J$4:$J$29,S331,"Cubic","Extrapolate=Linear","MultiX=Average","Skip=True","Sort=True")</f>
        <v>14.008794014113329</v>
      </c>
      <c r="U331" s="43">
        <f ca="1">_xll.BInterpol('Base CDI'!$H$4:$H$28,'Base CDI'!$I$4:$I$29,S331,"Cubic","Extrapolate=Linear","MultiX=Average","Skip=True","Sort=True")</f>
        <v>14.010469478907387</v>
      </c>
    </row>
    <row r="332" spans="16:21" x14ac:dyDescent="0.25">
      <c r="P332" s="10">
        <v>34990</v>
      </c>
      <c r="Q332">
        <v>1.846708</v>
      </c>
      <c r="S332" s="42">
        <f t="shared" ca="1" si="11"/>
        <v>46303</v>
      </c>
      <c r="T332" s="43">
        <f ca="1">_xll.BInterpol('Base CDI'!$H$4:$H$28,'Base CDI'!$J$4:$J$29,S332,"Cubic","Extrapolate=Linear","MultiX=Average","Skip=True","Sort=True")</f>
        <v>14.004412743004057</v>
      </c>
      <c r="U332" s="43">
        <f ca="1">_xll.BInterpol('Base CDI'!$H$4:$H$28,'Base CDI'!$I$4:$I$29,S332,"Cubic","Extrapolate=Linear","MultiX=Average","Skip=True","Sort=True")</f>
        <v>14.006040650734139</v>
      </c>
    </row>
    <row r="333" spans="16:21" x14ac:dyDescent="0.25">
      <c r="P333" s="10">
        <v>34991</v>
      </c>
      <c r="Q333">
        <v>1.8493919999999999</v>
      </c>
      <c r="S333" s="42">
        <f t="shared" ca="1" si="11"/>
        <v>46304</v>
      </c>
      <c r="T333" s="43">
        <f ca="1">_xll.BInterpol('Base CDI'!$H$4:$H$28,'Base CDI'!$J$4:$J$29,S333,"Cubic","Extrapolate=Linear","MultiX=Average","Skip=True","Sort=True")</f>
        <v>14.00003241066546</v>
      </c>
      <c r="U333" s="43">
        <f ca="1">_xll.BInterpol('Base CDI'!$H$4:$H$28,'Base CDI'!$I$4:$I$29,S333,"Cubic","Extrapolate=Linear","MultiX=Average","Skip=True","Sort=True")</f>
        <v>14.001612709273614</v>
      </c>
    </row>
    <row r="334" spans="16:21" x14ac:dyDescent="0.25">
      <c r="P334" s="10">
        <v>34992</v>
      </c>
      <c r="Q334">
        <v>1.8520799999999999</v>
      </c>
      <c r="S334" s="42">
        <f t="shared" ca="1" si="11"/>
        <v>46305</v>
      </c>
      <c r="T334" s="43">
        <f ca="1">_xll.BInterpol('Base CDI'!$H$4:$H$28,'Base CDI'!$J$4:$J$29,S334,"Cubic","Extrapolate=Linear","MultiX=Average","Skip=True","Sort=True")</f>
        <v>13.995653188480096</v>
      </c>
      <c r="U334" s="43">
        <f ca="1">_xll.BInterpol('Base CDI'!$H$4:$H$28,'Base CDI'!$I$4:$I$29,S334,"Cubic","Extrapolate=Linear","MultiX=Average","Skip=True","Sort=True")</f>
        <v>13.997185832609194</v>
      </c>
    </row>
    <row r="335" spans="16:21" x14ac:dyDescent="0.25">
      <c r="P335" s="10">
        <v>34995</v>
      </c>
      <c r="Q335">
        <v>1.854778</v>
      </c>
      <c r="S335" s="42">
        <f t="shared" ca="1" si="11"/>
        <v>46306</v>
      </c>
      <c r="T335" s="43">
        <f ca="1">_xll.BInterpol('Base CDI'!$H$4:$H$28,'Base CDI'!$J$4:$J$29,S335,"Cubic","Extrapolate=Linear","MultiX=Average","Skip=True","Sort=True")</f>
        <v>13.991275247830524</v>
      </c>
      <c r="U335" s="43">
        <f ca="1">_xll.BInterpol('Base CDI'!$H$4:$H$28,'Base CDI'!$I$4:$I$29,S335,"Cubic","Extrapolate=Linear","MultiX=Average","Skip=True","Sort=True")</f>
        <v>13.992760198824264</v>
      </c>
    </row>
    <row r="336" spans="16:21" x14ac:dyDescent="0.25">
      <c r="P336" s="10">
        <v>34996</v>
      </c>
      <c r="Q336">
        <v>1.85748</v>
      </c>
      <c r="S336" s="42">
        <f t="shared" ca="1" si="11"/>
        <v>46307</v>
      </c>
      <c r="T336" s="43">
        <f ca="1">_xll.BInterpol('Base CDI'!$H$4:$H$28,'Base CDI'!$J$4:$J$29,S336,"Cubic","Extrapolate=Linear","MultiX=Average","Skip=True","Sort=True")</f>
        <v>13.986898760099297</v>
      </c>
      <c r="U336" s="43">
        <f ca="1">_xll.BInterpol('Base CDI'!$H$4:$H$28,'Base CDI'!$I$4:$I$29,S336,"Cubic","Extrapolate=Linear","MultiX=Average","Skip=True","Sort=True")</f>
        <v>13.988335986002211</v>
      </c>
    </row>
    <row r="337" spans="16:21" x14ac:dyDescent="0.25">
      <c r="P337" s="10">
        <v>34997</v>
      </c>
      <c r="Q337">
        <v>1.8601669999999999</v>
      </c>
      <c r="S337" s="42">
        <f t="shared" ca="1" si="11"/>
        <v>46308</v>
      </c>
      <c r="T337" s="43">
        <f ca="1">_xll.BInterpol('Base CDI'!$H$4:$H$28,'Base CDI'!$J$4:$J$29,S337,"Cubic","Extrapolate=Linear","MultiX=Average","Skip=True","Sort=True")</f>
        <v>13.982523896668974</v>
      </c>
      <c r="U337" s="43">
        <f ca="1">_xll.BInterpol('Base CDI'!$H$4:$H$28,'Base CDI'!$I$4:$I$29,S337,"Cubic","Extrapolate=Linear","MultiX=Average","Skip=True","Sort=True")</f>
        <v>13.983913372226418</v>
      </c>
    </row>
    <row r="338" spans="16:21" x14ac:dyDescent="0.25">
      <c r="P338" s="10">
        <v>34998</v>
      </c>
      <c r="Q338">
        <v>1.862852</v>
      </c>
      <c r="S338" s="42">
        <f t="shared" ca="1" si="11"/>
        <v>46309</v>
      </c>
      <c r="T338" s="43">
        <f ca="1">_xll.BInterpol('Base CDI'!$H$4:$H$28,'Base CDI'!$J$4:$J$29,S338,"Cubic","Extrapolate=Linear","MultiX=Average","Skip=True","Sort=True")</f>
        <v>13.978150828922109</v>
      </c>
      <c r="U338" s="43">
        <f ca="1">_xll.BInterpol('Base CDI'!$H$4:$H$28,'Base CDI'!$I$4:$I$29,S338,"Cubic","Extrapolate=Linear","MultiX=Average","Skip=True","Sort=True")</f>
        <v>13.97949253558027</v>
      </c>
    </row>
    <row r="339" spans="16:21" x14ac:dyDescent="0.25">
      <c r="P339" s="10">
        <v>34999</v>
      </c>
      <c r="Q339">
        <v>1.865534</v>
      </c>
      <c r="S339" s="42">
        <f t="shared" ca="1" si="11"/>
        <v>46310</v>
      </c>
      <c r="T339" s="43">
        <f ca="1">_xll.BInterpol('Base CDI'!$H$4:$H$28,'Base CDI'!$J$4:$J$29,S339,"Cubic","Extrapolate=Linear","MultiX=Average","Skip=True","Sort=True")</f>
        <v>13.973779728241261</v>
      </c>
      <c r="U339" s="43">
        <f ca="1">_xll.BInterpol('Base CDI'!$H$4:$H$28,'Base CDI'!$I$4:$I$29,S339,"Cubic","Extrapolate=Linear","MultiX=Average","Skip=True","Sort=True")</f>
        <v>13.975073654147151</v>
      </c>
    </row>
    <row r="340" spans="16:21" x14ac:dyDescent="0.25">
      <c r="P340" s="10">
        <v>35002</v>
      </c>
      <c r="Q340">
        <v>1.868196</v>
      </c>
      <c r="S340" s="42">
        <f t="shared" ca="1" si="11"/>
        <v>46311</v>
      </c>
      <c r="T340" s="43">
        <f ca="1">_xll.BInterpol('Base CDI'!$H$4:$H$28,'Base CDI'!$J$4:$J$29,S340,"Cubic","Extrapolate=Linear","MultiX=Average","Skip=True","Sort=True")</f>
        <v>13.969410766008986</v>
      </c>
      <c r="U340" s="43">
        <f ca="1">_xll.BInterpol('Base CDI'!$H$4:$H$28,'Base CDI'!$I$4:$I$29,S340,"Cubic","Extrapolate=Linear","MultiX=Average","Skip=True","Sort=True")</f>
        <v>13.970656906010445</v>
      </c>
    </row>
    <row r="341" spans="16:21" x14ac:dyDescent="0.25">
      <c r="P341" s="10">
        <v>35003</v>
      </c>
      <c r="Q341">
        <v>1.870849</v>
      </c>
      <c r="S341" s="42">
        <f t="shared" ca="1" si="11"/>
        <v>46312</v>
      </c>
      <c r="T341" s="43">
        <f ca="1">_xll.BInterpol('Base CDI'!$H$4:$H$28,'Base CDI'!$J$4:$J$29,S341,"Cubic","Extrapolate=Linear","MultiX=Average","Skip=True","Sort=True")</f>
        <v>13.965044113607838</v>
      </c>
      <c r="U341" s="43">
        <f ca="1">_xll.BInterpol('Base CDI'!$H$4:$H$28,'Base CDI'!$I$4:$I$29,S341,"Cubic","Extrapolate=Linear","MultiX=Average","Skip=True","Sort=True")</f>
        <v>13.966242469253539</v>
      </c>
    </row>
    <row r="342" spans="16:21" x14ac:dyDescent="0.25">
      <c r="P342" s="10">
        <v>35004</v>
      </c>
      <c r="Q342">
        <v>1.8734740000000001</v>
      </c>
      <c r="S342" s="42">
        <f t="shared" ca="1" si="11"/>
        <v>46313</v>
      </c>
      <c r="T342" s="43">
        <f ca="1">_xll.BInterpol('Base CDI'!$H$4:$H$28,'Base CDI'!$J$4:$J$29,S342,"Cubic","Extrapolate=Linear","MultiX=Average","Skip=True","Sort=True")</f>
        <v>13.960679942420377</v>
      </c>
      <c r="U342" s="43">
        <f ca="1">_xll.BInterpol('Base CDI'!$H$4:$H$28,'Base CDI'!$I$4:$I$29,S342,"Cubic","Extrapolate=Linear","MultiX=Average","Skip=True","Sort=True")</f>
        <v>13.961830521959815</v>
      </c>
    </row>
    <row r="343" spans="16:21" x14ac:dyDescent="0.25">
      <c r="P343" s="10">
        <v>35006</v>
      </c>
      <c r="Q343">
        <v>1.876047</v>
      </c>
      <c r="S343" s="42">
        <f t="shared" ca="1" si="11"/>
        <v>46314</v>
      </c>
      <c r="T343" s="43">
        <f ca="1">_xll.BInterpol('Base CDI'!$H$4:$H$28,'Base CDI'!$J$4:$J$29,S343,"Cubic","Extrapolate=Linear","MultiX=Average","Skip=True","Sort=True")</f>
        <v>13.956318423829156</v>
      </c>
      <c r="U343" s="43">
        <f ca="1">_xll.BInterpol('Base CDI'!$H$4:$H$28,'Base CDI'!$I$4:$I$29,S343,"Cubic","Extrapolate=Linear","MultiX=Average","Skip=True","Sort=True")</f>
        <v>13.957421242212661</v>
      </c>
    </row>
    <row r="344" spans="16:21" x14ac:dyDescent="0.25">
      <c r="P344" s="10">
        <v>35009</v>
      </c>
      <c r="Q344">
        <v>1.8786290000000001</v>
      </c>
      <c r="S344" s="42">
        <f t="shared" ca="1" si="11"/>
        <v>46315</v>
      </c>
      <c r="T344" s="43">
        <f ca="1">_xll.BInterpol('Base CDI'!$H$4:$H$28,'Base CDI'!$J$4:$J$29,S344,"Cubic","Extrapolate=Linear","MultiX=Average","Skip=True","Sort=True")</f>
        <v>13.951959729216735</v>
      </c>
      <c r="U344" s="43">
        <f ca="1">_xll.BInterpol('Base CDI'!$H$4:$H$28,'Base CDI'!$I$4:$I$29,S344,"Cubic","Extrapolate=Linear","MultiX=Average","Skip=True","Sort=True")</f>
        <v>13.953014808095459</v>
      </c>
    </row>
    <row r="345" spans="16:21" x14ac:dyDescent="0.25">
      <c r="P345" s="10">
        <v>35010</v>
      </c>
      <c r="Q345">
        <v>1.8812409999999999</v>
      </c>
      <c r="S345" s="42">
        <f t="shared" ca="1" si="11"/>
        <v>46316</v>
      </c>
      <c r="T345" s="43">
        <f ca="1">_xll.BInterpol('Base CDI'!$H$4:$H$28,'Base CDI'!$J$4:$J$29,S345,"Cubic","Extrapolate=Linear","MultiX=Average","Skip=True","Sort=True")</f>
        <v>13.947604029965667</v>
      </c>
      <c r="U345" s="43">
        <f ca="1">_xll.BInterpol('Base CDI'!$H$4:$H$28,'Base CDI'!$I$4:$I$29,S345,"Cubic","Extrapolate=Linear","MultiX=Average","Skip=True","Sort=True")</f>
        <v>13.948611397691593</v>
      </c>
    </row>
    <row r="346" spans="16:21" x14ac:dyDescent="0.25">
      <c r="P346" s="10">
        <v>35011</v>
      </c>
      <c r="Q346">
        <v>1.883875</v>
      </c>
      <c r="S346" s="42">
        <f t="shared" ca="1" si="11"/>
        <v>46317</v>
      </c>
      <c r="T346" s="43">
        <f ca="1">_xll.BInterpol('Base CDI'!$H$4:$H$28,'Base CDI'!$J$4:$J$29,S346,"Cubic","Extrapolate=Linear","MultiX=Average","Skip=True","Sort=True")</f>
        <v>13.94325149745851</v>
      </c>
      <c r="U346" s="43">
        <f ca="1">_xll.BInterpol('Base CDI'!$H$4:$H$28,'Base CDI'!$I$4:$I$29,S346,"Cubic","Extrapolate=Linear","MultiX=Average","Skip=True","Sort=True")</f>
        <v>13.944211189084449</v>
      </c>
    </row>
    <row r="347" spans="16:21" x14ac:dyDescent="0.25">
      <c r="P347" s="10">
        <v>35012</v>
      </c>
      <c r="Q347">
        <v>1.8865559999999999</v>
      </c>
      <c r="S347" s="42">
        <f t="shared" ca="1" si="11"/>
        <v>46318</v>
      </c>
      <c r="T347" s="43">
        <f ca="1">_xll.BInterpol('Base CDI'!$H$4:$H$28,'Base CDI'!$J$4:$J$29,S347,"Cubic","Extrapolate=Linear","MultiX=Average","Skip=True","Sort=True")</f>
        <v>13.938902303077821</v>
      </c>
      <c r="U347" s="43">
        <f ca="1">_xll.BInterpol('Base CDI'!$H$4:$H$28,'Base CDI'!$I$4:$I$29,S347,"Cubic","Extrapolate=Linear","MultiX=Average","Skip=True","Sort=True")</f>
        <v>13.939814360357413</v>
      </c>
    </row>
    <row r="348" spans="16:21" x14ac:dyDescent="0.25">
      <c r="P348" s="10">
        <v>35013</v>
      </c>
      <c r="Q348">
        <v>1.889235</v>
      </c>
      <c r="S348" s="42">
        <f t="shared" ca="1" si="11"/>
        <v>46319</v>
      </c>
      <c r="T348" s="43">
        <f ca="1">_xll.BInterpol('Base CDI'!$H$4:$H$28,'Base CDI'!$J$4:$J$29,S348,"Cubic","Extrapolate=Linear","MultiX=Average","Skip=True","Sort=True")</f>
        <v>13.934556618206157</v>
      </c>
      <c r="U348" s="43">
        <f ca="1">_xll.BInterpol('Base CDI'!$H$4:$H$28,'Base CDI'!$I$4:$I$29,S348,"Cubic","Extrapolate=Linear","MultiX=Average","Skip=True","Sort=True")</f>
        <v>13.935421089593868</v>
      </c>
    </row>
    <row r="349" spans="16:21" x14ac:dyDescent="0.25">
      <c r="P349" s="10">
        <v>35016</v>
      </c>
      <c r="Q349">
        <v>1.8919429999999999</v>
      </c>
      <c r="S349" s="42">
        <f t="shared" ca="1" si="11"/>
        <v>46320</v>
      </c>
      <c r="T349" s="43">
        <f ca="1">_xll.BInterpol('Base CDI'!$H$4:$H$28,'Base CDI'!$J$4:$J$29,S349,"Cubic","Extrapolate=Linear","MultiX=Average","Skip=True","Sort=True")</f>
        <v>13.930214614226072</v>
      </c>
      <c r="U349" s="43">
        <f ca="1">_xll.BInterpol('Base CDI'!$H$4:$H$28,'Base CDI'!$I$4:$I$29,S349,"Cubic","Extrapolate=Linear","MultiX=Average","Skip=True","Sort=True")</f>
        <v>13.931031554877197</v>
      </c>
    </row>
    <row r="350" spans="16:21" x14ac:dyDescent="0.25">
      <c r="P350" s="10">
        <v>35017</v>
      </c>
      <c r="Q350">
        <v>1.8946670000000001</v>
      </c>
      <c r="S350" s="42">
        <f t="shared" ca="1" si="11"/>
        <v>46321</v>
      </c>
      <c r="T350" s="43">
        <f ca="1">_xll.BInterpol('Base CDI'!$H$4:$H$28,'Base CDI'!$J$4:$J$29,S350,"Cubic","Extrapolate=Linear","MultiX=Average","Skip=True","Sort=True")</f>
        <v>13.925876462520122</v>
      </c>
      <c r="U350" s="43">
        <f ca="1">_xll.BInterpol('Base CDI'!$H$4:$H$28,'Base CDI'!$I$4:$I$29,S350,"Cubic","Extrapolate=Linear","MultiX=Average","Skip=True","Sort=True")</f>
        <v>13.926645934290789</v>
      </c>
    </row>
    <row r="351" spans="16:21" x14ac:dyDescent="0.25">
      <c r="P351" s="10">
        <v>35019</v>
      </c>
      <c r="Q351">
        <v>1.8973949999999999</v>
      </c>
      <c r="S351" s="42">
        <f t="shared" ca="1" si="11"/>
        <v>46322</v>
      </c>
      <c r="T351" s="43">
        <f ca="1">_xll.BInterpol('Base CDI'!$H$4:$H$28,'Base CDI'!$J$4:$J$29,S351,"Cubic","Extrapolate=Linear","MultiX=Average","Skip=True","Sort=True")</f>
        <v>13.921542334470868</v>
      </c>
      <c r="U351" s="43">
        <f ca="1">_xll.BInterpol('Base CDI'!$H$4:$H$28,'Base CDI'!$I$4:$I$29,S351,"Cubic","Extrapolate=Linear","MultiX=Average","Skip=True","Sort=True")</f>
        <v>13.922264405918025</v>
      </c>
    </row>
    <row r="352" spans="16:21" x14ac:dyDescent="0.25">
      <c r="P352" s="10">
        <v>35020</v>
      </c>
      <c r="Q352">
        <v>1.900128</v>
      </c>
      <c r="S352" s="42">
        <f t="shared" ca="1" si="11"/>
        <v>46323</v>
      </c>
      <c r="T352" s="43">
        <f ca="1">_xll.BInterpol('Base CDI'!$H$4:$H$28,'Base CDI'!$J$4:$J$29,S352,"Cubic","Extrapolate=Linear","MultiX=Average","Skip=True","Sort=True")</f>
        <v>13.917212401460862</v>
      </c>
      <c r="U352" s="43">
        <f ca="1">_xll.BInterpol('Base CDI'!$H$4:$H$28,'Base CDI'!$I$4:$I$29,S352,"Cubic","Extrapolate=Linear","MultiX=Average","Skip=True","Sort=True")</f>
        <v>13.91788714784229</v>
      </c>
    </row>
    <row r="353" spans="16:21" x14ac:dyDescent="0.25">
      <c r="P353" s="10">
        <v>35023</v>
      </c>
      <c r="Q353">
        <v>1.9028640000000001</v>
      </c>
      <c r="S353" s="42">
        <f t="shared" ca="1" si="11"/>
        <v>46324</v>
      </c>
      <c r="T353" s="43">
        <f ca="1">_xll.BInterpol('Base CDI'!$H$4:$H$28,'Base CDI'!$J$4:$J$29,S353,"Cubic","Extrapolate=Linear","MultiX=Average","Skip=True","Sort=True")</f>
        <v>13.912886834872664</v>
      </c>
      <c r="U353" s="43">
        <f ca="1">_xll.BInterpol('Base CDI'!$H$4:$H$28,'Base CDI'!$I$4:$I$29,S353,"Cubic","Extrapolate=Linear","MultiX=Average","Skip=True","Sort=True")</f>
        <v>13.913514338146971</v>
      </c>
    </row>
    <row r="354" spans="16:21" x14ac:dyDescent="0.25">
      <c r="P354" s="10">
        <v>35024</v>
      </c>
      <c r="Q354">
        <v>1.905591</v>
      </c>
      <c r="S354" s="42">
        <f t="shared" ca="1" si="11"/>
        <v>46325</v>
      </c>
      <c r="T354" s="43">
        <f ca="1">_xll.BInterpol('Base CDI'!$H$4:$H$28,'Base CDI'!$J$4:$J$29,S354,"Cubic","Extrapolate=Linear","MultiX=Average","Skip=True","Sort=True")</f>
        <v>13.908565806088827</v>
      </c>
      <c r="U354" s="43">
        <f ca="1">_xll.BInterpol('Base CDI'!$H$4:$H$28,'Base CDI'!$I$4:$I$29,S354,"Cubic","Extrapolate=Linear","MultiX=Average","Skip=True","Sort=True")</f>
        <v>13.909146154915451</v>
      </c>
    </row>
    <row r="355" spans="16:21" x14ac:dyDescent="0.25">
      <c r="P355" s="10">
        <v>35025</v>
      </c>
      <c r="Q355">
        <v>1.9082269999999999</v>
      </c>
      <c r="S355" s="42">
        <f t="shared" ca="1" si="11"/>
        <v>46326</v>
      </c>
      <c r="T355" s="43">
        <f ca="1">_xll.BInterpol('Base CDI'!$H$4:$H$28,'Base CDI'!$J$4:$J$29,S355,"Cubic","Extrapolate=Linear","MultiX=Average","Skip=True","Sort=True")</f>
        <v>13.90424948649191</v>
      </c>
      <c r="U355" s="43">
        <f ca="1">_xll.BInterpol('Base CDI'!$H$4:$H$28,'Base CDI'!$I$4:$I$29,S355,"Cubic","Extrapolate=Linear","MultiX=Average","Skip=True","Sort=True")</f>
        <v>13.904782776231114</v>
      </c>
    </row>
    <row r="356" spans="16:21" x14ac:dyDescent="0.25">
      <c r="P356" s="10">
        <v>35026</v>
      </c>
      <c r="Q356">
        <v>1.910873</v>
      </c>
      <c r="S356" s="42">
        <f t="shared" ca="1" si="11"/>
        <v>46327</v>
      </c>
      <c r="T356" s="43">
        <f ca="1">_xll.BInterpol('Base CDI'!$H$4:$H$28,'Base CDI'!$J$4:$J$29,S356,"Cubic","Extrapolate=Linear","MultiX=Average","Skip=True","Sort=True")</f>
        <v>13.899938047464467</v>
      </c>
      <c r="U356" s="43">
        <f ca="1">_xll.BInterpol('Base CDI'!$H$4:$H$28,'Base CDI'!$I$4:$I$29,S356,"Cubic","Extrapolate=Linear","MultiX=Average","Skip=True","Sort=True")</f>
        <v>13.900424380177347</v>
      </c>
    </row>
    <row r="357" spans="16:21" x14ac:dyDescent="0.25">
      <c r="P357" s="10">
        <v>35027</v>
      </c>
      <c r="Q357">
        <v>1.91351</v>
      </c>
      <c r="S357" s="42">
        <f t="shared" ca="1" si="11"/>
        <v>46328</v>
      </c>
      <c r="T357" s="43">
        <f ca="1">_xll.BInterpol('Base CDI'!$H$4:$H$28,'Base CDI'!$J$4:$J$29,S357,"Cubic","Extrapolate=Linear","MultiX=Average","Skip=True","Sort=True")</f>
        <v>13.895631660389057</v>
      </c>
      <c r="U357" s="43">
        <f ca="1">_xll.BInterpol('Base CDI'!$H$4:$H$28,'Base CDI'!$I$4:$I$29,S357,"Cubic","Extrapolate=Linear","MultiX=Average","Skip=True","Sort=True")</f>
        <v>13.896071144837531</v>
      </c>
    </row>
    <row r="358" spans="16:21" x14ac:dyDescent="0.25">
      <c r="P358" s="10">
        <v>35030</v>
      </c>
      <c r="Q358">
        <v>1.9161509999999999</v>
      </c>
      <c r="S358" s="42">
        <f t="shared" ca="1" si="11"/>
        <v>46329</v>
      </c>
      <c r="T358" s="43">
        <f ca="1">_xll.BInterpol('Base CDI'!$H$4:$H$28,'Base CDI'!$J$4:$J$29,S358,"Cubic","Extrapolate=Linear","MultiX=Average","Skip=True","Sort=True")</f>
        <v>13.891330496648234</v>
      </c>
      <c r="U358" s="43">
        <f ca="1">_xll.BInterpol('Base CDI'!$H$4:$H$28,'Base CDI'!$I$4:$I$29,S358,"Cubic","Extrapolate=Linear","MultiX=Average","Skip=True","Sort=True")</f>
        <v>13.891723248295053</v>
      </c>
    </row>
    <row r="359" spans="16:21" x14ac:dyDescent="0.25">
      <c r="P359" s="10">
        <v>35031</v>
      </c>
      <c r="Q359">
        <v>1.9188019999999999</v>
      </c>
      <c r="S359" s="42">
        <f t="shared" ca="1" si="11"/>
        <v>46330</v>
      </c>
      <c r="T359" s="43">
        <f ca="1">_xll.BInterpol('Base CDI'!$H$4:$H$28,'Base CDI'!$J$4:$J$29,S359,"Cubic","Extrapolate=Linear","MultiX=Average","Skip=True","Sort=True")</f>
        <v>13.887034727624558</v>
      </c>
      <c r="U359" s="43">
        <f ca="1">_xll.BInterpol('Base CDI'!$H$4:$H$28,'Base CDI'!$I$4:$I$29,S359,"Cubic","Extrapolate=Linear","MultiX=Average","Skip=True","Sort=True")</f>
        <v>13.887380868633297</v>
      </c>
    </row>
    <row r="360" spans="16:21" x14ac:dyDescent="0.25">
      <c r="P360" s="10">
        <v>35032</v>
      </c>
      <c r="Q360">
        <v>1.9214560000000001</v>
      </c>
      <c r="S360" s="42">
        <f t="shared" ca="1" si="11"/>
        <v>46331</v>
      </c>
      <c r="T360" s="43">
        <f ca="1">_xll.BInterpol('Base CDI'!$H$4:$H$28,'Base CDI'!$J$4:$J$29,S360,"Cubic","Extrapolate=Linear","MultiX=Average","Skip=True","Sort=True")</f>
        <v>13.882744524700581</v>
      </c>
      <c r="U360" s="43">
        <f ca="1">_xll.BInterpol('Base CDI'!$H$4:$H$28,'Base CDI'!$I$4:$I$29,S360,"Cubic","Extrapolate=Linear","MultiX=Average","Skip=True","Sort=True")</f>
        <v>13.883044183935651</v>
      </c>
    </row>
    <row r="361" spans="16:21" x14ac:dyDescent="0.25">
      <c r="P361" s="10">
        <v>35033</v>
      </c>
      <c r="Q361">
        <v>1.9241079999999999</v>
      </c>
      <c r="S361" s="42">
        <f t="shared" ca="1" si="11"/>
        <v>46332</v>
      </c>
      <c r="T361" s="43">
        <f ca="1">_xll.BInterpol('Base CDI'!$H$4:$H$28,'Base CDI'!$J$4:$J$29,S361,"Cubic","Extrapolate=Linear","MultiX=Average","Skip=True","Sort=True")</f>
        <v>13.878460059258863</v>
      </c>
      <c r="U361" s="43">
        <f ca="1">_xll.BInterpol('Base CDI'!$H$4:$H$28,'Base CDI'!$I$4:$I$29,S361,"Cubic","Extrapolate=Linear","MultiX=Average","Skip=True","Sort=True")</f>
        <v>13.878713372285494</v>
      </c>
    </row>
    <row r="362" spans="16:21" x14ac:dyDescent="0.25">
      <c r="P362" s="10">
        <v>35034</v>
      </c>
      <c r="Q362">
        <v>1.9266479999999999</v>
      </c>
      <c r="S362" s="42">
        <f t="shared" ca="1" si="11"/>
        <v>46333</v>
      </c>
      <c r="T362" s="43">
        <f ca="1">_xll.BInterpol('Base CDI'!$H$4:$H$28,'Base CDI'!$J$4:$J$29,S362,"Cubic","Extrapolate=Linear","MultiX=Average","Skip=True","Sort=True")</f>
        <v>13.874181502681958</v>
      </c>
      <c r="U362" s="43">
        <f ca="1">_xll.BInterpol('Base CDI'!$H$4:$H$28,'Base CDI'!$I$4:$I$29,S362,"Cubic","Extrapolate=Linear","MultiX=Average","Skip=True","Sort=True")</f>
        <v>13.874388611766214</v>
      </c>
    </row>
    <row r="363" spans="16:21" x14ac:dyDescent="0.25">
      <c r="P363" s="10">
        <v>35037</v>
      </c>
      <c r="Q363">
        <v>1.9292039999999999</v>
      </c>
      <c r="S363" s="42">
        <f t="shared" ca="1" si="11"/>
        <v>46334</v>
      </c>
      <c r="T363" s="43">
        <f ca="1">_xll.BInterpol('Base CDI'!$H$4:$H$28,'Base CDI'!$J$4:$J$29,S363,"Cubic","Extrapolate=Linear","MultiX=Average","Skip=True","Sort=True")</f>
        <v>13.869909026352424</v>
      </c>
      <c r="U363" s="43">
        <f ca="1">_xll.BInterpol('Base CDI'!$H$4:$H$28,'Base CDI'!$I$4:$I$29,S363,"Cubic","Extrapolate=Linear","MultiX=Average","Skip=True","Sort=True")</f>
        <v>13.870070080461193</v>
      </c>
    </row>
    <row r="364" spans="16:21" x14ac:dyDescent="0.25">
      <c r="P364" s="10">
        <v>35038</v>
      </c>
      <c r="Q364">
        <v>1.9317690000000001</v>
      </c>
      <c r="S364" s="42">
        <f t="shared" ca="1" si="11"/>
        <v>46335</v>
      </c>
      <c r="T364" s="43">
        <f ca="1">_xll.BInterpol('Base CDI'!$H$4:$H$28,'Base CDI'!$J$4:$J$29,S364,"Cubic","Extrapolate=Linear","MultiX=Average","Skip=True","Sort=True")</f>
        <v>13.865642801652818</v>
      </c>
      <c r="U364" s="43">
        <f ca="1">_xll.BInterpol('Base CDI'!$H$4:$H$28,'Base CDI'!$I$4:$I$29,S364,"Cubic","Extrapolate=Linear","MultiX=Average","Skip=True","Sort=True")</f>
        <v>13.865757956453821</v>
      </c>
    </row>
    <row r="365" spans="16:21" x14ac:dyDescent="0.25">
      <c r="P365" s="10">
        <v>35039</v>
      </c>
      <c r="Q365">
        <v>1.9343319999999999</v>
      </c>
      <c r="S365" s="42">
        <f t="shared" ca="1" si="11"/>
        <v>46336</v>
      </c>
      <c r="T365" s="43">
        <f ca="1">_xll.BInterpol('Base CDI'!$H$4:$H$28,'Base CDI'!$J$4:$J$29,S365,"Cubic","Extrapolate=Linear","MultiX=Average","Skip=True","Sort=True")</f>
        <v>13.861382999965695</v>
      </c>
      <c r="U365" s="43">
        <f ca="1">_xll.BInterpol('Base CDI'!$H$4:$H$28,'Base CDI'!$I$4:$I$29,S365,"Cubic","Extrapolate=Linear","MultiX=Average","Skip=True","Sort=True")</f>
        <v>13.861452417827477</v>
      </c>
    </row>
    <row r="366" spans="16:21" x14ac:dyDescent="0.25">
      <c r="P366" s="10">
        <v>35040</v>
      </c>
      <c r="Q366">
        <v>1.9369050000000001</v>
      </c>
      <c r="S366" s="42">
        <f t="shared" ca="1" si="11"/>
        <v>46337</v>
      </c>
      <c r="T366" s="43">
        <f ca="1">_xll.BInterpol('Base CDI'!$H$4:$H$28,'Base CDI'!$J$4:$J$29,S366,"Cubic","Extrapolate=Linear","MultiX=Average","Skip=True","Sort=True")</f>
        <v>13.857129792673611</v>
      </c>
      <c r="U366" s="43">
        <f ca="1">_xll.BInterpol('Base CDI'!$H$4:$H$28,'Base CDI'!$I$4:$I$29,S366,"Cubic","Extrapolate=Linear","MultiX=Average","Skip=True","Sort=True")</f>
        <v>13.857153642665549</v>
      </c>
    </row>
    <row r="367" spans="16:21" x14ac:dyDescent="0.25">
      <c r="P367" s="10">
        <v>35041</v>
      </c>
      <c r="Q367">
        <v>1.939487</v>
      </c>
      <c r="S367" s="42">
        <f t="shared" ca="1" si="11"/>
        <v>46338</v>
      </c>
      <c r="T367" s="43">
        <f ca="1">_xll.BInterpol('Base CDI'!$H$4:$H$28,'Base CDI'!$J$4:$J$29,S367,"Cubic","Extrapolate=Linear","MultiX=Average","Skip=True","Sort=True")</f>
        <v>13.852883351159123</v>
      </c>
      <c r="U367" s="43">
        <f ca="1">_xll.BInterpol('Base CDI'!$H$4:$H$28,'Base CDI'!$I$4:$I$29,S367,"Cubic","Extrapolate=Linear","MultiX=Average","Skip=True","Sort=True")</f>
        <v>13.85286180905142</v>
      </c>
    </row>
    <row r="368" spans="16:21" x14ac:dyDescent="0.25">
      <c r="P368" s="10">
        <v>35044</v>
      </c>
      <c r="Q368">
        <v>1.9420729999999999</v>
      </c>
      <c r="S368" s="42">
        <f t="shared" ca="1" si="11"/>
        <v>46339</v>
      </c>
      <c r="T368" s="43">
        <f ca="1">_xll.BInterpol('Base CDI'!$H$4:$H$28,'Base CDI'!$J$4:$J$29,S368,"Cubic","Extrapolate=Linear","MultiX=Average","Skip=True","Sort=True")</f>
        <v>13.848643846804789</v>
      </c>
      <c r="U368" s="43">
        <f ca="1">_xll.BInterpol('Base CDI'!$H$4:$H$28,'Base CDI'!$I$4:$I$29,S368,"Cubic","Extrapolate=Linear","MultiX=Average","Skip=True","Sort=True")</f>
        <v>13.848577095068475</v>
      </c>
    </row>
    <row r="369" spans="16:21" x14ac:dyDescent="0.25">
      <c r="P369" s="10">
        <v>35045</v>
      </c>
      <c r="Q369">
        <v>1.944682</v>
      </c>
      <c r="S369" s="42">
        <f t="shared" ca="1" si="11"/>
        <v>46340</v>
      </c>
      <c r="T369" s="43">
        <f ca="1">_xll.BInterpol('Base CDI'!$H$4:$H$28,'Base CDI'!$J$4:$J$29,S369,"Cubic","Extrapolate=Linear","MultiX=Average","Skip=True","Sort=True")</f>
        <v>13.844411450993164</v>
      </c>
      <c r="U369" s="43">
        <f ca="1">_xll.BInterpol('Base CDI'!$H$4:$H$28,'Base CDI'!$I$4:$I$29,S369,"Cubic","Extrapolate=Linear","MultiX=Average","Skip=True","Sort=True")</f>
        <v>13.8442996788001</v>
      </c>
    </row>
    <row r="370" spans="16:21" x14ac:dyDescent="0.25">
      <c r="P370" s="10">
        <v>35046</v>
      </c>
      <c r="Q370">
        <v>1.9473009999999999</v>
      </c>
      <c r="S370" s="42">
        <f t="shared" ca="1" si="11"/>
        <v>46341</v>
      </c>
      <c r="T370" s="43">
        <f ca="1">_xll.BInterpol('Base CDI'!$H$4:$H$28,'Base CDI'!$J$4:$J$29,S370,"Cubic","Extrapolate=Linear","MultiX=Average","Skip=True","Sort=True")</f>
        <v>13.840186335106804</v>
      </c>
      <c r="U370" s="43">
        <f ca="1">_xll.BInterpol('Base CDI'!$H$4:$H$28,'Base CDI'!$I$4:$I$29,S370,"Cubic","Extrapolate=Linear","MultiX=Average","Skip=True","Sort=True")</f>
        <v>13.840029738329678</v>
      </c>
    </row>
    <row r="371" spans="16:21" x14ac:dyDescent="0.25">
      <c r="P371" s="10">
        <v>35047</v>
      </c>
      <c r="Q371">
        <v>1.9499230000000001</v>
      </c>
      <c r="S371" s="42">
        <f t="shared" ca="1" si="11"/>
        <v>46342</v>
      </c>
      <c r="T371" s="43">
        <f ca="1">_xll.BInterpol('Base CDI'!$H$4:$H$28,'Base CDI'!$J$4:$J$29,S371,"Cubic","Extrapolate=Linear","MultiX=Average","Skip=True","Sort=True")</f>
        <v>13.835968670528267</v>
      </c>
      <c r="U371" s="43">
        <f ca="1">_xll.BInterpol('Base CDI'!$H$4:$H$28,'Base CDI'!$I$4:$I$29,S371,"Cubic","Extrapolate=Linear","MultiX=Average","Skip=True","Sort=True")</f>
        <v>13.835767451740594</v>
      </c>
    </row>
    <row r="372" spans="16:21" x14ac:dyDescent="0.25">
      <c r="P372" s="10">
        <v>35048</v>
      </c>
      <c r="Q372">
        <v>1.952634</v>
      </c>
      <c r="S372" s="42">
        <f t="shared" ca="1" si="11"/>
        <v>46343</v>
      </c>
      <c r="T372" s="43">
        <f ca="1">_xll.BInterpol('Base CDI'!$H$4:$H$28,'Base CDI'!$J$4:$J$29,S372,"Cubic","Extrapolate=Linear","MultiX=Average","Skip=True","Sort=True")</f>
        <v>13.831758628640108</v>
      </c>
      <c r="U372" s="43">
        <f ca="1">_xll.BInterpol('Base CDI'!$H$4:$H$28,'Base CDI'!$I$4:$I$29,S372,"Cubic","Extrapolate=Linear","MultiX=Average","Skip=True","Sort=True")</f>
        <v>13.831512997116231</v>
      </c>
    </row>
    <row r="373" spans="16:21" x14ac:dyDescent="0.25">
      <c r="P373" s="10">
        <v>35051</v>
      </c>
      <c r="Q373">
        <v>1.955354</v>
      </c>
      <c r="S373" s="42">
        <f t="shared" ca="1" si="11"/>
        <v>46344</v>
      </c>
      <c r="T373" s="43">
        <f ca="1">_xll.BInterpol('Base CDI'!$H$4:$H$28,'Base CDI'!$J$4:$J$29,S373,"Cubic","Extrapolate=Linear","MultiX=Average","Skip=True","Sort=True")</f>
        <v>13.827556380824884</v>
      </c>
      <c r="U373" s="43">
        <f ca="1">_xll.BInterpol('Base CDI'!$H$4:$H$28,'Base CDI'!$I$4:$I$29,S373,"Cubic","Extrapolate=Linear","MultiX=Average","Skip=True","Sort=True")</f>
        <v>13.827266552539978</v>
      </c>
    </row>
    <row r="374" spans="16:21" x14ac:dyDescent="0.25">
      <c r="P374" s="10">
        <v>35052</v>
      </c>
      <c r="Q374">
        <v>1.958072</v>
      </c>
      <c r="S374" s="42">
        <f t="shared" ca="1" si="11"/>
        <v>46345</v>
      </c>
      <c r="T374" s="43">
        <f ca="1">_xll.BInterpol('Base CDI'!$H$4:$H$28,'Base CDI'!$J$4:$J$29,S374,"Cubic","Extrapolate=Linear","MultiX=Average","Skip=True","Sort=True")</f>
        <v>13.823362098465152</v>
      </c>
      <c r="U374" s="43">
        <f ca="1">_xll.BInterpol('Base CDI'!$H$4:$H$28,'Base CDI'!$I$4:$I$29,S374,"Cubic","Extrapolate=Linear","MultiX=Average","Skip=True","Sort=True")</f>
        <v>13.823028296095217</v>
      </c>
    </row>
    <row r="375" spans="16:21" x14ac:dyDescent="0.25">
      <c r="P375" s="10">
        <v>35053</v>
      </c>
      <c r="Q375">
        <v>1.9607939999999999</v>
      </c>
      <c r="S375" s="42">
        <f t="shared" ca="1" si="11"/>
        <v>46346</v>
      </c>
      <c r="T375" s="43">
        <f ca="1">_xll.BInterpol('Base CDI'!$H$4:$H$28,'Base CDI'!$J$4:$J$29,S375,"Cubic","Extrapolate=Linear","MultiX=Average","Skip=True","Sort=True")</f>
        <v>13.819175952943468</v>
      </c>
      <c r="U375" s="43">
        <f ca="1">_xll.BInterpol('Base CDI'!$H$4:$H$28,'Base CDI'!$I$4:$I$29,S375,"Cubic","Extrapolate=Linear","MultiX=Average","Skip=True","Sort=True")</f>
        <v>13.818798405865332</v>
      </c>
    </row>
    <row r="376" spans="16:21" x14ac:dyDescent="0.25">
      <c r="P376" s="10">
        <v>35054</v>
      </c>
      <c r="Q376">
        <v>1.9635199999999999</v>
      </c>
      <c r="S376" s="42">
        <f t="shared" ca="1" si="11"/>
        <v>46347</v>
      </c>
      <c r="T376" s="43">
        <f ca="1">_xll.BInterpol('Base CDI'!$H$4:$H$28,'Base CDI'!$J$4:$J$29,S376,"Cubic","Extrapolate=Linear","MultiX=Average","Skip=True","Sort=True")</f>
        <v>13.814998115642387</v>
      </c>
      <c r="U376" s="43">
        <f ca="1">_xll.BInterpol('Base CDI'!$H$4:$H$28,'Base CDI'!$I$4:$I$29,S376,"Cubic","Extrapolate=Linear","MultiX=Average","Skip=True","Sort=True")</f>
        <v>13.814577059933708</v>
      </c>
    </row>
    <row r="377" spans="16:21" x14ac:dyDescent="0.25">
      <c r="P377" s="10">
        <v>35055</v>
      </c>
      <c r="Q377">
        <v>1.966242</v>
      </c>
      <c r="S377" s="42">
        <f t="shared" ca="1" si="11"/>
        <v>46348</v>
      </c>
      <c r="T377" s="43">
        <f ca="1">_xll.BInterpol('Base CDI'!$H$4:$H$28,'Base CDI'!$J$4:$J$29,S377,"Cubic","Extrapolate=Linear","MultiX=Average","Skip=True","Sort=True")</f>
        <v>13.810828757944469</v>
      </c>
      <c r="U377" s="43">
        <f ca="1">_xll.BInterpol('Base CDI'!$H$4:$H$28,'Base CDI'!$I$4:$I$29,S377,"Cubic","Extrapolate=Linear","MultiX=Average","Skip=True","Sort=True")</f>
        <v>13.810364436383729</v>
      </c>
    </row>
    <row r="378" spans="16:21" x14ac:dyDescent="0.25">
      <c r="P378" s="10">
        <v>35059</v>
      </c>
      <c r="Q378">
        <v>1.9689620000000001</v>
      </c>
      <c r="S378" s="42">
        <f t="shared" ca="1" si="11"/>
        <v>46349</v>
      </c>
      <c r="T378" s="43">
        <f ca="1">_xll.BInterpol('Base CDI'!$H$4:$H$28,'Base CDI'!$J$4:$J$29,S378,"Cubic","Extrapolate=Linear","MultiX=Average","Skip=True","Sort=True")</f>
        <v>13.806668051232267</v>
      </c>
      <c r="U378" s="43">
        <f ca="1">_xll.BInterpol('Base CDI'!$H$4:$H$28,'Base CDI'!$I$4:$I$29,S378,"Cubic","Extrapolate=Linear","MultiX=Average","Skip=True","Sort=True")</f>
        <v>13.806160713298782</v>
      </c>
    </row>
    <row r="379" spans="16:21" x14ac:dyDescent="0.25">
      <c r="P379" s="10">
        <v>35060</v>
      </c>
      <c r="Q379">
        <v>1.971627</v>
      </c>
      <c r="S379" s="42">
        <f t="shared" ca="1" si="11"/>
        <v>46350</v>
      </c>
      <c r="T379" s="43">
        <f ca="1">_xll.BInterpol('Base CDI'!$H$4:$H$28,'Base CDI'!$J$4:$J$29,S379,"Cubic","Extrapolate=Linear","MultiX=Average","Skip=True","Sort=True")</f>
        <v>13.802516166888338</v>
      </c>
      <c r="U379" s="43">
        <f ca="1">_xll.BInterpol('Base CDI'!$H$4:$H$28,'Base CDI'!$I$4:$I$29,S379,"Cubic","Extrapolate=Linear","MultiX=Average","Skip=True","Sort=True")</f>
        <v>13.801966068762251</v>
      </c>
    </row>
    <row r="380" spans="16:21" x14ac:dyDescent="0.25">
      <c r="P380" s="10">
        <v>35061</v>
      </c>
      <c r="Q380">
        <v>1.974256</v>
      </c>
      <c r="S380" s="42">
        <f t="shared" ca="1" si="11"/>
        <v>46351</v>
      </c>
      <c r="T380" s="43">
        <f ca="1">_xll.BInterpol('Base CDI'!$H$4:$H$28,'Base CDI'!$J$4:$J$29,S380,"Cubic","Extrapolate=Linear","MultiX=Average","Skip=True","Sort=True")</f>
        <v>13.798373276295241</v>
      </c>
      <c r="U380" s="43">
        <f ca="1">_xll.BInterpol('Base CDI'!$H$4:$H$28,'Base CDI'!$I$4:$I$29,S380,"Cubic","Extrapolate=Linear","MultiX=Average","Skip=True","Sort=True")</f>
        <v>13.797780680857519</v>
      </c>
    </row>
    <row r="381" spans="16:21" x14ac:dyDescent="0.25">
      <c r="P381" s="10">
        <v>35062</v>
      </c>
      <c r="Q381">
        <v>1.9767110000000001</v>
      </c>
      <c r="S381" s="42">
        <f t="shared" ca="1" si="11"/>
        <v>46352</v>
      </c>
      <c r="T381" s="43">
        <f ca="1">_xll.BInterpol('Base CDI'!$H$4:$H$28,'Base CDI'!$J$4:$J$29,S381,"Cubic","Extrapolate=Linear","MultiX=Average","Skip=True","Sort=True")</f>
        <v>13.794239550835528</v>
      </c>
      <c r="U381" s="43">
        <f ca="1">_xll.BInterpol('Base CDI'!$H$4:$H$28,'Base CDI'!$I$4:$I$29,S381,"Cubic","Extrapolate=Linear","MultiX=Average","Skip=True","Sort=True")</f>
        <v>13.793604727667972</v>
      </c>
    </row>
    <row r="382" spans="16:21" x14ac:dyDescent="0.25">
      <c r="P382" s="10">
        <v>35066</v>
      </c>
      <c r="Q382">
        <v>1.979168</v>
      </c>
      <c r="S382" s="42">
        <f t="shared" ca="1" si="11"/>
        <v>46353</v>
      </c>
      <c r="T382" s="43">
        <f ca="1">_xll.BInterpol('Base CDI'!$H$4:$H$28,'Base CDI'!$J$4:$J$29,S382,"Cubic","Extrapolate=Linear","MultiX=Average","Skip=True","Sort=True")</f>
        <v>13.790115161891759</v>
      </c>
      <c r="U382" s="43">
        <f ca="1">_xll.BInterpol('Base CDI'!$H$4:$H$28,'Base CDI'!$I$4:$I$29,S382,"Cubic","Extrapolate=Linear","MultiX=Average","Skip=True","Sort=True")</f>
        <v>13.789438387276995</v>
      </c>
    </row>
    <row r="383" spans="16:21" x14ac:dyDescent="0.25">
      <c r="P383" s="10">
        <v>35067</v>
      </c>
      <c r="Q383">
        <v>1.9814970000000001</v>
      </c>
      <c r="S383" s="42">
        <f t="shared" ca="1" si="11"/>
        <v>46354</v>
      </c>
      <c r="T383" s="43">
        <f ca="1">_xll.BInterpol('Base CDI'!$H$4:$H$28,'Base CDI'!$J$4:$J$29,S383,"Cubic","Extrapolate=Linear","MultiX=Average","Skip=True","Sort=True")</f>
        <v>13.786000280846491</v>
      </c>
      <c r="U383" s="43">
        <f ca="1">_xll.BInterpol('Base CDI'!$H$4:$H$28,'Base CDI'!$I$4:$I$29,S383,"Cubic","Extrapolate=Linear","MultiX=Average","Skip=True","Sort=True")</f>
        <v>13.78528183776797</v>
      </c>
    </row>
    <row r="384" spans="16:21" x14ac:dyDescent="0.25">
      <c r="P384" s="10">
        <v>35068</v>
      </c>
      <c r="Q384">
        <v>1.983822</v>
      </c>
      <c r="S384" s="42">
        <f t="shared" ca="1" si="11"/>
        <v>46355</v>
      </c>
      <c r="T384" s="43">
        <f ca="1">_xll.BInterpol('Base CDI'!$H$4:$H$28,'Base CDI'!$J$4:$J$29,S384,"Cubic","Extrapolate=Linear","MultiX=Average","Skip=True","Sort=True")</f>
        <v>13.781895079082277</v>
      </c>
      <c r="U384" s="43">
        <f ca="1">_xll.BInterpol('Base CDI'!$H$4:$H$28,'Base CDI'!$I$4:$I$29,S384,"Cubic","Extrapolate=Linear","MultiX=Average","Skip=True","Sort=True")</f>
        <v>13.781135257224285</v>
      </c>
    </row>
    <row r="385" spans="16:21" x14ac:dyDescent="0.25">
      <c r="P385" s="10">
        <v>35069</v>
      </c>
      <c r="Q385">
        <v>1.9860500000000001</v>
      </c>
      <c r="S385" s="42">
        <f t="shared" ca="1" si="11"/>
        <v>46356</v>
      </c>
      <c r="T385" s="43">
        <f ca="1">_xll.BInterpol('Base CDI'!$H$4:$H$28,'Base CDI'!$J$4:$J$29,S385,"Cubic","Extrapolate=Linear","MultiX=Average","Skip=True","Sort=True")</f>
        <v>13.777799727981675</v>
      </c>
      <c r="U385" s="43">
        <f ca="1">_xll.BInterpol('Base CDI'!$H$4:$H$28,'Base CDI'!$I$4:$I$29,S385,"Cubic","Extrapolate=Linear","MultiX=Average","Skip=True","Sort=True")</f>
        <v>13.776998823729324</v>
      </c>
    </row>
    <row r="386" spans="16:21" x14ac:dyDescent="0.25">
      <c r="P386" s="10">
        <v>35072</v>
      </c>
      <c r="Q386">
        <v>1.988281</v>
      </c>
      <c r="S386" s="42">
        <f t="shared" ca="1" si="11"/>
        <v>46357</v>
      </c>
      <c r="T386" s="43">
        <f ca="1">_xll.BInterpol('Base CDI'!$H$4:$H$28,'Base CDI'!$J$4:$J$29,S386,"Cubic","Extrapolate=Linear","MultiX=Average","Skip=True","Sort=True")</f>
        <v>13.773714398927243</v>
      </c>
      <c r="U386" s="43">
        <f ca="1">_xll.BInterpol('Base CDI'!$H$4:$H$28,'Base CDI'!$I$4:$I$29,S386,"Cubic","Extrapolate=Linear","MultiX=Average","Skip=True","Sort=True")</f>
        <v>13.77287271536647</v>
      </c>
    </row>
    <row r="387" spans="16:21" x14ac:dyDescent="0.25">
      <c r="P387" s="10">
        <v>35073</v>
      </c>
      <c r="Q387">
        <v>1.990515</v>
      </c>
      <c r="S387" s="42">
        <f t="shared" ca="1" si="11"/>
        <v>46358</v>
      </c>
      <c r="T387" s="43">
        <f ca="1">_xll.BInterpol('Base CDI'!$H$4:$H$28,'Base CDI'!$J$4:$J$29,S387,"Cubic","Extrapolate=Linear","MultiX=Average","Skip=True","Sort=True")</f>
        <v>13.769639263301537</v>
      </c>
      <c r="U387" s="43">
        <f ca="1">_xll.BInterpol('Base CDI'!$H$4:$H$28,'Base CDI'!$I$4:$I$29,S387,"Cubic","Extrapolate=Linear","MultiX=Average","Skip=True","Sort=True")</f>
        <v>13.768757110219108</v>
      </c>
    </row>
    <row r="388" spans="16:21" x14ac:dyDescent="0.25">
      <c r="P388" s="10">
        <v>35074</v>
      </c>
      <c r="Q388">
        <v>1.992758</v>
      </c>
      <c r="S388" s="42">
        <f t="shared" ca="1" si="11"/>
        <v>46359</v>
      </c>
      <c r="T388" s="43">
        <f ca="1">_xll.BInterpol('Base CDI'!$H$4:$H$28,'Base CDI'!$J$4:$J$29,S388,"Cubic","Extrapolate=Linear","MultiX=Average","Skip=True","Sort=True")</f>
        <v>13.765574492487112</v>
      </c>
      <c r="U388" s="43">
        <f ca="1">_xll.BInterpol('Base CDI'!$H$4:$H$28,'Base CDI'!$I$4:$I$29,S388,"Cubic","Extrapolate=Linear","MultiX=Average","Skip=True","Sort=True")</f>
        <v>13.764652186370624</v>
      </c>
    </row>
    <row r="389" spans="16:21" x14ac:dyDescent="0.25">
      <c r="P389" s="10">
        <v>35075</v>
      </c>
      <c r="Q389">
        <v>1.9950159999999999</v>
      </c>
      <c r="S389" s="42">
        <f t="shared" ca="1" si="11"/>
        <v>46360</v>
      </c>
      <c r="T389" s="43">
        <f ca="1">_xll.BInterpol('Base CDI'!$H$4:$H$28,'Base CDI'!$J$4:$J$29,S389,"Cubic","Extrapolate=Linear","MultiX=Average","Skip=True","Sort=True")</f>
        <v>13.761520257866524</v>
      </c>
      <c r="U389" s="43">
        <f ca="1">_xll.BInterpol('Base CDI'!$H$4:$H$28,'Base CDI'!$I$4:$I$29,S389,"Cubic","Extrapolate=Linear","MultiX=Average","Skip=True","Sort=True")</f>
        <v>13.760558121904401</v>
      </c>
    </row>
    <row r="390" spans="16:21" x14ac:dyDescent="0.25">
      <c r="P390" s="10">
        <v>35076</v>
      </c>
      <c r="Q390">
        <v>1.997277</v>
      </c>
      <c r="S390" s="42">
        <f t="shared" ca="1" si="11"/>
        <v>46361</v>
      </c>
      <c r="T390" s="43">
        <f ca="1">_xll.BInterpol('Base CDI'!$H$4:$H$28,'Base CDI'!$J$4:$J$29,S390,"Cubic","Extrapolate=Linear","MultiX=Average","Skip=True","Sort=True")</f>
        <v>13.757476730822331</v>
      </c>
      <c r="U390" s="43">
        <f ca="1">_xll.BInterpol('Base CDI'!$H$4:$H$28,'Base CDI'!$I$4:$I$29,S390,"Cubic","Extrapolate=Linear","MultiX=Average","Skip=True","Sort=True")</f>
        <v>13.756475094903823</v>
      </c>
    </row>
    <row r="391" spans="16:21" x14ac:dyDescent="0.25">
      <c r="P391" s="10">
        <v>35079</v>
      </c>
      <c r="Q391">
        <v>1.999541</v>
      </c>
      <c r="S391" s="42">
        <f t="shared" ca="1" si="11"/>
        <v>46362</v>
      </c>
      <c r="T391" s="43">
        <f ca="1">_xll.BInterpol('Base CDI'!$H$4:$H$28,'Base CDI'!$J$4:$J$29,S391,"Cubic","Extrapolate=Linear","MultiX=Average","Skip=True","Sort=True")</f>
        <v>13.75344408273709</v>
      </c>
      <c r="U391" s="43">
        <f ca="1">_xll.BInterpol('Base CDI'!$H$4:$H$28,'Base CDI'!$I$4:$I$29,S391,"Cubic","Extrapolate=Linear","MultiX=Average","Skip=True","Sort=True")</f>
        <v>13.75240328345228</v>
      </c>
    </row>
    <row r="392" spans="16:21" x14ac:dyDescent="0.25">
      <c r="P392" s="10">
        <v>35080</v>
      </c>
      <c r="Q392">
        <v>2.0018069999999999</v>
      </c>
      <c r="S392" s="42">
        <f t="shared" ca="1" si="11"/>
        <v>46363</v>
      </c>
      <c r="T392" s="43">
        <f ca="1">_xll.BInterpol('Base CDI'!$H$4:$H$28,'Base CDI'!$J$4:$J$29,S392,"Cubic","Extrapolate=Linear","MultiX=Average","Skip=True","Sort=True")</f>
        <v>13.749422484993357</v>
      </c>
      <c r="U392" s="43">
        <f ca="1">_xll.BInterpol('Base CDI'!$H$4:$H$28,'Base CDI'!$I$4:$I$29,S392,"Cubic","Extrapolate=Linear","MultiX=Average","Skip=True","Sort=True")</f>
        <v>13.74834286563315</v>
      </c>
    </row>
    <row r="393" spans="16:21" x14ac:dyDescent="0.25">
      <c r="P393" s="10">
        <v>35081</v>
      </c>
      <c r="Q393">
        <v>2.004089</v>
      </c>
      <c r="S393" s="42">
        <f t="shared" ca="1" si="11"/>
        <v>46364</v>
      </c>
      <c r="T393" s="43">
        <f ca="1">_xll.BInterpol('Base CDI'!$H$4:$H$28,'Base CDI'!$J$4:$J$29,S393,"Cubic","Extrapolate=Linear","MultiX=Average","Skip=True","Sort=True")</f>
        <v>13.745412108973685</v>
      </c>
      <c r="U393" s="43">
        <f ca="1">_xll.BInterpol('Base CDI'!$H$4:$H$28,'Base CDI'!$I$4:$I$29,S393,"Cubic","Extrapolate=Linear","MultiX=Average","Skip=True","Sort=True")</f>
        <v>13.744294019529821</v>
      </c>
    </row>
    <row r="394" spans="16:21" x14ac:dyDescent="0.25">
      <c r="P394" s="10">
        <v>35082</v>
      </c>
      <c r="Q394">
        <v>2.006367</v>
      </c>
      <c r="S394" s="42">
        <f t="shared" ca="1" si="11"/>
        <v>46365</v>
      </c>
      <c r="T394" s="43">
        <f ca="1">_xll.BInterpol('Base CDI'!$H$4:$H$28,'Base CDI'!$J$4:$J$29,S394,"Cubic","Extrapolate=Linear","MultiX=Average","Skip=True","Sort=True")</f>
        <v>13.741413126060635</v>
      </c>
      <c r="U394" s="43">
        <f ca="1">_xll.BInterpol('Base CDI'!$H$4:$H$28,'Base CDI'!$I$4:$I$29,S394,"Cubic","Extrapolate=Linear","MultiX=Average","Skip=True","Sort=True")</f>
        <v>13.740256923225678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2">S394+1</f>
        <v>46366</v>
      </c>
      <c r="T395" s="43">
        <f ca="1">_xll.BInterpol('Base CDI'!$H$4:$H$28,'Base CDI'!$J$4:$J$29,S395,"Cubic","Extrapolate=Linear","MultiX=Average","Skip=True","Sort=True")</f>
        <v>13.737425707636763</v>
      </c>
      <c r="U395" s="43">
        <f ca="1">_xll.BInterpol('Base CDI'!$H$4:$H$28,'Base CDI'!$I$4:$I$29,S395,"Cubic","Extrapolate=Linear","MultiX=Average","Skip=True","Sort=True")</f>
        <v>13.736231754804102</v>
      </c>
    </row>
    <row r="396" spans="16:21" x14ac:dyDescent="0.25">
      <c r="P396" s="10">
        <v>35086</v>
      </c>
      <c r="Q396">
        <v>2.011018</v>
      </c>
      <c r="S396" s="42">
        <f t="shared" ca="1" si="12"/>
        <v>46367</v>
      </c>
      <c r="T396" s="43">
        <f ca="1">_xll.BInterpol('Base CDI'!$H$4:$H$28,'Base CDI'!$J$4:$J$29,S396,"Cubic","Extrapolate=Linear","MultiX=Average","Skip=True","Sort=True")</f>
        <v>13.733450025084624</v>
      </c>
      <c r="U396" s="43">
        <f ca="1">_xll.BInterpol('Base CDI'!$H$4:$H$28,'Base CDI'!$I$4:$I$29,S396,"Cubic","Extrapolate=Linear","MultiX=Average","Skip=True","Sort=True")</f>
        <v>13.732218692348482</v>
      </c>
    </row>
    <row r="397" spans="16:21" x14ac:dyDescent="0.25">
      <c r="P397" s="10">
        <v>35087</v>
      </c>
      <c r="Q397">
        <v>2.0133709999999998</v>
      </c>
      <c r="S397" s="42">
        <f t="shared" ca="1" si="12"/>
        <v>46368</v>
      </c>
      <c r="T397" s="43">
        <f ca="1">_xll.BInterpol('Base CDI'!$H$4:$H$28,'Base CDI'!$J$4:$J$29,S397,"Cubic","Extrapolate=Linear","MultiX=Average","Skip=True","Sort=True")</f>
        <v>13.729486249786772</v>
      </c>
      <c r="U397" s="43">
        <f ca="1">_xll.BInterpol('Base CDI'!$H$4:$H$28,'Base CDI'!$I$4:$I$29,S397,"Cubic","Extrapolate=Linear","MultiX=Average","Skip=True","Sort=True")</f>
        <v>13.728217913942203</v>
      </c>
    </row>
    <row r="398" spans="16:21" x14ac:dyDescent="0.25">
      <c r="P398" s="10">
        <v>35088</v>
      </c>
      <c r="Q398">
        <v>2.0157060000000002</v>
      </c>
      <c r="S398" s="42">
        <f t="shared" ca="1" si="12"/>
        <v>46369</v>
      </c>
      <c r="T398" s="43">
        <f ca="1">_xll.BInterpol('Base CDI'!$H$4:$H$28,'Base CDI'!$J$4:$J$29,S398,"Cubic","Extrapolate=Linear","MultiX=Average","Skip=True","Sort=True")</f>
        <v>13.725534553125769</v>
      </c>
      <c r="U398" s="43">
        <f ca="1">_xll.BInterpol('Base CDI'!$H$4:$H$28,'Base CDI'!$I$4:$I$29,S398,"Cubic","Extrapolate=Linear","MultiX=Average","Skip=True","Sort=True")</f>
        <v>13.724229597668645</v>
      </c>
    </row>
    <row r="399" spans="16:21" x14ac:dyDescent="0.25">
      <c r="P399" s="10">
        <v>35089</v>
      </c>
      <c r="Q399">
        <v>2.018078</v>
      </c>
      <c r="S399" s="42">
        <f t="shared" ca="1" si="12"/>
        <v>46370</v>
      </c>
      <c r="T399" s="43">
        <f ca="1">_xll.BInterpol('Base CDI'!$H$4:$H$28,'Base CDI'!$J$4:$J$29,S399,"Cubic","Extrapolate=Linear","MultiX=Average","Skip=True","Sort=True")</f>
        <v>13.721595106484168</v>
      </c>
      <c r="U399" s="43">
        <f ca="1">_xll.BInterpol('Base CDI'!$H$4:$H$28,'Base CDI'!$I$4:$I$29,S399,"Cubic","Extrapolate=Linear","MultiX=Average","Skip=True","Sort=True")</f>
        <v>13.720253921611196</v>
      </c>
    </row>
    <row r="400" spans="16:21" x14ac:dyDescent="0.25">
      <c r="P400" s="10">
        <v>35090</v>
      </c>
      <c r="Q400">
        <v>2.0204049999999998</v>
      </c>
      <c r="S400" s="42">
        <f t="shared" ca="1" si="12"/>
        <v>46371</v>
      </c>
      <c r="T400" s="43">
        <f ca="1">_xll.BInterpol('Base CDI'!$H$4:$H$28,'Base CDI'!$J$4:$J$29,S400,"Cubic","Extrapolate=Linear","MultiX=Average","Skip=True","Sort=True")</f>
        <v>13.717668081244526</v>
      </c>
      <c r="U400" s="43">
        <f ca="1">_xll.BInterpol('Base CDI'!$H$4:$H$28,'Base CDI'!$I$4:$I$29,S400,"Cubic","Extrapolate=Linear","MultiX=Average","Skip=True","Sort=True")</f>
        <v>13.716291063853241</v>
      </c>
    </row>
    <row r="401" spans="16:21" x14ac:dyDescent="0.25">
      <c r="P401" s="10">
        <v>35093</v>
      </c>
      <c r="Q401">
        <v>2.0227219999999999</v>
      </c>
      <c r="S401" s="42">
        <f t="shared" ca="1" si="12"/>
        <v>46372</v>
      </c>
      <c r="T401" s="43">
        <f ca="1">_xll.BInterpol('Base CDI'!$H$4:$H$28,'Base CDI'!$J$4:$J$29,S401,"Cubic","Extrapolate=Linear","MultiX=Average","Skip=True","Sort=True")</f>
        <v>13.713753648789398</v>
      </c>
      <c r="U401" s="43">
        <f ca="1">_xll.BInterpol('Base CDI'!$H$4:$H$28,'Base CDI'!$I$4:$I$29,S401,"Cubic","Extrapolate=Linear","MultiX=Average","Skip=True","Sort=True")</f>
        <v>13.712341202478163</v>
      </c>
    </row>
    <row r="402" spans="16:21" x14ac:dyDescent="0.25">
      <c r="P402" s="10">
        <v>35094</v>
      </c>
      <c r="Q402">
        <v>2.0250210000000002</v>
      </c>
      <c r="S402" s="42">
        <f t="shared" ca="1" si="12"/>
        <v>46373</v>
      </c>
      <c r="T402" s="43">
        <f ca="1">_xll.BInterpol('Base CDI'!$H$4:$H$28,'Base CDI'!$J$4:$J$29,S402,"Cubic","Extrapolate=Linear","MultiX=Average","Skip=True","Sort=True")</f>
        <v>13.709851980501343</v>
      </c>
      <c r="U402" s="43">
        <f ca="1">_xll.BInterpol('Base CDI'!$H$4:$H$28,'Base CDI'!$I$4:$I$29,S402,"Cubic","Extrapolate=Linear","MultiX=Average","Skip=True","Sort=True")</f>
        <v>13.708404515569345</v>
      </c>
    </row>
    <row r="403" spans="16:21" x14ac:dyDescent="0.25">
      <c r="P403" s="10">
        <v>35095</v>
      </c>
      <c r="Q403">
        <v>2.0273699999999999</v>
      </c>
      <c r="S403" s="42">
        <f t="shared" ca="1" si="12"/>
        <v>46374</v>
      </c>
      <c r="T403" s="43">
        <f ca="1">_xll.BInterpol('Base CDI'!$H$4:$H$28,'Base CDI'!$J$4:$J$29,S403,"Cubic","Extrapolate=Linear","MultiX=Average","Skip=True","Sort=True")</f>
        <v>13.705963247762917</v>
      </c>
      <c r="U403" s="43">
        <f ca="1">_xll.BInterpol('Base CDI'!$H$4:$H$28,'Base CDI'!$I$4:$I$29,S403,"Cubic","Extrapolate=Linear","MultiX=Average","Skip=True","Sort=True")</f>
        <v>13.704481181210177</v>
      </c>
    </row>
    <row r="404" spans="16:21" x14ac:dyDescent="0.25">
      <c r="P404" s="10">
        <v>35096</v>
      </c>
      <c r="Q404">
        <v>2.0298370000000001</v>
      </c>
      <c r="S404" s="42">
        <f t="shared" ca="1" si="12"/>
        <v>46375</v>
      </c>
      <c r="T404" s="43">
        <f ca="1">_xll.BInterpol('Base CDI'!$H$4:$H$28,'Base CDI'!$J$4:$J$29,S404,"Cubic","Extrapolate=Linear","MultiX=Average","Skip=True","Sort=True")</f>
        <v>13.702087621956675</v>
      </c>
      <c r="U404" s="43">
        <f ca="1">_xll.BInterpol('Base CDI'!$H$4:$H$28,'Base CDI'!$I$4:$I$29,S404,"Cubic","Extrapolate=Linear","MultiX=Average","Skip=True","Sort=True")</f>
        <v>13.700571377484039</v>
      </c>
    </row>
    <row r="405" spans="16:21" x14ac:dyDescent="0.25">
      <c r="P405" s="10">
        <v>35097</v>
      </c>
      <c r="Q405">
        <v>2.0322589999999998</v>
      </c>
      <c r="S405" s="42">
        <f t="shared" ca="1" si="12"/>
        <v>46376</v>
      </c>
      <c r="T405" s="43">
        <f ca="1">_xll.BInterpol('Base CDI'!$H$4:$H$28,'Base CDI'!$J$4:$J$29,S405,"Cubic","Extrapolate=Linear","MultiX=Average","Skip=True","Sort=True")</f>
        <v>13.698225274465175</v>
      </c>
      <c r="U405" s="43">
        <f ca="1">_xll.BInterpol('Base CDI'!$H$4:$H$28,'Base CDI'!$I$4:$I$29,S405,"Cubic","Extrapolate=Linear","MultiX=Average","Skip=True","Sort=True")</f>
        <v>13.696675282474319</v>
      </c>
    </row>
    <row r="406" spans="16:21" x14ac:dyDescent="0.25">
      <c r="P406" s="10">
        <v>35100</v>
      </c>
      <c r="Q406">
        <v>2.034691</v>
      </c>
      <c r="S406" s="42">
        <f t="shared" ca="1" si="12"/>
        <v>46377</v>
      </c>
      <c r="T406" s="43">
        <f ca="1">_xll.BInterpol('Base CDI'!$H$4:$H$28,'Base CDI'!$J$4:$J$29,S406,"Cubic","Extrapolate=Linear","MultiX=Average","Skip=True","Sort=True")</f>
        <v>13.694376376670972</v>
      </c>
      <c r="U406" s="43">
        <f ca="1">_xll.BInterpol('Base CDI'!$H$4:$H$28,'Base CDI'!$I$4:$I$29,S406,"Cubic","Extrapolate=Linear","MultiX=Average","Skip=True","Sort=True")</f>
        <v>13.692793074264397</v>
      </c>
    </row>
    <row r="407" spans="16:21" x14ac:dyDescent="0.25">
      <c r="P407" s="10">
        <v>35101</v>
      </c>
      <c r="Q407">
        <v>2.0371260000000002</v>
      </c>
      <c r="S407" s="42">
        <f t="shared" ca="1" si="12"/>
        <v>46378</v>
      </c>
      <c r="T407" s="43">
        <f ca="1">_xll.BInterpol('Base CDI'!$H$4:$H$28,'Base CDI'!$J$4:$J$29,S407,"Cubic","Extrapolate=Linear","MultiX=Average","Skip=True","Sort=True")</f>
        <v>13.690541099956622</v>
      </c>
      <c r="U407" s="43">
        <f ca="1">_xll.BInterpol('Base CDI'!$H$4:$H$28,'Base CDI'!$I$4:$I$29,S407,"Cubic","Extrapolate=Linear","MultiX=Average","Skip=True","Sort=True")</f>
        <v>13.688924930937663</v>
      </c>
    </row>
    <row r="408" spans="16:21" x14ac:dyDescent="0.25">
      <c r="P408" s="10">
        <v>35102</v>
      </c>
      <c r="Q408">
        <v>2.0395639999999999</v>
      </c>
      <c r="S408" s="42">
        <f t="shared" ca="1" si="12"/>
        <v>46379</v>
      </c>
      <c r="T408" s="43">
        <f ca="1">_xll.BInterpol('Base CDI'!$H$4:$H$28,'Base CDI'!$J$4:$J$29,S408,"Cubic","Extrapolate=Linear","MultiX=Average","Skip=True","Sort=True")</f>
        <v>13.686719615704686</v>
      </c>
      <c r="U408" s="43">
        <f ca="1">_xll.BInterpol('Base CDI'!$H$4:$H$28,'Base CDI'!$I$4:$I$29,S408,"Cubic","Extrapolate=Linear","MultiX=Average","Skip=True","Sort=True")</f>
        <v>13.685071030577497</v>
      </c>
    </row>
    <row r="409" spans="16:21" x14ac:dyDescent="0.25">
      <c r="P409" s="10">
        <v>35103</v>
      </c>
      <c r="Q409">
        <v>2.0420039999999999</v>
      </c>
      <c r="S409" s="42">
        <f t="shared" ca="1" si="12"/>
        <v>46380</v>
      </c>
      <c r="T409" s="43">
        <f ca="1">_xll.BInterpol('Base CDI'!$H$4:$H$28,'Base CDI'!$J$4:$J$29,S409,"Cubic","Extrapolate=Linear","MultiX=Average","Skip=True","Sort=True")</f>
        <v>13.682912095297713</v>
      </c>
      <c r="U409" s="43">
        <f ca="1">_xll.BInterpol('Base CDI'!$H$4:$H$28,'Base CDI'!$I$4:$I$29,S409,"Cubic","Extrapolate=Linear","MultiX=Average","Skip=True","Sort=True")</f>
        <v>13.681231551267286</v>
      </c>
    </row>
    <row r="410" spans="16:21" x14ac:dyDescent="0.25">
      <c r="P410" s="10">
        <v>35104</v>
      </c>
      <c r="Q410">
        <v>2.044448</v>
      </c>
      <c r="S410" s="42">
        <f t="shared" ca="1" si="12"/>
        <v>46381</v>
      </c>
      <c r="T410" s="43">
        <f ca="1">_xll.BInterpol('Base CDI'!$H$4:$H$28,'Base CDI'!$J$4:$J$29,S410,"Cubic","Extrapolate=Linear","MultiX=Average","Skip=True","Sort=True")</f>
        <v>13.679118710118265</v>
      </c>
      <c r="U410" s="43">
        <f ca="1">_xll.BInterpol('Base CDI'!$H$4:$H$28,'Base CDI'!$I$4:$I$29,S410,"Cubic","Extrapolate=Linear","MultiX=Average","Skip=True","Sort=True")</f>
        <v>13.677406671090417</v>
      </c>
    </row>
    <row r="411" spans="16:21" x14ac:dyDescent="0.25">
      <c r="P411" s="10">
        <v>35107</v>
      </c>
      <c r="Q411">
        <v>2.0468950000000001</v>
      </c>
      <c r="S411" s="42">
        <f t="shared" ca="1" si="12"/>
        <v>46382</v>
      </c>
      <c r="T411" s="43">
        <f ca="1">_xll.BInterpol('Base CDI'!$H$4:$H$28,'Base CDI'!$J$4:$J$29,S411,"Cubic","Extrapolate=Linear","MultiX=Average","Skip=True","Sort=True")</f>
        <v>13.675339631548898</v>
      </c>
      <c r="U411" s="43">
        <f ca="1">_xll.BInterpol('Base CDI'!$H$4:$H$28,'Base CDI'!$I$4:$I$29,S411,"Cubic","Extrapolate=Linear","MultiX=Average","Skip=True","Sort=True")</f>
        <v>13.67359656813027</v>
      </c>
    </row>
    <row r="412" spans="16:21" x14ac:dyDescent="0.25">
      <c r="P412" s="10">
        <v>35108</v>
      </c>
      <c r="Q412">
        <v>2.0493510000000001</v>
      </c>
      <c r="S412" s="42">
        <f t="shared" ca="1" si="12"/>
        <v>46383</v>
      </c>
      <c r="T412" s="43">
        <f ca="1">_xll.BInterpol('Base CDI'!$H$4:$H$28,'Base CDI'!$J$4:$J$29,S412,"Cubic","Extrapolate=Linear","MultiX=Average","Skip=True","Sort=True")</f>
        <v>13.671575030972168</v>
      </c>
      <c r="U412" s="43">
        <f ca="1">_xll.BInterpol('Base CDI'!$H$4:$H$28,'Base CDI'!$I$4:$I$29,S412,"Cubic","Extrapolate=Linear","MultiX=Average","Skip=True","Sort=True")</f>
        <v>13.669801420470233</v>
      </c>
    </row>
    <row r="413" spans="16:21" x14ac:dyDescent="0.25">
      <c r="P413" s="10">
        <v>35109</v>
      </c>
      <c r="Q413">
        <v>2.0518239999999999</v>
      </c>
      <c r="S413" s="42">
        <f t="shared" ca="1" si="12"/>
        <v>46384</v>
      </c>
      <c r="T413" s="43">
        <f ca="1">_xll.BInterpol('Base CDI'!$H$4:$H$28,'Base CDI'!$J$4:$J$29,S413,"Cubic","Extrapolate=Linear","MultiX=Average","Skip=True","Sort=True")</f>
        <v>13.667825079770628</v>
      </c>
      <c r="U413" s="43">
        <f ca="1">_xll.BInterpol('Base CDI'!$H$4:$H$28,'Base CDI'!$I$4:$I$29,S413,"Cubic","Extrapolate=Linear","MultiX=Average","Skip=True","Sort=True")</f>
        <v>13.666021406193687</v>
      </c>
    </row>
    <row r="414" spans="16:21" x14ac:dyDescent="0.25">
      <c r="P414" s="10">
        <v>35110</v>
      </c>
      <c r="Q414">
        <v>2.0543480000000001</v>
      </c>
      <c r="S414" s="42">
        <f t="shared" ca="1" si="12"/>
        <v>46385</v>
      </c>
      <c r="T414" s="43">
        <f ca="1">_xll.BInterpol('Base CDI'!$H$4:$H$28,'Base CDI'!$J$4:$J$29,S414,"Cubic","Extrapolate=Linear","MultiX=Average","Skip=True","Sort=True")</f>
        <v>13.66408994932684</v>
      </c>
      <c r="U414" s="43">
        <f ca="1">_xll.BInterpol('Base CDI'!$H$4:$H$28,'Base CDI'!$I$4:$I$29,S414,"Cubic","Extrapolate=Linear","MultiX=Average","Skip=True","Sort=True")</f>
        <v>13.662256703384021</v>
      </c>
    </row>
    <row r="415" spans="16:21" x14ac:dyDescent="0.25">
      <c r="P415" s="10">
        <v>35111</v>
      </c>
      <c r="Q415">
        <v>2.0568810000000002</v>
      </c>
      <c r="S415" s="42">
        <f t="shared" ca="1" si="12"/>
        <v>46386</v>
      </c>
      <c r="T415" s="43">
        <f ca="1">_xll.BInterpol('Base CDI'!$H$4:$H$28,'Base CDI'!$J$4:$J$29,S415,"Cubic","Extrapolate=Linear","MultiX=Average","Skip=True","Sort=True")</f>
        <v>13.660369811023356</v>
      </c>
      <c r="U415" s="43">
        <f ca="1">_xll.BInterpol('Base CDI'!$H$4:$H$28,'Base CDI'!$I$4:$I$29,S415,"Cubic","Extrapolate=Linear","MultiX=Average","Skip=True","Sort=True")</f>
        <v>13.658507490124617</v>
      </c>
    </row>
    <row r="416" spans="16:21" x14ac:dyDescent="0.25">
      <c r="P416" s="10">
        <v>35116</v>
      </c>
      <c r="Q416">
        <v>2.0594320000000002</v>
      </c>
      <c r="S416" s="42">
        <f t="shared" ca="1" si="12"/>
        <v>46387</v>
      </c>
      <c r="T416" s="43">
        <f ca="1">_xll.BInterpol('Base CDI'!$H$4:$H$28,'Base CDI'!$J$4:$J$29,S416,"Cubic","Extrapolate=Linear","MultiX=Average","Skip=True","Sort=True")</f>
        <v>13.656664836242735</v>
      </c>
      <c r="U416" s="43">
        <f ca="1">_xll.BInterpol('Base CDI'!$H$4:$H$28,'Base CDI'!$I$4:$I$29,S416,"Cubic","Extrapolate=Linear","MultiX=Average","Skip=True","Sort=True")</f>
        <v>13.65477394449886</v>
      </c>
    </row>
    <row r="417" spans="16:21" x14ac:dyDescent="0.25">
      <c r="P417" s="10">
        <v>35117</v>
      </c>
      <c r="Q417">
        <v>2.061992</v>
      </c>
      <c r="S417" s="42">
        <f t="shared" ca="1" si="12"/>
        <v>46388</v>
      </c>
      <c r="T417" s="43">
        <f ca="1">_xll.BInterpol('Base CDI'!$H$4:$H$28,'Base CDI'!$J$4:$J$29,S417,"Cubic","Extrapolate=Linear","MultiX=Average","Skip=True","Sort=True")</f>
        <v>13.652975196367532</v>
      </c>
      <c r="U417" s="43">
        <f ca="1">_xll.BInterpol('Base CDI'!$H$4:$H$28,'Base CDI'!$I$4:$I$29,S417,"Cubic","Extrapolate=Linear","MultiX=Average","Skip=True","Sort=True")</f>
        <v>13.651056244590135</v>
      </c>
    </row>
    <row r="418" spans="16:21" x14ac:dyDescent="0.25">
      <c r="P418" s="10">
        <v>35118</v>
      </c>
      <c r="Q418">
        <v>2.0645560000000001</v>
      </c>
      <c r="S418" s="42">
        <f t="shared" ca="1" si="12"/>
        <v>46389</v>
      </c>
      <c r="T418" s="43">
        <f ca="1">_xll.BInterpol('Base CDI'!$H$4:$H$28,'Base CDI'!$J$4:$J$29,S418,"Cubic","Extrapolate=Linear","MultiX=Average","Skip=True","Sort=True")</f>
        <v>13.649301062780303</v>
      </c>
      <c r="U418" s="43">
        <f ca="1">_xll.BInterpol('Base CDI'!$H$4:$H$28,'Base CDI'!$I$4:$I$29,S418,"Cubic","Extrapolate=Linear","MultiX=Average","Skip=True","Sort=True")</f>
        <v>13.647354568481829</v>
      </c>
    </row>
    <row r="419" spans="16:21" x14ac:dyDescent="0.25">
      <c r="P419" s="10">
        <v>35121</v>
      </c>
      <c r="Q419">
        <v>2.067116</v>
      </c>
      <c r="S419" s="42">
        <f t="shared" ca="1" si="12"/>
        <v>46390</v>
      </c>
      <c r="T419" s="43">
        <f ca="1">_xll.BInterpol('Base CDI'!$H$4:$H$28,'Base CDI'!$J$4:$J$29,S419,"Cubic","Extrapolate=Linear","MultiX=Average","Skip=True","Sort=True")</f>
        <v>13.645642606863607</v>
      </c>
      <c r="U419" s="43">
        <f ca="1">_xll.BInterpol('Base CDI'!$H$4:$H$28,'Base CDI'!$I$4:$I$29,S419,"Cubic","Extrapolate=Linear","MultiX=Average","Skip=True","Sort=True")</f>
        <v>13.643669094257321</v>
      </c>
    </row>
    <row r="420" spans="16:21" x14ac:dyDescent="0.25">
      <c r="P420" s="10">
        <v>35122</v>
      </c>
      <c r="Q420">
        <v>2.0696029999999999</v>
      </c>
      <c r="S420" s="42">
        <f t="shared" ca="1" si="12"/>
        <v>46391</v>
      </c>
      <c r="T420" s="43">
        <f ca="1">_xll.BInterpol('Base CDI'!$H$4:$H$28,'Base CDI'!$J$4:$J$29,S420,"Cubic","Extrapolate=Linear","MultiX=Average","Skip=True","Sort=True")</f>
        <v>13.641999999999999</v>
      </c>
      <c r="U420" s="43">
        <f ca="1">_xll.BInterpol('Base CDI'!$H$4:$H$28,'Base CDI'!$I$4:$I$29,S420,"Cubic","Extrapolate=Linear","MultiX=Average","Skip=True","Sort=True")</f>
        <v>13.64</v>
      </c>
    </row>
    <row r="421" spans="16:21" x14ac:dyDescent="0.25">
      <c r="P421" s="10">
        <v>35123</v>
      </c>
      <c r="Q421">
        <v>2.072066</v>
      </c>
      <c r="S421" s="42">
        <f t="shared" ca="1" si="12"/>
        <v>46392</v>
      </c>
      <c r="T421" s="43">
        <f ca="1">_xll.BInterpol('Base CDI'!$H$4:$H$28,'Base CDI'!$J$4:$J$29,S421,"Cubic","Extrapolate=Linear","MultiX=Average","Skip=True","Sort=True")</f>
        <v>13.638373373335343</v>
      </c>
      <c r="U421" s="43">
        <f ca="1">_xll.BInterpol('Base CDI'!$H$4:$H$28,'Base CDI'!$I$4:$I$29,S421,"Cubic","Extrapolate=Linear","MultiX=Average","Skip=True","Sort=True")</f>
        <v>13.636347421579822</v>
      </c>
    </row>
    <row r="422" spans="16:21" x14ac:dyDescent="0.25">
      <c r="P422" s="10">
        <v>35124</v>
      </c>
      <c r="Q422">
        <v>2.0745179999999999</v>
      </c>
      <c r="S422" s="42">
        <f t="shared" ca="1" si="12"/>
        <v>46393</v>
      </c>
      <c r="T422" s="43">
        <f ca="1">_xll.BInterpol('Base CDI'!$H$4:$H$28,'Base CDI'!$J$4:$J$29,S422,"Cubic","Extrapolate=Linear","MultiX=Average","Skip=True","Sort=True")</f>
        <v>13.634762697068723</v>
      </c>
      <c r="U422" s="43">
        <f ca="1">_xll.BInterpol('Base CDI'!$H$4:$H$28,'Base CDI'!$I$4:$I$29,S422,"Cubic","Extrapolate=Linear","MultiX=Average","Skip=True","Sort=True")</f>
        <v>13.632711326013034</v>
      </c>
    </row>
    <row r="423" spans="16:21" x14ac:dyDescent="0.25">
      <c r="P423" s="10">
        <v>35125</v>
      </c>
      <c r="Q423">
        <v>2.0766619999999998</v>
      </c>
      <c r="S423" s="42">
        <f t="shared" ca="1" si="12"/>
        <v>46394</v>
      </c>
      <c r="T423" s="43">
        <f ca="1">_xll.BInterpol('Base CDI'!$H$4:$H$28,'Base CDI'!$J$4:$J$29,S423,"Cubic","Extrapolate=Linear","MultiX=Average","Skip=True","Sort=True")</f>
        <v>13.631167901162538</v>
      </c>
      <c r="U423" s="43">
        <f ca="1">_xll.BInterpol('Base CDI'!$H$4:$H$28,'Base CDI'!$I$4:$I$29,S423,"Cubic","Extrapolate=Linear","MultiX=Average","Skip=True","Sort=True")</f>
        <v>13.629091638102452</v>
      </c>
    </row>
    <row r="424" spans="16:21" x14ac:dyDescent="0.25">
      <c r="P424" s="10">
        <v>35128</v>
      </c>
      <c r="Q424">
        <v>2.078856</v>
      </c>
      <c r="S424" s="42">
        <f t="shared" ca="1" si="12"/>
        <v>46395</v>
      </c>
      <c r="T424" s="43">
        <f ca="1">_xll.BInterpol('Base CDI'!$H$4:$H$28,'Base CDI'!$J$4:$J$29,S424,"Cubic","Extrapolate=Linear","MultiX=Average","Skip=True","Sort=True")</f>
        <v>13.627588915579182</v>
      </c>
      <c r="U424" s="43">
        <f ca="1">_xll.BInterpol('Base CDI'!$H$4:$H$28,'Base CDI'!$I$4:$I$29,S424,"Cubic","Extrapolate=Linear","MultiX=Average","Skip=True","Sort=True")</f>
        <v>13.625488282650895</v>
      </c>
    </row>
    <row r="425" spans="16:21" x14ac:dyDescent="0.25">
      <c r="P425" s="10">
        <v>35129</v>
      </c>
      <c r="Q425">
        <v>2.0810390000000001</v>
      </c>
      <c r="S425" s="42">
        <f t="shared" ca="1" si="12"/>
        <v>46396</v>
      </c>
      <c r="T425" s="43">
        <f ca="1">_xll.BInterpol('Base CDI'!$H$4:$H$28,'Base CDI'!$J$4:$J$29,S425,"Cubic","Extrapolate=Linear","MultiX=Average","Skip=True","Sort=True")</f>
        <v>13.624025670281048</v>
      </c>
      <c r="U425" s="43">
        <f ca="1">_xll.BInterpol('Base CDI'!$H$4:$H$28,'Base CDI'!$I$4:$I$29,S425,"Cubic","Extrapolate=Linear","MultiX=Average","Skip=True","Sort=True")</f>
        <v>13.621901184461182</v>
      </c>
    </row>
    <row r="426" spans="16:21" x14ac:dyDescent="0.25">
      <c r="P426" s="10">
        <v>35130</v>
      </c>
      <c r="Q426">
        <v>2.083196</v>
      </c>
      <c r="S426" s="42">
        <f t="shared" ca="1" si="12"/>
        <v>46397</v>
      </c>
      <c r="T426" s="43">
        <f ca="1">_xll.BInterpol('Base CDI'!$H$4:$H$28,'Base CDI'!$J$4:$J$29,S426,"Cubic","Extrapolate=Linear","MultiX=Average","Skip=True","Sort=True")</f>
        <v>13.620478095230531</v>
      </c>
      <c r="U426" s="43">
        <f ca="1">_xll.BInterpol('Base CDI'!$H$4:$H$28,'Base CDI'!$I$4:$I$29,S426,"Cubic","Extrapolate=Linear","MultiX=Average","Skip=True","Sort=True")</f>
        <v>13.61833026833613</v>
      </c>
    </row>
    <row r="427" spans="16:21" x14ac:dyDescent="0.25">
      <c r="P427" s="10">
        <v>35131</v>
      </c>
      <c r="Q427">
        <v>2.0853630000000001</v>
      </c>
      <c r="S427" s="42">
        <f t="shared" ca="1" si="12"/>
        <v>46398</v>
      </c>
      <c r="T427" s="43">
        <f ca="1">_xll.BInterpol('Base CDI'!$H$4:$H$28,'Base CDI'!$J$4:$J$29,S427,"Cubic","Extrapolate=Linear","MultiX=Average","Skip=True","Sort=True")</f>
        <v>13.616946120390027</v>
      </c>
      <c r="U427" s="43">
        <f ca="1">_xll.BInterpol('Base CDI'!$H$4:$H$28,'Base CDI'!$I$4:$I$29,S427,"Cubic","Extrapolate=Linear","MultiX=Average","Skip=True","Sort=True")</f>
        <v>13.61477545907856</v>
      </c>
    </row>
    <row r="428" spans="16:21" x14ac:dyDescent="0.25">
      <c r="P428" s="10">
        <v>35132</v>
      </c>
      <c r="Q428">
        <v>2.0875249999999999</v>
      </c>
      <c r="S428" s="42">
        <f t="shared" ca="1" si="12"/>
        <v>46399</v>
      </c>
      <c r="T428" s="43">
        <f ca="1">_xll.BInterpol('Base CDI'!$H$4:$H$28,'Base CDI'!$J$4:$J$29,S428,"Cubic","Extrapolate=Linear","MultiX=Average","Skip=True","Sort=True")</f>
        <v>13.613429675721928</v>
      </c>
      <c r="U428" s="43">
        <f ca="1">_xll.BInterpol('Base CDI'!$H$4:$H$28,'Base CDI'!$I$4:$I$29,S428,"Cubic","Extrapolate=Linear","MultiX=Average","Skip=True","Sort=True")</f>
        <v>13.611236681491286</v>
      </c>
    </row>
    <row r="429" spans="16:21" x14ac:dyDescent="0.25">
      <c r="P429" s="10">
        <v>35135</v>
      </c>
      <c r="Q429">
        <v>2.0896819999999998</v>
      </c>
      <c r="S429" s="42">
        <f t="shared" ca="1" si="12"/>
        <v>46400</v>
      </c>
      <c r="T429" s="43">
        <f ca="1">_xll.BInterpol('Base CDI'!$H$4:$H$28,'Base CDI'!$J$4:$J$29,S429,"Cubic","Extrapolate=Linear","MultiX=Average","Skip=True","Sort=True")</f>
        <v>13.609928691188632</v>
      </c>
      <c r="U429" s="43">
        <f ca="1">_xll.BInterpol('Base CDI'!$H$4:$H$28,'Base CDI'!$I$4:$I$29,S429,"Cubic","Extrapolate=Linear","MultiX=Average","Skip=True","Sort=True")</f>
        <v>13.60771386037713</v>
      </c>
    </row>
    <row r="430" spans="16:21" x14ac:dyDescent="0.25">
      <c r="P430" s="10">
        <v>35136</v>
      </c>
      <c r="Q430">
        <v>2.0918619999999999</v>
      </c>
      <c r="S430" s="42">
        <f t="shared" ca="1" si="12"/>
        <v>46401</v>
      </c>
      <c r="T430" s="43">
        <f ca="1">_xll.BInterpol('Base CDI'!$H$4:$H$28,'Base CDI'!$J$4:$J$29,S430,"Cubic","Extrapolate=Linear","MultiX=Average","Skip=True","Sort=True")</f>
        <v>13.606443096752532</v>
      </c>
      <c r="U430" s="43">
        <f ca="1">_xll.BInterpol('Base CDI'!$H$4:$H$28,'Base CDI'!$I$4:$I$29,S430,"Cubic","Extrapolate=Linear","MultiX=Average","Skip=True","Sort=True")</f>
        <v>13.604206920538909</v>
      </c>
    </row>
    <row r="431" spans="16:21" x14ac:dyDescent="0.25">
      <c r="P431" s="10">
        <v>35137</v>
      </c>
      <c r="Q431">
        <v>2.0940379999999998</v>
      </c>
      <c r="S431" s="42">
        <f t="shared" ca="1" si="12"/>
        <v>46402</v>
      </c>
      <c r="T431" s="43">
        <f ca="1">_xll.BInterpol('Base CDI'!$H$4:$H$28,'Base CDI'!$J$4:$J$29,S431,"Cubic","Extrapolate=Linear","MultiX=Average","Skip=True","Sort=True")</f>
        <v>13.602972822376021</v>
      </c>
      <c r="U431" s="43">
        <f ca="1">_xll.BInterpol('Base CDI'!$H$4:$H$28,'Base CDI'!$I$4:$I$29,S431,"Cubic","Extrapolate=Linear","MultiX=Average","Skip=True","Sort=True")</f>
        <v>13.600715786779439</v>
      </c>
    </row>
    <row r="432" spans="16:21" x14ac:dyDescent="0.25">
      <c r="P432" s="10">
        <v>35138</v>
      </c>
      <c r="Q432">
        <v>2.0962010000000002</v>
      </c>
      <c r="S432" s="42">
        <f t="shared" ca="1" si="12"/>
        <v>46403</v>
      </c>
      <c r="T432" s="43">
        <f ca="1">_xll.BInterpol('Base CDI'!$H$4:$H$28,'Base CDI'!$J$4:$J$29,S432,"Cubic","Extrapolate=Linear","MultiX=Average","Skip=True","Sort=True")</f>
        <v>13.599517798021497</v>
      </c>
      <c r="U432" s="43">
        <f ca="1">_xll.BInterpol('Base CDI'!$H$4:$H$28,'Base CDI'!$I$4:$I$29,S432,"Cubic","Extrapolate=Linear","MultiX=Average","Skip=True","Sort=True")</f>
        <v>13.597240383901543</v>
      </c>
    </row>
    <row r="433" spans="16:21" x14ac:dyDescent="0.25">
      <c r="P433" s="10">
        <v>35139</v>
      </c>
      <c r="Q433">
        <v>2.0983670000000001</v>
      </c>
      <c r="S433" s="42">
        <f t="shared" ca="1" si="12"/>
        <v>46404</v>
      </c>
      <c r="T433" s="43">
        <f ca="1">_xll.BInterpol('Base CDI'!$H$4:$H$28,'Base CDI'!$J$4:$J$29,S433,"Cubic","Extrapolate=Linear","MultiX=Average","Skip=True","Sort=True")</f>
        <v>13.596077953651351</v>
      </c>
      <c r="U433" s="43">
        <f ca="1">_xll.BInterpol('Base CDI'!$H$4:$H$28,'Base CDI'!$I$4:$I$29,S433,"Cubic","Extrapolate=Linear","MultiX=Average","Skip=True","Sort=True")</f>
        <v>13.593780636708034</v>
      </c>
    </row>
    <row r="434" spans="16:21" x14ac:dyDescent="0.25">
      <c r="P434" s="10">
        <v>35142</v>
      </c>
      <c r="Q434">
        <v>2.100536</v>
      </c>
      <c r="S434" s="42">
        <f t="shared" ca="1" si="12"/>
        <v>46405</v>
      </c>
      <c r="T434" s="43">
        <f ca="1">_xll.BInterpol('Base CDI'!$H$4:$H$28,'Base CDI'!$J$4:$J$29,S434,"Cubic","Extrapolate=Linear","MultiX=Average","Skip=True","Sort=True")</f>
        <v>13.59265321922798</v>
      </c>
      <c r="U434" s="43">
        <f ca="1">_xll.BInterpol('Base CDI'!$H$4:$H$28,'Base CDI'!$I$4:$I$29,S434,"Cubic","Extrapolate=Linear","MultiX=Average","Skip=True","Sort=True")</f>
        <v>13.590336470001734</v>
      </c>
    </row>
    <row r="435" spans="16:21" x14ac:dyDescent="0.25">
      <c r="P435" s="10">
        <v>35143</v>
      </c>
      <c r="Q435">
        <v>2.102706</v>
      </c>
      <c r="S435" s="42">
        <f t="shared" ca="1" si="12"/>
        <v>46406</v>
      </c>
      <c r="T435" s="43">
        <f ca="1">_xll.BInterpol('Base CDI'!$H$4:$H$28,'Base CDI'!$J$4:$J$29,S435,"Cubic","Extrapolate=Linear","MultiX=Average","Skip=True","Sort=True")</f>
        <v>13.589243524713778</v>
      </c>
      <c r="U435" s="43">
        <f ca="1">_xll.BInterpol('Base CDI'!$H$4:$H$28,'Base CDI'!$I$4:$I$29,S435,"Cubic","Extrapolate=Linear","MultiX=Average","Skip=True","Sort=True")</f>
        <v>13.58690780858546</v>
      </c>
    </row>
    <row r="436" spans="16:21" x14ac:dyDescent="0.25">
      <c r="P436" s="10">
        <v>35144</v>
      </c>
      <c r="Q436">
        <v>2.1048789999999999</v>
      </c>
      <c r="S436" s="42">
        <f t="shared" ca="1" si="12"/>
        <v>46407</v>
      </c>
      <c r="T436" s="43">
        <f ca="1">_xll.BInterpol('Base CDI'!$H$4:$H$28,'Base CDI'!$J$4:$J$29,S436,"Cubic","Extrapolate=Linear","MultiX=Average","Skip=True","Sort=True")</f>
        <v>13.585848800071139</v>
      </c>
      <c r="U436" s="43">
        <f ca="1">_xll.BInterpol('Base CDI'!$H$4:$H$28,'Base CDI'!$I$4:$I$29,S436,"Cubic","Extrapolate=Linear","MultiX=Average","Skip=True","Sort=True")</f>
        <v>13.583494577262032</v>
      </c>
    </row>
    <row r="437" spans="16:21" x14ac:dyDescent="0.25">
      <c r="P437" s="10">
        <v>35145</v>
      </c>
      <c r="Q437">
        <v>2.1070540000000002</v>
      </c>
      <c r="S437" s="42">
        <f t="shared" ca="1" si="12"/>
        <v>46408</v>
      </c>
      <c r="T437" s="43">
        <f ca="1">_xll.BInterpol('Base CDI'!$H$4:$H$28,'Base CDI'!$J$4:$J$29,S437,"Cubic","Extrapolate=Linear","MultiX=Average","Skip=True","Sort=True")</f>
        <v>13.582468975262458</v>
      </c>
      <c r="U437" s="43">
        <f ca="1">_xll.BInterpol('Base CDI'!$H$4:$H$28,'Base CDI'!$I$4:$I$29,S437,"Cubic","Extrapolate=Linear","MultiX=Average","Skip=True","Sort=True")</f>
        <v>13.580096700834265</v>
      </c>
    </row>
    <row r="438" spans="16:21" x14ac:dyDescent="0.25">
      <c r="P438" s="10">
        <v>35146</v>
      </c>
      <c r="Q438">
        <v>2.1092309999999999</v>
      </c>
      <c r="S438" s="42">
        <f t="shared" ca="1" si="12"/>
        <v>46409</v>
      </c>
      <c r="T438" s="43">
        <f ca="1">_xll.BInterpol('Base CDI'!$H$4:$H$28,'Base CDI'!$J$4:$J$29,S438,"Cubic","Extrapolate=Linear","MultiX=Average","Skip=True","Sort=True")</f>
        <v>13.57910398025013</v>
      </c>
      <c r="U438" s="43">
        <f ca="1">_xll.BInterpol('Base CDI'!$H$4:$H$28,'Base CDI'!$I$4:$I$29,S438,"Cubic","Extrapolate=Linear","MultiX=Average","Skip=True","Sort=True")</f>
        <v>13.576714104104978</v>
      </c>
    </row>
    <row r="439" spans="16:21" x14ac:dyDescent="0.25">
      <c r="P439" s="10">
        <v>35149</v>
      </c>
      <c r="Q439">
        <v>2.1114109999999999</v>
      </c>
      <c r="S439" s="42">
        <f t="shared" ca="1" si="12"/>
        <v>46410</v>
      </c>
      <c r="T439" s="43">
        <f ca="1">_xll.BInterpol('Base CDI'!$H$4:$H$28,'Base CDI'!$J$4:$J$29,S439,"Cubic","Extrapolate=Linear","MultiX=Average","Skip=True","Sort=True")</f>
        <v>13.57575374499655</v>
      </c>
      <c r="U439" s="43">
        <f ca="1">_xll.BInterpol('Base CDI'!$H$4:$H$28,'Base CDI'!$I$4:$I$29,S439,"Cubic","Extrapolate=Linear","MultiX=Average","Skip=True","Sort=True")</f>
        <v>13.57334671187699</v>
      </c>
    </row>
    <row r="440" spans="16:21" x14ac:dyDescent="0.25">
      <c r="P440" s="10">
        <v>35150</v>
      </c>
      <c r="Q440">
        <v>2.1135860000000002</v>
      </c>
      <c r="S440" s="42">
        <f t="shared" ca="1" si="12"/>
        <v>46411</v>
      </c>
      <c r="T440" s="43">
        <f ca="1">_xll.BInterpol('Base CDI'!$H$4:$H$28,'Base CDI'!$J$4:$J$29,S440,"Cubic","Extrapolate=Linear","MultiX=Average","Skip=True","Sort=True")</f>
        <v>13.572418199464112</v>
      </c>
      <c r="U440" s="43">
        <f ca="1">_xll.BInterpol('Base CDI'!$H$4:$H$28,'Base CDI'!$I$4:$I$29,S440,"Cubic","Extrapolate=Linear","MultiX=Average","Skip=True","Sort=True")</f>
        <v>13.569994448953121</v>
      </c>
    </row>
    <row r="441" spans="16:21" x14ac:dyDescent="0.25">
      <c r="P441" s="10">
        <v>35151</v>
      </c>
      <c r="Q441">
        <v>2.1157629999999998</v>
      </c>
      <c r="S441" s="42">
        <f t="shared" ca="1" si="12"/>
        <v>46412</v>
      </c>
      <c r="T441" s="43">
        <f ca="1">_xll.BInterpol('Base CDI'!$H$4:$H$28,'Base CDI'!$J$4:$J$29,S441,"Cubic","Extrapolate=Linear","MultiX=Average","Skip=True","Sort=True")</f>
        <v>13.56909727361521</v>
      </c>
      <c r="U441" s="43">
        <f ca="1">_xll.BInterpol('Base CDI'!$H$4:$H$28,'Base CDI'!$I$4:$I$29,S441,"Cubic","Extrapolate=Linear","MultiX=Average","Skip=True","Sort=True")</f>
        <v>13.566657240136186</v>
      </c>
    </row>
    <row r="442" spans="16:21" x14ac:dyDescent="0.25">
      <c r="P442" s="10">
        <v>35152</v>
      </c>
      <c r="Q442">
        <v>2.1179420000000002</v>
      </c>
      <c r="S442" s="42">
        <f t="shared" ca="1" si="12"/>
        <v>46413</v>
      </c>
      <c r="T442" s="43">
        <f ca="1">_xll.BInterpol('Base CDI'!$H$4:$H$28,'Base CDI'!$J$4:$J$29,S442,"Cubic","Extrapolate=Linear","MultiX=Average","Skip=True","Sort=True")</f>
        <v>13.565790897412239</v>
      </c>
      <c r="U442" s="43">
        <f ca="1">_xll.BInterpol('Base CDI'!$H$4:$H$28,'Base CDI'!$I$4:$I$29,S442,"Cubic","Extrapolate=Linear","MultiX=Average","Skip=True","Sort=True")</f>
        <v>13.563335010229006</v>
      </c>
    </row>
    <row r="443" spans="16:21" x14ac:dyDescent="0.25">
      <c r="P443" s="10">
        <v>35153</v>
      </c>
      <c r="Q443">
        <v>2.120123</v>
      </c>
      <c r="S443" s="42">
        <f t="shared" ca="1" si="12"/>
        <v>46414</v>
      </c>
      <c r="T443" s="43">
        <f ca="1">_xll.BInterpol('Base CDI'!$H$4:$H$28,'Base CDI'!$J$4:$J$29,S443,"Cubic","Extrapolate=Linear","MultiX=Average","Skip=True","Sort=True")</f>
        <v>13.562499000817594</v>
      </c>
      <c r="U443" s="43">
        <f ca="1">_xll.BInterpol('Base CDI'!$H$4:$H$28,'Base CDI'!$I$4:$I$29,S443,"Cubic","Extrapolate=Linear","MultiX=Average","Skip=True","Sort=True")</f>
        <v>13.560027684034397</v>
      </c>
    </row>
    <row r="444" spans="16:21" x14ac:dyDescent="0.25">
      <c r="P444" s="10">
        <v>35156</v>
      </c>
      <c r="Q444">
        <v>2.1223070000000002</v>
      </c>
      <c r="S444" s="42">
        <f t="shared" ca="1" si="12"/>
        <v>46415</v>
      </c>
      <c r="T444" s="43">
        <f ca="1">_xll.BInterpol('Base CDI'!$H$4:$H$28,'Base CDI'!$J$4:$J$29,S444,"Cubic","Extrapolate=Linear","MultiX=Average","Skip=True","Sort=True")</f>
        <v>13.55922151379367</v>
      </c>
      <c r="U444" s="43">
        <f ca="1">_xll.BInterpol('Base CDI'!$H$4:$H$28,'Base CDI'!$I$4:$I$29,S444,"Cubic","Extrapolate=Linear","MultiX=Average","Skip=True","Sort=True")</f>
        <v>13.556735186355178</v>
      </c>
    </row>
    <row r="445" spans="16:21" x14ac:dyDescent="0.25">
      <c r="P445" s="10">
        <v>35157</v>
      </c>
      <c r="Q445">
        <v>2.124422</v>
      </c>
      <c r="S445" s="42">
        <f t="shared" ca="1" si="12"/>
        <v>46416</v>
      </c>
      <c r="T445" s="43">
        <f ca="1">_xll.BInterpol('Base CDI'!$H$4:$H$28,'Base CDI'!$J$4:$J$29,S445,"Cubic","Extrapolate=Linear","MultiX=Average","Skip=True","Sort=True")</f>
        <v>13.55595836630286</v>
      </c>
      <c r="U445" s="43">
        <f ca="1">_xll.BInterpol('Base CDI'!$H$4:$H$28,'Base CDI'!$I$4:$I$29,S445,"Cubic","Extrapolate=Linear","MultiX=Average","Skip=True","Sort=True")</f>
        <v>13.553457441994169</v>
      </c>
    </row>
    <row r="446" spans="16:21" x14ac:dyDescent="0.25">
      <c r="P446" s="10">
        <v>35158</v>
      </c>
      <c r="Q446">
        <v>2.1265399999999999</v>
      </c>
      <c r="S446" s="42">
        <f t="shared" ca="1" si="12"/>
        <v>46417</v>
      </c>
      <c r="T446" s="43">
        <f ca="1">_xll.BInterpol('Base CDI'!$H$4:$H$28,'Base CDI'!$J$4:$J$29,S446,"Cubic","Extrapolate=Linear","MultiX=Average","Skip=True","Sort=True")</f>
        <v>13.55270948830756</v>
      </c>
      <c r="U446" s="43">
        <f ca="1">_xll.BInterpol('Base CDI'!$H$4:$H$28,'Base CDI'!$I$4:$I$29,S446,"Cubic","Extrapolate=Linear","MultiX=Average","Skip=True","Sort=True")</f>
        <v>13.550194375754186</v>
      </c>
    </row>
    <row r="447" spans="16:21" x14ac:dyDescent="0.25">
      <c r="P447" s="10">
        <v>35163</v>
      </c>
      <c r="Q447">
        <v>2.1286589999999999</v>
      </c>
      <c r="S447" s="42">
        <f t="shared" ca="1" si="12"/>
        <v>46418</v>
      </c>
      <c r="T447" s="43">
        <f ca="1">_xll.BInterpol('Base CDI'!$H$4:$H$28,'Base CDI'!$J$4:$J$29,S447,"Cubic","Extrapolate=Linear","MultiX=Average","Skip=True","Sort=True")</f>
        <v>13.549474809770164</v>
      </c>
      <c r="U447" s="43">
        <f ca="1">_xll.BInterpol('Base CDI'!$H$4:$H$28,'Base CDI'!$I$4:$I$29,S447,"Cubic","Extrapolate=Linear","MultiX=Average","Skip=True","Sort=True")</f>
        <v>13.546945912438048</v>
      </c>
    </row>
    <row r="448" spans="16:21" x14ac:dyDescent="0.25">
      <c r="P448" s="10">
        <v>35164</v>
      </c>
      <c r="Q448">
        <v>2.1307879999999999</v>
      </c>
      <c r="S448" s="42">
        <f t="shared" ca="1" si="12"/>
        <v>46419</v>
      </c>
      <c r="T448" s="43">
        <f ca="1">_xll.BInterpol('Base CDI'!$H$4:$H$28,'Base CDI'!$J$4:$J$29,S448,"Cubic","Extrapolate=Linear","MultiX=Average","Skip=True","Sort=True")</f>
        <v>13.546254260653068</v>
      </c>
      <c r="U448" s="43">
        <f ca="1">_xll.BInterpol('Base CDI'!$H$4:$H$28,'Base CDI'!$I$4:$I$29,S448,"Cubic","Extrapolate=Linear","MultiX=Average","Skip=True","Sort=True")</f>
        <v>13.543711976848574</v>
      </c>
    </row>
    <row r="449" spans="16:21" x14ac:dyDescent="0.25">
      <c r="P449" s="10">
        <v>35165</v>
      </c>
      <c r="Q449">
        <v>2.1329189999999998</v>
      </c>
      <c r="S449" s="42">
        <f t="shared" ca="1" si="12"/>
        <v>46420</v>
      </c>
      <c r="T449" s="43">
        <f ca="1">_xll.BInterpol('Base CDI'!$H$4:$H$28,'Base CDI'!$J$4:$J$29,S449,"Cubic","Extrapolate=Linear","MultiX=Average","Skip=True","Sort=True")</f>
        <v>13.543047770918664</v>
      </c>
      <c r="U449" s="43">
        <f ca="1">_xll.BInterpol('Base CDI'!$H$4:$H$28,'Base CDI'!$I$4:$I$29,S449,"Cubic","Extrapolate=Linear","MultiX=Average","Skip=True","Sort=True")</f>
        <v>13.54049249378858</v>
      </c>
    </row>
    <row r="450" spans="16:21" x14ac:dyDescent="0.25">
      <c r="P450" s="10">
        <v>35166</v>
      </c>
      <c r="Q450">
        <v>2.1351439999999999</v>
      </c>
      <c r="S450" s="42">
        <f t="shared" ca="1" si="12"/>
        <v>46421</v>
      </c>
      <c r="T450" s="43">
        <f ca="1">_xll.BInterpol('Base CDI'!$H$4:$H$28,'Base CDI'!$J$4:$J$29,S450,"Cubic","Extrapolate=Linear","MultiX=Average","Skip=True","Sort=True")</f>
        <v>13.539855270529349</v>
      </c>
      <c r="U450" s="43">
        <f ca="1">_xll.BInterpol('Base CDI'!$H$4:$H$28,'Base CDI'!$I$4:$I$29,S450,"Cubic","Extrapolate=Linear","MultiX=Average","Skip=True","Sort=True")</f>
        <v>13.537287388060887</v>
      </c>
    </row>
    <row r="451" spans="16:21" x14ac:dyDescent="0.25">
      <c r="P451" s="10">
        <v>35167</v>
      </c>
      <c r="Q451">
        <v>2.137372</v>
      </c>
      <c r="S451" s="42">
        <f t="shared" ca="1" si="12"/>
        <v>46422</v>
      </c>
      <c r="T451" s="43">
        <f ca="1">_xll.BInterpol('Base CDI'!$H$4:$H$28,'Base CDI'!$J$4:$J$29,S451,"Cubic","Extrapolate=Linear","MultiX=Average","Skip=True","Sort=True")</f>
        <v>13.536676689447516</v>
      </c>
      <c r="U451" s="43">
        <f ca="1">_xll.BInterpol('Base CDI'!$H$4:$H$28,'Base CDI'!$I$4:$I$29,S451,"Cubic","Extrapolate=Linear","MultiX=Average","Skip=True","Sort=True")</f>
        <v>13.534096584468312</v>
      </c>
    </row>
    <row r="452" spans="16:21" x14ac:dyDescent="0.25">
      <c r="P452" s="10">
        <v>35170</v>
      </c>
      <c r="Q452">
        <v>2.1396090000000001</v>
      </c>
      <c r="S452" s="42">
        <f t="shared" ca="1" si="12"/>
        <v>46423</v>
      </c>
      <c r="T452" s="43">
        <f ca="1">_xll.BInterpol('Base CDI'!$H$4:$H$28,'Base CDI'!$J$4:$J$29,S452,"Cubic","Extrapolate=Linear","MultiX=Average","Skip=True","Sort=True")</f>
        <v>13.533511957635561</v>
      </c>
      <c r="U452" s="43">
        <f ca="1">_xll.BInterpol('Base CDI'!$H$4:$H$28,'Base CDI'!$I$4:$I$29,S452,"Cubic","Extrapolate=Linear","MultiX=Average","Skip=True","Sort=True")</f>
        <v>13.530920007813673</v>
      </c>
    </row>
    <row r="453" spans="16:21" x14ac:dyDescent="0.25">
      <c r="P453" s="10">
        <v>35171</v>
      </c>
      <c r="Q453">
        <v>2.1418629999999999</v>
      </c>
      <c r="S453" s="42">
        <f t="shared" ca="1" si="12"/>
        <v>46424</v>
      </c>
      <c r="T453" s="43">
        <f ca="1">_xll.BInterpol('Base CDI'!$H$4:$H$28,'Base CDI'!$J$4:$J$29,S453,"Cubic","Extrapolate=Linear","MultiX=Average","Skip=True","Sort=True")</f>
        <v>13.530361005055877</v>
      </c>
      <c r="U453" s="43">
        <f ca="1">_xll.BInterpol('Base CDI'!$H$4:$H$28,'Base CDI'!$I$4:$I$29,S453,"Cubic","Extrapolate=Linear","MultiX=Average","Skip=True","Sort=True")</f>
        <v>13.527757582899788</v>
      </c>
    </row>
    <row r="454" spans="16:21" x14ac:dyDescent="0.25">
      <c r="P454" s="10">
        <v>35172</v>
      </c>
      <c r="Q454">
        <v>2.144126</v>
      </c>
      <c r="S454" s="42">
        <f t="shared" ca="1" si="12"/>
        <v>46425</v>
      </c>
      <c r="T454" s="43">
        <f ca="1">_xll.BInterpol('Base CDI'!$H$4:$H$28,'Base CDI'!$J$4:$J$29,S454,"Cubic","Extrapolate=Linear","MultiX=Average","Skip=True","Sort=True")</f>
        <v>13.527223761670861</v>
      </c>
      <c r="U454" s="43">
        <f ca="1">_xll.BInterpol('Base CDI'!$H$4:$H$28,'Base CDI'!$I$4:$I$29,S454,"Cubic","Extrapolate=Linear","MultiX=Average","Skip=True","Sort=True")</f>
        <v>13.524609234529477</v>
      </c>
    </row>
    <row r="455" spans="16:21" x14ac:dyDescent="0.25">
      <c r="P455" s="10">
        <v>35173</v>
      </c>
      <c r="Q455">
        <v>2.1463909999999999</v>
      </c>
      <c r="S455" s="42">
        <f t="shared" ca="1" si="12"/>
        <v>46426</v>
      </c>
      <c r="T455" s="43">
        <f ca="1">_xll.BInterpol('Base CDI'!$H$4:$H$28,'Base CDI'!$J$4:$J$29,S455,"Cubic","Extrapolate=Linear","MultiX=Average","Skip=True","Sort=True")</f>
        <v>13.524100157442904</v>
      </c>
      <c r="U455" s="43">
        <f ca="1">_xll.BInterpol('Base CDI'!$H$4:$H$28,'Base CDI'!$I$4:$I$29,S455,"Cubic","Extrapolate=Linear","MultiX=Average","Skip=True","Sort=True")</f>
        <v>13.521474887505555</v>
      </c>
    </row>
    <row r="456" spans="16:21" x14ac:dyDescent="0.25">
      <c r="P456" s="10">
        <v>35174</v>
      </c>
      <c r="Q456">
        <v>2.1486589999999999</v>
      </c>
      <c r="S456" s="42">
        <f t="shared" ca="1" si="12"/>
        <v>46427</v>
      </c>
      <c r="T456" s="43">
        <f ca="1">_xll.BInterpol('Base CDI'!$H$4:$H$28,'Base CDI'!$J$4:$J$29,S456,"Cubic","Extrapolate=Linear","MultiX=Average","Skip=True","Sort=True")</f>
        <v>13.520990122334405</v>
      </c>
      <c r="U456" s="43">
        <f ca="1">_xll.BInterpol('Base CDI'!$H$4:$H$28,'Base CDI'!$I$4:$I$29,S456,"Cubic","Extrapolate=Linear","MultiX=Average","Skip=True","Sort=True")</f>
        <v>13.518354466630845</v>
      </c>
    </row>
    <row r="457" spans="16:21" x14ac:dyDescent="0.25">
      <c r="P457" s="10">
        <v>35177</v>
      </c>
      <c r="Q457">
        <v>2.1509079999999998</v>
      </c>
      <c r="S457" s="42">
        <f t="shared" ca="1" si="12"/>
        <v>46428</v>
      </c>
      <c r="T457" s="43">
        <f ca="1">_xll.BInterpol('Base CDI'!$H$4:$H$28,'Base CDI'!$J$4:$J$29,S457,"Cubic","Extrapolate=Linear","MultiX=Average","Skip=True","Sort=True")</f>
        <v>13.517893586307755</v>
      </c>
      <c r="U457" s="43">
        <f ca="1">_xll.BInterpol('Base CDI'!$H$4:$H$28,'Base CDI'!$I$4:$I$29,S457,"Cubic","Extrapolate=Linear","MultiX=Average","Skip=True","Sort=True")</f>
        <v>13.515247896708161</v>
      </c>
    </row>
    <row r="458" spans="16:21" x14ac:dyDescent="0.25">
      <c r="P458" s="10">
        <v>35178</v>
      </c>
      <c r="Q458">
        <v>2.1531449999999999</v>
      </c>
      <c r="S458" s="42">
        <f t="shared" ca="1" si="12"/>
        <v>46429</v>
      </c>
      <c r="T458" s="43">
        <f ca="1">_xll.BInterpol('Base CDI'!$H$4:$H$28,'Base CDI'!$J$4:$J$29,S458,"Cubic","Extrapolate=Linear","MultiX=Average","Skip=True","Sort=True")</f>
        <v>13.51481047932535</v>
      </c>
      <c r="U458" s="43">
        <f ca="1">_xll.BInterpol('Base CDI'!$H$4:$H$28,'Base CDI'!$I$4:$I$29,S458,"Cubic","Extrapolate=Linear","MultiX=Average","Skip=True","Sort=True")</f>
        <v>13.512155102540321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3">S458+1</f>
        <v>46430</v>
      </c>
      <c r="T459" s="43">
        <f ca="1">_xll.BInterpol('Base CDI'!$H$4:$H$28,'Base CDI'!$J$4:$J$29,S459,"Cubic","Extrapolate=Linear","MultiX=Average","Skip=True","Sort=True")</f>
        <v>13.511740731349585</v>
      </c>
      <c r="U459" s="43">
        <f ca="1">_xll.BInterpol('Base CDI'!$H$4:$H$28,'Base CDI'!$I$4:$I$29,S459,"Cubic","Extrapolate=Linear","MultiX=Average","Skip=True","Sort=True")</f>
        <v>13.509076008930148</v>
      </c>
    </row>
    <row r="460" spans="16:21" x14ac:dyDescent="0.25">
      <c r="P460" s="10">
        <v>35180</v>
      </c>
      <c r="Q460">
        <v>2.1574610000000001</v>
      </c>
      <c r="S460" s="42">
        <f t="shared" ca="1" si="13"/>
        <v>46431</v>
      </c>
      <c r="T460" s="43">
        <f ca="1">_xll.BInterpol('Base CDI'!$H$4:$H$28,'Base CDI'!$J$4:$J$29,S460,"Cubic","Extrapolate=Linear","MultiX=Average","Skip=True","Sort=True")</f>
        <v>13.508684272342853</v>
      </c>
      <c r="U460" s="43">
        <f ca="1">_xll.BInterpol('Base CDI'!$H$4:$H$28,'Base CDI'!$I$4:$I$29,S460,"Cubic","Extrapolate=Linear","MultiX=Average","Skip=True","Sort=True")</f>
        <v>13.506010540680455</v>
      </c>
    </row>
    <row r="461" spans="16:21" x14ac:dyDescent="0.25">
      <c r="P461" s="10">
        <v>35181</v>
      </c>
      <c r="Q461">
        <v>2.1596039999999999</v>
      </c>
      <c r="S461" s="42">
        <f t="shared" ca="1" si="13"/>
        <v>46432</v>
      </c>
      <c r="T461" s="43">
        <f ca="1">_xll.BInterpol('Base CDI'!$H$4:$H$28,'Base CDI'!$J$4:$J$29,S461,"Cubic","Extrapolate=Linear","MultiX=Average","Skip=True","Sort=True")</f>
        <v>13.505641032267551</v>
      </c>
      <c r="U461" s="43">
        <f ca="1">_xll.BInterpol('Base CDI'!$H$4:$H$28,'Base CDI'!$I$4:$I$29,S461,"Cubic","Extrapolate=Linear","MultiX=Average","Skip=True","Sort=True")</f>
        <v>13.502958622594065</v>
      </c>
    </row>
    <row r="462" spans="16:21" x14ac:dyDescent="0.25">
      <c r="P462" s="10">
        <v>35184</v>
      </c>
      <c r="Q462">
        <v>2.1616200000000001</v>
      </c>
      <c r="S462" s="42">
        <f t="shared" ca="1" si="13"/>
        <v>46433</v>
      </c>
      <c r="T462" s="43">
        <f ca="1">_xll.BInterpol('Base CDI'!$H$4:$H$28,'Base CDI'!$J$4:$J$29,S462,"Cubic","Extrapolate=Linear","MultiX=Average","Skip=True","Sort=True")</f>
        <v>13.502610941086072</v>
      </c>
      <c r="U462" s="43">
        <f ca="1">_xll.BInterpol('Base CDI'!$H$4:$H$28,'Base CDI'!$I$4:$I$29,S462,"Cubic","Extrapolate=Linear","MultiX=Average","Skip=True","Sort=True")</f>
        <v>13.499920179473792</v>
      </c>
    </row>
    <row r="463" spans="16:21" x14ac:dyDescent="0.25">
      <c r="P463" s="10">
        <v>35185</v>
      </c>
      <c r="Q463">
        <v>2.1635719999999998</v>
      </c>
      <c r="S463" s="42">
        <f t="shared" ca="1" si="13"/>
        <v>46434</v>
      </c>
      <c r="T463" s="43">
        <f ca="1">_xll.BInterpol('Base CDI'!$H$4:$H$28,'Base CDI'!$J$4:$J$29,S463,"Cubic","Extrapolate=Linear","MultiX=Average","Skip=True","Sort=True")</f>
        <v>13.499593928760811</v>
      </c>
      <c r="U463" s="43">
        <f ca="1">_xll.BInterpol('Base CDI'!$H$4:$H$28,'Base CDI'!$I$4:$I$29,S463,"Cubic","Extrapolate=Linear","MultiX=Average","Skip=True","Sort=True")</f>
        <v>13.496895136122456</v>
      </c>
    </row>
    <row r="464" spans="16:21" x14ac:dyDescent="0.25">
      <c r="P464" s="10">
        <v>35187</v>
      </c>
      <c r="Q464">
        <v>2.165476</v>
      </c>
      <c r="S464" s="42">
        <f t="shared" ca="1" si="13"/>
        <v>46435</v>
      </c>
      <c r="T464" s="43">
        <f ca="1">_xll.BInterpol('Base CDI'!$H$4:$H$28,'Base CDI'!$J$4:$J$29,S464,"Cubic","Extrapolate=Linear","MultiX=Average","Skip=True","Sort=True")</f>
        <v>13.496589925254163</v>
      </c>
      <c r="U464" s="43">
        <f ca="1">_xll.BInterpol('Base CDI'!$H$4:$H$28,'Base CDI'!$I$4:$I$29,S464,"Cubic","Extrapolate=Linear","MultiX=Average","Skip=True","Sort=True")</f>
        <v>13.493883417342875</v>
      </c>
    </row>
    <row r="465" spans="16:21" x14ac:dyDescent="0.25">
      <c r="P465" s="10">
        <v>35188</v>
      </c>
      <c r="Q465">
        <v>2.1674030000000002</v>
      </c>
      <c r="S465" s="42">
        <f t="shared" ca="1" si="13"/>
        <v>46436</v>
      </c>
      <c r="T465" s="43">
        <f ca="1">_xll.BInterpol('Base CDI'!$H$4:$H$28,'Base CDI'!$J$4:$J$29,S465,"Cubic","Extrapolate=Linear","MultiX=Average","Skip=True","Sort=True")</f>
        <v>13.493598860528522</v>
      </c>
      <c r="U465" s="43">
        <f ca="1">_xll.BInterpol('Base CDI'!$H$4:$H$28,'Base CDI'!$I$4:$I$29,S465,"Cubic","Extrapolate=Linear","MultiX=Average","Skip=True","Sort=True")</f>
        <v>13.490884947937868</v>
      </c>
    </row>
    <row r="466" spans="16:21" x14ac:dyDescent="0.25">
      <c r="P466" s="10">
        <v>35191</v>
      </c>
      <c r="Q466">
        <v>2.169311</v>
      </c>
      <c r="S466" s="42">
        <f t="shared" ca="1" si="13"/>
        <v>46437</v>
      </c>
      <c r="T466" s="43">
        <f ca="1">_xll.BInterpol('Base CDI'!$H$4:$H$28,'Base CDI'!$J$4:$J$29,S466,"Cubic","Extrapolate=Linear","MultiX=Average","Skip=True","Sort=True")</f>
        <v>13.490620664546283</v>
      </c>
      <c r="U466" s="43">
        <f ca="1">_xll.BInterpol('Base CDI'!$H$4:$H$28,'Base CDI'!$I$4:$I$29,S466,"Cubic","Extrapolate=Linear","MultiX=Average","Skip=True","Sort=True")</f>
        <v>13.487899652710253</v>
      </c>
    </row>
    <row r="467" spans="16:21" x14ac:dyDescent="0.25">
      <c r="P467" s="10">
        <v>35192</v>
      </c>
      <c r="Q467">
        <v>2.1712199999999999</v>
      </c>
      <c r="S467" s="42">
        <f t="shared" ca="1" si="13"/>
        <v>46438</v>
      </c>
      <c r="T467" s="43">
        <f ca="1">_xll.BInterpol('Base CDI'!$H$4:$H$28,'Base CDI'!$J$4:$J$29,S467,"Cubic","Extrapolate=Linear","MultiX=Average","Skip=True","Sort=True")</f>
        <v>13.487655267269838</v>
      </c>
      <c r="U467" s="43">
        <f ca="1">_xll.BInterpol('Base CDI'!$H$4:$H$28,'Base CDI'!$I$4:$I$29,S467,"Cubic","Extrapolate=Linear","MultiX=Average","Skip=True","Sort=True")</f>
        <v>13.484927456462849</v>
      </c>
    </row>
    <row r="468" spans="16:21" x14ac:dyDescent="0.25">
      <c r="P468" s="10">
        <v>35193</v>
      </c>
      <c r="Q468">
        <v>2.1731310000000001</v>
      </c>
      <c r="S468" s="42">
        <f t="shared" ca="1" si="13"/>
        <v>46439</v>
      </c>
      <c r="T468" s="43">
        <f ca="1">_xll.BInterpol('Base CDI'!$H$4:$H$28,'Base CDI'!$J$4:$J$29,S468,"Cubic","Extrapolate=Linear","MultiX=Average","Skip=True","Sort=True")</f>
        <v>13.484702598661586</v>
      </c>
      <c r="U468" s="43">
        <f ca="1">_xll.BInterpol('Base CDI'!$H$4:$H$28,'Base CDI'!$I$4:$I$29,S468,"Cubic","Extrapolate=Linear","MultiX=Average","Skip=True","Sort=True")</f>
        <v>13.481968283998471</v>
      </c>
    </row>
    <row r="469" spans="16:21" x14ac:dyDescent="0.25">
      <c r="P469" s="10">
        <v>35194</v>
      </c>
      <c r="Q469">
        <v>2.1750430000000001</v>
      </c>
      <c r="S469" s="42">
        <f t="shared" ca="1" si="13"/>
        <v>46440</v>
      </c>
      <c r="T469" s="43">
        <f ca="1">_xll.BInterpol('Base CDI'!$H$4:$H$28,'Base CDI'!$J$4:$J$29,S469,"Cubic","Extrapolate=Linear","MultiX=Average","Skip=True","Sort=True")</f>
        <v>13.481762588683921</v>
      </c>
      <c r="U469" s="43">
        <f ca="1">_xll.BInterpol('Base CDI'!$H$4:$H$28,'Base CDI'!$I$4:$I$29,S469,"Cubic","Extrapolate=Linear","MultiX=Average","Skip=True","Sort=True")</f>
        <v>13.47902206011994</v>
      </c>
    </row>
    <row r="470" spans="16:21" x14ac:dyDescent="0.25">
      <c r="P470" s="10">
        <v>35195</v>
      </c>
      <c r="Q470">
        <v>2.1769569999999998</v>
      </c>
      <c r="S470" s="42">
        <f t="shared" ca="1" si="13"/>
        <v>46441</v>
      </c>
      <c r="T470" s="43">
        <f ca="1">_xll.BInterpol('Base CDI'!$H$4:$H$28,'Base CDI'!$J$4:$J$29,S470,"Cubic","Extrapolate=Linear","MultiX=Average","Skip=True","Sort=True")</f>
        <v>13.478835167299234</v>
      </c>
      <c r="U470" s="43">
        <f ca="1">_xll.BInterpol('Base CDI'!$H$4:$H$28,'Base CDI'!$I$4:$I$29,S470,"Cubic","Extrapolate=Linear","MultiX=Average","Skip=True","Sort=True")</f>
        <v>13.476088709630075</v>
      </c>
    </row>
    <row r="471" spans="16:21" x14ac:dyDescent="0.25">
      <c r="P471" s="10">
        <v>35198</v>
      </c>
      <c r="Q471">
        <v>2.1788729999999998</v>
      </c>
      <c r="S471" s="42">
        <f t="shared" ca="1" si="13"/>
        <v>46442</v>
      </c>
      <c r="T471" s="43">
        <f ca="1">_xll.BInterpol('Base CDI'!$H$4:$H$28,'Base CDI'!$J$4:$J$29,S471,"Cubic","Extrapolate=Linear","MultiX=Average","Skip=True","Sort=True")</f>
        <v>13.475920264469924</v>
      </c>
      <c r="U471" s="43">
        <f ca="1">_xll.BInterpol('Base CDI'!$H$4:$H$28,'Base CDI'!$I$4:$I$29,S471,"Cubic","Extrapolate=Linear","MultiX=Average","Skip=True","Sort=True")</f>
        <v>13.473168157331692</v>
      </c>
    </row>
    <row r="472" spans="16:21" x14ac:dyDescent="0.25">
      <c r="P472" s="10">
        <v>35199</v>
      </c>
      <c r="Q472">
        <v>2.18079</v>
      </c>
      <c r="S472" s="42">
        <f t="shared" ca="1" si="13"/>
        <v>46443</v>
      </c>
      <c r="T472" s="43">
        <f ca="1">_xll.BInterpol('Base CDI'!$H$4:$H$28,'Base CDI'!$J$4:$J$29,S472,"Cubic","Extrapolate=Linear","MultiX=Average","Skip=True","Sort=True")</f>
        <v>13.473017810158382</v>
      </c>
      <c r="U472" s="43">
        <f ca="1">_xll.BInterpol('Base CDI'!$H$4:$H$28,'Base CDI'!$I$4:$I$29,S472,"Cubic","Extrapolate=Linear","MultiX=Average","Skip=True","Sort=True")</f>
        <v>13.47026032802761</v>
      </c>
    </row>
    <row r="473" spans="16:21" x14ac:dyDescent="0.25">
      <c r="P473" s="10">
        <v>35200</v>
      </c>
      <c r="Q473">
        <v>2.1827160000000001</v>
      </c>
      <c r="S473" s="42">
        <f t="shared" ca="1" si="13"/>
        <v>46444</v>
      </c>
      <c r="T473" s="43">
        <f ca="1">_xll.BInterpol('Base CDI'!$H$4:$H$28,'Base CDI'!$J$4:$J$29,S473,"Cubic","Extrapolate=Linear","MultiX=Average","Skip=True","Sort=True")</f>
        <v>13.470127734327004</v>
      </c>
      <c r="U473" s="43">
        <f ca="1">_xll.BInterpol('Base CDI'!$H$4:$H$28,'Base CDI'!$I$4:$I$29,S473,"Cubic","Extrapolate=Linear","MultiX=Average","Skip=True","Sort=True")</f>
        <v>13.467365146520649</v>
      </c>
    </row>
    <row r="474" spans="16:21" x14ac:dyDescent="0.25">
      <c r="P474" s="10">
        <v>35201</v>
      </c>
      <c r="Q474">
        <v>2.184644</v>
      </c>
      <c r="S474" s="42">
        <f t="shared" ca="1" si="13"/>
        <v>46445</v>
      </c>
      <c r="T474" s="43">
        <f ca="1">_xll.BInterpol('Base CDI'!$H$4:$H$28,'Base CDI'!$J$4:$J$29,S474,"Cubic","Extrapolate=Linear","MultiX=Average","Skip=True","Sort=True")</f>
        <v>13.467249966938185</v>
      </c>
      <c r="U474" s="43">
        <f ca="1">_xll.BInterpol('Base CDI'!$H$4:$H$28,'Base CDI'!$I$4:$I$29,S474,"Cubic","Extrapolate=Linear","MultiX=Average","Skip=True","Sort=True")</f>
        <v>13.464482537613625</v>
      </c>
    </row>
    <row r="475" spans="16:21" x14ac:dyDescent="0.25">
      <c r="P475" s="10">
        <v>35202</v>
      </c>
      <c r="Q475">
        <v>2.1865739999999998</v>
      </c>
      <c r="S475" s="42">
        <f t="shared" ca="1" si="13"/>
        <v>46446</v>
      </c>
      <c r="T475" s="43">
        <f ca="1">_xll.BInterpol('Base CDI'!$H$4:$H$28,'Base CDI'!$J$4:$J$29,S475,"Cubic","Extrapolate=Linear","MultiX=Average","Skip=True","Sort=True")</f>
        <v>13.464384437954321</v>
      </c>
      <c r="U475" s="43">
        <f ca="1">_xll.BInterpol('Base CDI'!$H$4:$H$28,'Base CDI'!$I$4:$I$29,S475,"Cubic","Extrapolate=Linear","MultiX=Average","Skip=True","Sort=True")</f>
        <v>13.461612426109356</v>
      </c>
    </row>
    <row r="476" spans="16:21" x14ac:dyDescent="0.25">
      <c r="P476" s="10">
        <v>35205</v>
      </c>
      <c r="Q476">
        <v>2.1885059999999998</v>
      </c>
      <c r="S476" s="42">
        <f t="shared" ca="1" si="13"/>
        <v>46447</v>
      </c>
      <c r="T476" s="43">
        <f ca="1">_xll.BInterpol('Base CDI'!$H$4:$H$28,'Base CDI'!$J$4:$J$29,S476,"Cubic","Extrapolate=Linear","MultiX=Average","Skip=True","Sort=True")</f>
        <v>13.461531077337803</v>
      </c>
      <c r="U476" s="43">
        <f ca="1">_xll.BInterpol('Base CDI'!$H$4:$H$28,'Base CDI'!$I$4:$I$29,S476,"Cubic","Extrapolate=Linear","MultiX=Average","Skip=True","Sort=True")</f>
        <v>13.458754736810663</v>
      </c>
    </row>
    <row r="477" spans="16:21" x14ac:dyDescent="0.25">
      <c r="P477" s="10">
        <v>35206</v>
      </c>
      <c r="Q477">
        <v>2.190439</v>
      </c>
      <c r="S477" s="42">
        <f t="shared" ca="1" si="13"/>
        <v>46448</v>
      </c>
      <c r="T477" s="43">
        <f ca="1">_xll.BInterpol('Base CDI'!$H$4:$H$28,'Base CDI'!$J$4:$J$29,S477,"Cubic","Extrapolate=Linear","MultiX=Average","Skip=True","Sort=True")</f>
        <v>13.458689815051027</v>
      </c>
      <c r="U477" s="43">
        <f ca="1">_xll.BInterpol('Base CDI'!$H$4:$H$28,'Base CDI'!$I$4:$I$29,S477,"Cubic","Extrapolate=Linear","MultiX=Average","Skip=True","Sort=True")</f>
        <v>13.455909394520361</v>
      </c>
    </row>
    <row r="478" spans="16:21" x14ac:dyDescent="0.25">
      <c r="P478" s="10">
        <v>35207</v>
      </c>
      <c r="Q478">
        <v>2.192374</v>
      </c>
      <c r="S478" s="42">
        <f t="shared" ca="1" si="13"/>
        <v>46449</v>
      </c>
      <c r="T478" s="43">
        <f ca="1">_xll.BInterpol('Base CDI'!$H$4:$H$28,'Base CDI'!$J$4:$J$29,S478,"Cubic","Extrapolate=Linear","MultiX=Average","Skip=True","Sort=True")</f>
        <v>13.455860581056388</v>
      </c>
      <c r="U478" s="43">
        <f ca="1">_xll.BInterpol('Base CDI'!$H$4:$H$28,'Base CDI'!$I$4:$I$29,S478,"Cubic","Extrapolate=Linear","MultiX=Average","Skip=True","Sort=True")</f>
        <v>13.45307632404127</v>
      </c>
    </row>
    <row r="479" spans="16:21" x14ac:dyDescent="0.25">
      <c r="P479" s="10">
        <v>35208</v>
      </c>
      <c r="Q479">
        <v>2.1943100000000002</v>
      </c>
      <c r="S479" s="42">
        <f t="shared" ca="1" si="13"/>
        <v>46450</v>
      </c>
      <c r="T479" s="43">
        <f ca="1">_xll.BInterpol('Base CDI'!$H$4:$H$28,'Base CDI'!$J$4:$J$29,S479,"Cubic","Extrapolate=Linear","MultiX=Average","Skip=True","Sort=True")</f>
        <v>13.453043305316283</v>
      </c>
      <c r="U479" s="43">
        <f ca="1">_xll.BInterpol('Base CDI'!$H$4:$H$28,'Base CDI'!$I$4:$I$29,S479,"Cubic","Extrapolate=Linear","MultiX=Average","Skip=True","Sort=True")</f>
        <v>13.450255450176208</v>
      </c>
    </row>
    <row r="480" spans="16:21" x14ac:dyDescent="0.25">
      <c r="P480" s="10">
        <v>35209</v>
      </c>
      <c r="Q480">
        <v>2.1962489999999999</v>
      </c>
      <c r="S480" s="42">
        <f t="shared" ca="1" si="13"/>
        <v>46451</v>
      </c>
      <c r="T480" s="43">
        <f ca="1">_xll.BInterpol('Base CDI'!$H$4:$H$28,'Base CDI'!$J$4:$J$29,S480,"Cubic","Extrapolate=Linear","MultiX=Average","Skip=True","Sort=True")</f>
        <v>13.450237917793103</v>
      </c>
      <c r="U480" s="43">
        <f ca="1">_xll.BInterpol('Base CDI'!$H$4:$H$28,'Base CDI'!$I$4:$I$29,S480,"Cubic","Extrapolate=Linear","MultiX=Average","Skip=True","Sort=True")</f>
        <v>13.447446697727994</v>
      </c>
    </row>
    <row r="481" spans="16:21" x14ac:dyDescent="0.25">
      <c r="P481" s="10">
        <v>35212</v>
      </c>
      <c r="Q481">
        <v>2.1981959999999998</v>
      </c>
      <c r="S481" s="42">
        <f t="shared" ca="1" si="13"/>
        <v>46452</v>
      </c>
      <c r="T481" s="43">
        <f ca="1">_xll.BInterpol('Base CDI'!$H$4:$H$28,'Base CDI'!$J$4:$J$29,S481,"Cubic","Extrapolate=Linear","MultiX=Average","Skip=True","Sort=True")</f>
        <v>13.447444348449244</v>
      </c>
      <c r="U481" s="43">
        <f ca="1">_xll.BInterpol('Base CDI'!$H$4:$H$28,'Base CDI'!$I$4:$I$29,S481,"Cubic","Extrapolate=Linear","MultiX=Average","Skip=True","Sort=True")</f>
        <v>13.444649991499444</v>
      </c>
    </row>
    <row r="482" spans="16:21" x14ac:dyDescent="0.25">
      <c r="P482" s="10">
        <v>35213</v>
      </c>
      <c r="Q482">
        <v>2.20024</v>
      </c>
      <c r="S482" s="42">
        <f t="shared" ca="1" si="13"/>
        <v>46453</v>
      </c>
      <c r="T482" s="43">
        <f ca="1">_xll.BInterpol('Base CDI'!$H$4:$H$28,'Base CDI'!$J$4:$J$29,S482,"Cubic","Extrapolate=Linear","MultiX=Average","Skip=True","Sort=True")</f>
        <v>13.4446625272471</v>
      </c>
      <c r="U482" s="43">
        <f ca="1">_xll.BInterpol('Base CDI'!$H$4:$H$28,'Base CDI'!$I$4:$I$29,S482,"Cubic","Extrapolate=Linear","MultiX=Average","Skip=True","Sort=True")</f>
        <v>13.441865256293379</v>
      </c>
    </row>
    <row r="483" spans="16:21" x14ac:dyDescent="0.25">
      <c r="P483" s="10">
        <v>35214</v>
      </c>
      <c r="Q483">
        <v>2.202331</v>
      </c>
      <c r="S483" s="42">
        <f t="shared" ca="1" si="13"/>
        <v>46454</v>
      </c>
      <c r="T483" s="43">
        <f ca="1">_xll.BInterpol('Base CDI'!$H$4:$H$28,'Base CDI'!$J$4:$J$29,S483,"Cubic","Extrapolate=Linear","MultiX=Average","Skip=True","Sort=True")</f>
        <v>13.441892384149067</v>
      </c>
      <c r="U483" s="43">
        <f ca="1">_xll.BInterpol('Base CDI'!$H$4:$H$28,'Base CDI'!$I$4:$I$29,S483,"Cubic","Extrapolate=Linear","MultiX=Average","Skip=True","Sort=True")</f>
        <v>13.439092416912615</v>
      </c>
    </row>
    <row r="484" spans="16:21" x14ac:dyDescent="0.25">
      <c r="P484" s="10">
        <v>35215</v>
      </c>
      <c r="Q484">
        <v>2.2044670000000002</v>
      </c>
      <c r="S484" s="42">
        <f t="shared" ca="1" si="13"/>
        <v>46455</v>
      </c>
      <c r="T484" s="43">
        <f ca="1">_xll.BInterpol('Base CDI'!$H$4:$H$28,'Base CDI'!$J$4:$J$29,S484,"Cubic","Extrapolate=Linear","MultiX=Average","Skip=True","Sort=True")</f>
        <v>13.439133849117539</v>
      </c>
      <c r="U484" s="43">
        <f ca="1">_xll.BInterpol('Base CDI'!$H$4:$H$28,'Base CDI'!$I$4:$I$29,S484,"Cubic","Extrapolate=Linear","MultiX=Average","Skip=True","Sort=True")</f>
        <v>13.436331398159972</v>
      </c>
    </row>
    <row r="485" spans="16:21" x14ac:dyDescent="0.25">
      <c r="P485" s="10">
        <v>35216</v>
      </c>
      <c r="Q485">
        <v>2.2066560000000002</v>
      </c>
      <c r="S485" s="42">
        <f t="shared" ca="1" si="13"/>
        <v>46456</v>
      </c>
      <c r="T485" s="43">
        <f ca="1">_xll.BInterpol('Base CDI'!$H$4:$H$28,'Base CDI'!$J$4:$J$29,S485,"Cubic","Extrapolate=Linear","MultiX=Average","Skip=True","Sort=True")</f>
        <v>13.436386852114911</v>
      </c>
      <c r="U485" s="43">
        <f ca="1">_xll.BInterpol('Base CDI'!$H$4:$H$28,'Base CDI'!$I$4:$I$29,S485,"Cubic","Extrapolate=Linear","MultiX=Average","Skip=True","Sort=True")</f>
        <v>13.433582124838267</v>
      </c>
    </row>
    <row r="486" spans="16:21" x14ac:dyDescent="0.25">
      <c r="P486" s="10">
        <v>35219</v>
      </c>
      <c r="Q486">
        <v>2.208885</v>
      </c>
      <c r="S486" s="42">
        <f t="shared" ca="1" si="13"/>
        <v>46457</v>
      </c>
      <c r="T486" s="43">
        <f ca="1">_xll.BInterpol('Base CDI'!$H$4:$H$28,'Base CDI'!$J$4:$J$29,S486,"Cubic","Extrapolate=Linear","MultiX=Average","Skip=True","Sort=True")</f>
        <v>13.433651323103575</v>
      </c>
      <c r="U486" s="43">
        <f ca="1">_xll.BInterpol('Base CDI'!$H$4:$H$28,'Base CDI'!$I$4:$I$29,S486,"Cubic","Extrapolate=Linear","MultiX=Average","Skip=True","Sort=True")</f>
        <v>13.43084452175032</v>
      </c>
    </row>
    <row r="487" spans="16:21" x14ac:dyDescent="0.25">
      <c r="P487" s="10">
        <v>35220</v>
      </c>
      <c r="Q487">
        <v>2.211131</v>
      </c>
      <c r="S487" s="42">
        <f t="shared" ca="1" si="13"/>
        <v>46458</v>
      </c>
      <c r="T487" s="43">
        <f ca="1">_xll.BInterpol('Base CDI'!$H$4:$H$28,'Base CDI'!$J$4:$J$29,S487,"Cubic","Extrapolate=Linear","MultiX=Average","Skip=True","Sort=True")</f>
        <v>13.430927192045928</v>
      </c>
      <c r="U487" s="43">
        <f ca="1">_xll.BInterpol('Base CDI'!$H$4:$H$28,'Base CDI'!$I$4:$I$29,S487,"Cubic","Extrapolate=Linear","MultiX=Average","Skip=True","Sort=True")</f>
        <v>13.428118513698946</v>
      </c>
    </row>
    <row r="488" spans="16:21" x14ac:dyDescent="0.25">
      <c r="P488" s="10">
        <v>35221</v>
      </c>
      <c r="Q488">
        <v>2.2133940000000001</v>
      </c>
      <c r="S488" s="42">
        <f t="shared" ca="1" si="13"/>
        <v>46459</v>
      </c>
      <c r="T488" s="43">
        <f ca="1">_xll.BInterpol('Base CDI'!$H$4:$H$28,'Base CDI'!$J$4:$J$29,S488,"Cubic","Extrapolate=Linear","MultiX=Average","Skip=True","Sort=True")</f>
        <v>13.428214388904365</v>
      </c>
      <c r="U488" s="43">
        <f ca="1">_xll.BInterpol('Base CDI'!$H$4:$H$28,'Base CDI'!$I$4:$I$29,S488,"Cubic","Extrapolate=Linear","MultiX=Average","Skip=True","Sort=True")</f>
        <v>13.425404025486968</v>
      </c>
    </row>
    <row r="489" spans="16:21" x14ac:dyDescent="0.25">
      <c r="P489" s="10">
        <v>35223</v>
      </c>
      <c r="Q489">
        <v>2.215659</v>
      </c>
      <c r="S489" s="42">
        <f t="shared" ca="1" si="13"/>
        <v>46460</v>
      </c>
      <c r="T489" s="43">
        <f ca="1">_xll.BInterpol('Base CDI'!$H$4:$H$28,'Base CDI'!$J$4:$J$29,S489,"Cubic","Extrapolate=Linear","MultiX=Average","Skip=True","Sort=True")</f>
        <v>13.425512843641281</v>
      </c>
      <c r="U489" s="43">
        <f ca="1">_xll.BInterpol('Base CDI'!$H$4:$H$28,'Base CDI'!$I$4:$I$29,S489,"Cubic","Extrapolate=Linear","MultiX=Average","Skip=True","Sort=True")</f>
        <v>13.422700981917199</v>
      </c>
    </row>
    <row r="490" spans="16:21" x14ac:dyDescent="0.25">
      <c r="P490" s="10">
        <v>35226</v>
      </c>
      <c r="Q490">
        <v>2.2180070000000001</v>
      </c>
      <c r="S490" s="42">
        <f t="shared" ca="1" si="13"/>
        <v>46461</v>
      </c>
      <c r="T490" s="43">
        <f ca="1">_xll.BInterpol('Base CDI'!$H$4:$H$28,'Base CDI'!$J$4:$J$29,S490,"Cubic","Extrapolate=Linear","MultiX=Average","Skip=True","Sort=True")</f>
        <v>13.422822486219067</v>
      </c>
      <c r="U490" s="43">
        <f ca="1">_xll.BInterpol('Base CDI'!$H$4:$H$28,'Base CDI'!$I$4:$I$29,S490,"Cubic","Extrapolate=Linear","MultiX=Average","Skip=True","Sort=True")</f>
        <v>13.42000930779246</v>
      </c>
    </row>
    <row r="491" spans="16:21" x14ac:dyDescent="0.25">
      <c r="P491" s="10">
        <v>35227</v>
      </c>
      <c r="Q491">
        <v>2.2203879999999998</v>
      </c>
      <c r="S491" s="42">
        <f t="shared" ca="1" si="13"/>
        <v>46462</v>
      </c>
      <c r="T491" s="43">
        <f ca="1">_xll.BInterpol('Base CDI'!$H$4:$H$28,'Base CDI'!$J$4:$J$29,S491,"Cubic","Extrapolate=Linear","MultiX=Average","Skip=True","Sort=True")</f>
        <v>13.420143246600121</v>
      </c>
      <c r="U491" s="43">
        <f ca="1">_xll.BInterpol('Base CDI'!$H$4:$H$28,'Base CDI'!$I$4:$I$29,S491,"Cubic","Extrapolate=Linear","MultiX=Average","Skip=True","Sort=True")</f>
        <v>13.41732892791557</v>
      </c>
    </row>
    <row r="492" spans="16:21" x14ac:dyDescent="0.25">
      <c r="P492" s="10">
        <v>35228</v>
      </c>
      <c r="Q492">
        <v>2.2227709999999998</v>
      </c>
      <c r="S492" s="42">
        <f t="shared" ca="1" si="13"/>
        <v>46463</v>
      </c>
      <c r="T492" s="43">
        <f ca="1">_xll.BInterpol('Base CDI'!$H$4:$H$28,'Base CDI'!$J$4:$J$29,S492,"Cubic","Extrapolate=Linear","MultiX=Average","Skip=True","Sort=True")</f>
        <v>13.417475054746838</v>
      </c>
      <c r="U492" s="43">
        <f ca="1">_xll.BInterpol('Base CDI'!$H$4:$H$28,'Base CDI'!$I$4:$I$29,S492,"Cubic","Extrapolate=Linear","MultiX=Average","Skip=True","Sort=True")</f>
        <v>13.414659767089345</v>
      </c>
    </row>
    <row r="493" spans="16:21" x14ac:dyDescent="0.25">
      <c r="P493" s="10">
        <v>35229</v>
      </c>
      <c r="Q493">
        <v>2.2251569999999998</v>
      </c>
      <c r="S493" s="42">
        <f t="shared" ca="1" si="13"/>
        <v>46464</v>
      </c>
      <c r="T493" s="43">
        <f ca="1">_xll.BInterpol('Base CDI'!$H$4:$H$28,'Base CDI'!$J$4:$J$29,S493,"Cubic","Extrapolate=Linear","MultiX=Average","Skip=True","Sort=True")</f>
        <v>13.414817840621609</v>
      </c>
      <c r="U493" s="43">
        <f ca="1">_xll.BInterpol('Base CDI'!$H$4:$H$28,'Base CDI'!$I$4:$I$29,S493,"Cubic","Extrapolate=Linear","MultiX=Average","Skip=True","Sort=True")</f>
        <v>13.412001750116605</v>
      </c>
    </row>
    <row r="494" spans="16:21" x14ac:dyDescent="0.25">
      <c r="P494" s="10">
        <v>35230</v>
      </c>
      <c r="Q494">
        <v>2.2275450000000001</v>
      </c>
      <c r="S494" s="42">
        <f t="shared" ca="1" si="13"/>
        <v>46465</v>
      </c>
      <c r="T494" s="43">
        <f ca="1">_xll.BInterpol('Base CDI'!$H$4:$H$28,'Base CDI'!$J$4:$J$29,S494,"Cubic","Extrapolate=Linear","MultiX=Average","Skip=True","Sort=True")</f>
        <v>13.412171534186832</v>
      </c>
      <c r="U494" s="43">
        <f ca="1">_xll.BInterpol('Base CDI'!$H$4:$H$28,'Base CDI'!$I$4:$I$29,S494,"Cubic","Extrapolate=Linear","MultiX=Average","Skip=True","Sort=True")</f>
        <v>13.409354801800168</v>
      </c>
    </row>
    <row r="495" spans="16:21" x14ac:dyDescent="0.25">
      <c r="P495" s="10">
        <v>35233</v>
      </c>
      <c r="Q495">
        <v>2.2299359999999999</v>
      </c>
      <c r="S495" s="42">
        <f t="shared" ca="1" si="13"/>
        <v>46466</v>
      </c>
      <c r="T495" s="43">
        <f ca="1">_xll.BInterpol('Base CDI'!$H$4:$H$28,'Base CDI'!$J$4:$J$29,S495,"Cubic","Extrapolate=Linear","MultiX=Average","Skip=True","Sort=True")</f>
        <v>13.4095360654049</v>
      </c>
      <c r="U495" s="43">
        <f ca="1">_xll.BInterpol('Base CDI'!$H$4:$H$28,'Base CDI'!$I$4:$I$29,S495,"Cubic","Extrapolate=Linear","MultiX=Average","Skip=True","Sort=True")</f>
        <v>13.406718846942852</v>
      </c>
    </row>
    <row r="496" spans="16:21" x14ac:dyDescent="0.25">
      <c r="P496" s="10">
        <v>35234</v>
      </c>
      <c r="Q496">
        <v>2.2323300000000001</v>
      </c>
      <c r="S496" s="42">
        <f t="shared" ca="1" si="13"/>
        <v>46467</v>
      </c>
      <c r="T496" s="43">
        <f ca="1">_xll.BInterpol('Base CDI'!$H$4:$H$28,'Base CDI'!$J$4:$J$29,S496,"Cubic","Extrapolate=Linear","MultiX=Average","Skip=True","Sort=True")</f>
        <v>13.40691136423821</v>
      </c>
      <c r="U496" s="43">
        <f ca="1">_xll.BInterpol('Base CDI'!$H$4:$H$28,'Base CDI'!$I$4:$I$29,S496,"Cubic","Extrapolate=Linear","MultiX=Average","Skip=True","Sort=True")</f>
        <v>13.404093810347474</v>
      </c>
    </row>
    <row r="497" spans="16:21" x14ac:dyDescent="0.25">
      <c r="P497" s="10">
        <v>35235</v>
      </c>
      <c r="Q497">
        <v>2.2346889999999999</v>
      </c>
      <c r="S497" s="42">
        <f t="shared" ca="1" si="13"/>
        <v>46468</v>
      </c>
      <c r="T497" s="43">
        <f ca="1">_xll.BInterpol('Base CDI'!$H$4:$H$28,'Base CDI'!$J$4:$J$29,S497,"Cubic","Extrapolate=Linear","MultiX=Average","Skip=True","Sort=True")</f>
        <v>13.404297360649153</v>
      </c>
      <c r="U497" s="43">
        <f ca="1">_xll.BInterpol('Base CDI'!$H$4:$H$28,'Base CDI'!$I$4:$I$29,S497,"Cubic","Extrapolate=Linear","MultiX=Average","Skip=True","Sort=True")</f>
        <v>13.401479616816856</v>
      </c>
    </row>
    <row r="498" spans="16:21" x14ac:dyDescent="0.25">
      <c r="P498" s="10">
        <v>35236</v>
      </c>
      <c r="Q498">
        <v>2.2370719999999999</v>
      </c>
      <c r="S498" s="42">
        <f t="shared" ca="1" si="13"/>
        <v>46469</v>
      </c>
      <c r="T498" s="43">
        <f ca="1">_xll.BInterpol('Base CDI'!$H$4:$H$28,'Base CDI'!$J$4:$J$29,S498,"Cubic","Extrapolate=Linear","MultiX=Average","Skip=True","Sort=True")</f>
        <v>13.401693984600126</v>
      </c>
      <c r="U498" s="43">
        <f ca="1">_xll.BInterpol('Base CDI'!$H$4:$H$28,'Base CDI'!$I$4:$I$29,S498,"Cubic","Extrapolate=Linear","MultiX=Average","Skip=True","Sort=True")</f>
        <v>13.398876191153811</v>
      </c>
    </row>
    <row r="499" spans="16:21" x14ac:dyDescent="0.25">
      <c r="P499" s="10">
        <v>35237</v>
      </c>
      <c r="Q499">
        <v>2.2393909999999999</v>
      </c>
      <c r="S499" s="42">
        <f t="shared" ca="1" si="13"/>
        <v>46470</v>
      </c>
      <c r="T499" s="43">
        <f ca="1">_xll.BInterpol('Base CDI'!$H$4:$H$28,'Base CDI'!$J$4:$J$29,S499,"Cubic","Extrapolate=Linear","MultiX=Average","Skip=True","Sort=True")</f>
        <v>13.399101166053523</v>
      </c>
      <c r="U499" s="43">
        <f ca="1">_xll.BInterpol('Base CDI'!$H$4:$H$28,'Base CDI'!$I$4:$I$29,S499,"Cubic","Extrapolate=Linear","MultiX=Average","Skip=True","Sort=True")</f>
        <v>13.396283458161161</v>
      </c>
    </row>
    <row r="500" spans="16:21" x14ac:dyDescent="0.25">
      <c r="P500" s="10">
        <v>35240</v>
      </c>
      <c r="Q500">
        <v>2.2416529999999999</v>
      </c>
      <c r="S500" s="42">
        <f t="shared" ca="1" si="13"/>
        <v>46471</v>
      </c>
      <c r="T500" s="43">
        <f ca="1">_xll.BInterpol('Base CDI'!$H$4:$H$28,'Base CDI'!$J$4:$J$29,S500,"Cubic","Extrapolate=Linear","MultiX=Average","Skip=True","Sort=True")</f>
        <v>13.396518834971738</v>
      </c>
      <c r="U500" s="43">
        <f ca="1">_xll.BInterpol('Base CDI'!$H$4:$H$28,'Base CDI'!$I$4:$I$29,S500,"Cubic","Extrapolate=Linear","MultiX=Average","Skip=True","Sort=True")</f>
        <v>13.393701342641723</v>
      </c>
    </row>
    <row r="501" spans="16:21" x14ac:dyDescent="0.25">
      <c r="P501" s="10">
        <v>35241</v>
      </c>
      <c r="Q501">
        <v>2.243865</v>
      </c>
      <c r="S501" s="42">
        <f t="shared" ca="1" si="13"/>
        <v>46472</v>
      </c>
      <c r="T501" s="43">
        <f ca="1">_xll.BInterpol('Base CDI'!$H$4:$H$28,'Base CDI'!$J$4:$J$29,S501,"Cubic","Extrapolate=Linear","MultiX=Average","Skip=True","Sort=True")</f>
        <v>13.393946921317166</v>
      </c>
      <c r="U501" s="43">
        <f ca="1">_xll.BInterpol('Base CDI'!$H$4:$H$28,'Base CDI'!$I$4:$I$29,S501,"Cubic","Extrapolate=Linear","MultiX=Average","Skip=True","Sort=True")</f>
        <v>13.391129769398315</v>
      </c>
    </row>
    <row r="502" spans="16:21" x14ac:dyDescent="0.25">
      <c r="P502" s="10">
        <v>35242</v>
      </c>
      <c r="Q502">
        <v>2.2459289999999998</v>
      </c>
      <c r="S502" s="42">
        <f t="shared" ca="1" si="13"/>
        <v>46473</v>
      </c>
      <c r="T502" s="43">
        <f ca="1">_xll.BInterpol('Base CDI'!$H$4:$H$28,'Base CDI'!$J$4:$J$29,S502,"Cubic","Extrapolate=Linear","MultiX=Average","Skip=True","Sort=True")</f>
        <v>13.391385355052202</v>
      </c>
      <c r="U502" s="43">
        <f ca="1">_xll.BInterpol('Base CDI'!$H$4:$H$28,'Base CDI'!$I$4:$I$29,S502,"Cubic","Extrapolate=Linear","MultiX=Average","Skip=True","Sort=True")</f>
        <v>13.388568663233757</v>
      </c>
    </row>
    <row r="503" spans="16:21" x14ac:dyDescent="0.25">
      <c r="P503" s="10">
        <v>35243</v>
      </c>
      <c r="Q503">
        <v>2.247951</v>
      </c>
      <c r="S503" s="42">
        <f t="shared" ca="1" si="13"/>
        <v>46474</v>
      </c>
      <c r="T503" s="43">
        <f ca="1">_xll.BInterpol('Base CDI'!$H$4:$H$28,'Base CDI'!$J$4:$J$29,S503,"Cubic","Extrapolate=Linear","MultiX=Average","Skip=True","Sort=True")</f>
        <v>13.388834066139241</v>
      </c>
      <c r="U503" s="43">
        <f ca="1">_xll.BInterpol('Base CDI'!$H$4:$H$28,'Base CDI'!$I$4:$I$29,S503,"Cubic","Extrapolate=Linear","MultiX=Average","Skip=True","Sort=True")</f>
        <v>13.386017948950865</v>
      </c>
    </row>
    <row r="504" spans="16:21" x14ac:dyDescent="0.25">
      <c r="P504" s="10">
        <v>35244</v>
      </c>
      <c r="Q504">
        <v>2.2498840000000002</v>
      </c>
      <c r="S504" s="42">
        <f t="shared" ca="1" si="13"/>
        <v>46475</v>
      </c>
      <c r="T504" s="43">
        <f ca="1">_xll.BInterpol('Base CDI'!$H$4:$H$28,'Base CDI'!$J$4:$J$29,S504,"Cubic","Extrapolate=Linear","MultiX=Average","Skip=True","Sort=True")</f>
        <v>13.386292984540676</v>
      </c>
      <c r="U504" s="43">
        <f ca="1">_xll.BInterpol('Base CDI'!$H$4:$H$28,'Base CDI'!$I$4:$I$29,S504,"Cubic","Extrapolate=Linear","MultiX=Average","Skip=True","Sort=True")</f>
        <v>13.38347755135246</v>
      </c>
    </row>
    <row r="505" spans="16:21" x14ac:dyDescent="0.25">
      <c r="P505" s="10">
        <v>35247</v>
      </c>
      <c r="Q505">
        <v>2.2517510000000001</v>
      </c>
      <c r="S505" s="42">
        <f t="shared" ca="1" si="13"/>
        <v>46476</v>
      </c>
      <c r="T505" s="43">
        <f ca="1">_xll.BInterpol('Base CDI'!$H$4:$H$28,'Base CDI'!$J$4:$J$29,S505,"Cubic","Extrapolate=Linear","MultiX=Average","Skip=True","Sort=True")</f>
        <v>13.383762040218903</v>
      </c>
      <c r="U505" s="43">
        <f ca="1">_xll.BInterpol('Base CDI'!$H$4:$H$28,'Base CDI'!$I$4:$I$29,S505,"Cubic","Extrapolate=Linear","MultiX=Average","Skip=True","Sort=True")</f>
        <v>13.380947395241355</v>
      </c>
    </row>
    <row r="506" spans="16:21" x14ac:dyDescent="0.25">
      <c r="P506" s="10">
        <v>35248</v>
      </c>
      <c r="Q506">
        <v>2.2536200000000002</v>
      </c>
      <c r="S506" s="42">
        <f t="shared" ca="1" si="13"/>
        <v>46477</v>
      </c>
      <c r="T506" s="43">
        <f ca="1">_xll.BInterpol('Base CDI'!$H$4:$H$28,'Base CDI'!$J$4:$J$29,S506,"Cubic","Extrapolate=Linear","MultiX=Average","Skip=True","Sort=True")</f>
        <v>13.381241163136316</v>
      </c>
      <c r="U506" s="43">
        <f ca="1">_xll.BInterpol('Base CDI'!$H$4:$H$28,'Base CDI'!$I$4:$I$29,S506,"Cubic","Extrapolate=Linear","MultiX=Average","Skip=True","Sort=True")</f>
        <v>13.378427405420375</v>
      </c>
    </row>
    <row r="507" spans="16:21" x14ac:dyDescent="0.25">
      <c r="P507" s="10">
        <v>35249</v>
      </c>
      <c r="Q507">
        <v>2.2554910000000001</v>
      </c>
      <c r="S507" s="42">
        <f t="shared" ca="1" si="13"/>
        <v>46478</v>
      </c>
      <c r="T507" s="43">
        <f ca="1">_xll.BInterpol('Base CDI'!$H$4:$H$28,'Base CDI'!$J$4:$J$29,S507,"Cubic","Extrapolate=Linear","MultiX=Average","Skip=True","Sort=True")</f>
        <v>13.37873028325531</v>
      </c>
      <c r="U507" s="43">
        <f ca="1">_xll.BInterpol('Base CDI'!$H$4:$H$28,'Base CDI'!$I$4:$I$29,S507,"Cubic","Extrapolate=Linear","MultiX=Average","Skip=True","Sort=True")</f>
        <v>13.375917506692334</v>
      </c>
    </row>
    <row r="508" spans="16:21" x14ac:dyDescent="0.25">
      <c r="P508" s="10">
        <v>35250</v>
      </c>
      <c r="Q508">
        <v>2.257355</v>
      </c>
      <c r="S508" s="42">
        <f t="shared" ca="1" si="13"/>
        <v>46479</v>
      </c>
      <c r="T508" s="43">
        <f ca="1">_xll.BInterpol('Base CDI'!$H$4:$H$28,'Base CDI'!$J$4:$J$29,S508,"Cubic","Extrapolate=Linear","MultiX=Average","Skip=True","Sort=True")</f>
        <v>13.37622933053828</v>
      </c>
      <c r="U508" s="43">
        <f ca="1">_xll.BInterpol('Base CDI'!$H$4:$H$28,'Base CDI'!$I$4:$I$29,S508,"Cubic","Extrapolate=Linear","MultiX=Average","Skip=True","Sort=True")</f>
        <v>13.37341762386005</v>
      </c>
    </row>
    <row r="509" spans="16:21" x14ac:dyDescent="0.25">
      <c r="P509" s="10">
        <v>35251</v>
      </c>
      <c r="Q509">
        <v>2.2592140000000001</v>
      </c>
      <c r="S509" s="42">
        <f t="shared" ca="1" si="13"/>
        <v>46480</v>
      </c>
      <c r="T509" s="43">
        <f ca="1">_xll.BInterpol('Base CDI'!$H$4:$H$28,'Base CDI'!$J$4:$J$29,S509,"Cubic","Extrapolate=Linear","MultiX=Average","Skip=True","Sort=True")</f>
        <v>13.37373823494762</v>
      </c>
      <c r="U509" s="43">
        <f ca="1">_xll.BInterpol('Base CDI'!$H$4:$H$28,'Base CDI'!$I$4:$I$29,S509,"Cubic","Extrapolate=Linear","MultiX=Average","Skip=True","Sort=True")</f>
        <v>13.370927681726343</v>
      </c>
    </row>
    <row r="510" spans="16:21" x14ac:dyDescent="0.25">
      <c r="P510" s="10">
        <v>35254</v>
      </c>
      <c r="Q510">
        <v>2.2610809999999999</v>
      </c>
      <c r="S510" s="42">
        <f t="shared" ca="1" si="13"/>
        <v>46481</v>
      </c>
      <c r="T510" s="43">
        <f ca="1">_xll.BInterpol('Base CDI'!$H$4:$H$28,'Base CDI'!$J$4:$J$29,S510,"Cubic","Extrapolate=Linear","MultiX=Average","Skip=True","Sort=True")</f>
        <v>13.371256926445724</v>
      </c>
      <c r="U510" s="43">
        <f ca="1">_xll.BInterpol('Base CDI'!$H$4:$H$28,'Base CDI'!$I$4:$I$29,S510,"Cubic","Extrapolate=Linear","MultiX=Average","Skip=True","Sort=True")</f>
        <v>13.368447605094032</v>
      </c>
    </row>
    <row r="511" spans="16:21" x14ac:dyDescent="0.25">
      <c r="P511" s="10">
        <v>35255</v>
      </c>
      <c r="Q511">
        <v>2.2629429999999999</v>
      </c>
      <c r="S511" s="42">
        <f t="shared" ca="1" si="13"/>
        <v>46482</v>
      </c>
      <c r="T511" s="43">
        <f ca="1">_xll.BInterpol('Base CDI'!$H$4:$H$28,'Base CDI'!$J$4:$J$29,S511,"Cubic","Extrapolate=Linear","MultiX=Average","Skip=True","Sort=True")</f>
        <v>13.368785334994987</v>
      </c>
      <c r="U511" s="43">
        <f ca="1">_xll.BInterpol('Base CDI'!$H$4:$H$28,'Base CDI'!$I$4:$I$29,S511,"Cubic","Extrapolate=Linear","MultiX=Average","Skip=True","Sort=True")</f>
        <v>13.365977318765932</v>
      </c>
    </row>
    <row r="512" spans="16:21" x14ac:dyDescent="0.25">
      <c r="P512" s="10">
        <v>35256</v>
      </c>
      <c r="Q512">
        <v>2.2648060000000001</v>
      </c>
      <c r="S512" s="42">
        <f t="shared" ca="1" si="13"/>
        <v>46483</v>
      </c>
      <c r="T512" s="43">
        <f ca="1">_xll.BInterpol('Base CDI'!$H$4:$H$28,'Base CDI'!$J$4:$J$29,S512,"Cubic","Extrapolate=Linear","MultiX=Average","Skip=True","Sort=True")</f>
        <v>13.366323390557804</v>
      </c>
      <c r="U512" s="43">
        <f ca="1">_xll.BInterpol('Base CDI'!$H$4:$H$28,'Base CDI'!$I$4:$I$29,S512,"Cubic","Extrapolate=Linear","MultiX=Average","Skip=True","Sort=True")</f>
        <v>13.363516747544864</v>
      </c>
    </row>
    <row r="513" spans="16:21" x14ac:dyDescent="0.25">
      <c r="P513" s="10">
        <v>35257</v>
      </c>
      <c r="Q513">
        <v>2.2666629999999999</v>
      </c>
      <c r="S513" s="42">
        <f t="shared" ca="1" si="13"/>
        <v>46484</v>
      </c>
      <c r="T513" s="43">
        <f ca="1">_xll.BInterpol('Base CDI'!$H$4:$H$28,'Base CDI'!$J$4:$J$29,S513,"Cubic","Extrapolate=Linear","MultiX=Average","Skip=True","Sort=True")</f>
        <v>13.363871023096571</v>
      </c>
      <c r="U513" s="43">
        <f ca="1">_xll.BInterpol('Base CDI'!$H$4:$H$28,'Base CDI'!$I$4:$I$29,S513,"Cubic","Extrapolate=Linear","MultiX=Average","Skip=True","Sort=True")</f>
        <v>13.361065816233646</v>
      </c>
    </row>
    <row r="514" spans="16:21" x14ac:dyDescent="0.25">
      <c r="P514" s="10">
        <v>35258</v>
      </c>
      <c r="Q514">
        <v>2.2685369999999998</v>
      </c>
      <c r="S514" s="42">
        <f t="shared" ca="1" si="13"/>
        <v>46485</v>
      </c>
      <c r="T514" s="43">
        <f ca="1">_xll.BInterpol('Base CDI'!$H$4:$H$28,'Base CDI'!$J$4:$J$29,S514,"Cubic","Extrapolate=Linear","MultiX=Average","Skip=True","Sort=True")</f>
        <v>13.361428162573679</v>
      </c>
      <c r="U514" s="43">
        <f ca="1">_xll.BInterpol('Base CDI'!$H$4:$H$28,'Base CDI'!$I$4:$I$29,S514,"Cubic","Extrapolate=Linear","MultiX=Average","Skip=True","Sort=True")</f>
        <v>13.358624449635094</v>
      </c>
    </row>
    <row r="515" spans="16:21" x14ac:dyDescent="0.25">
      <c r="P515" s="10">
        <v>35261</v>
      </c>
      <c r="Q515">
        <v>2.2704119999999999</v>
      </c>
      <c r="S515" s="42">
        <f t="shared" ca="1" si="13"/>
        <v>46486</v>
      </c>
      <c r="T515" s="43">
        <f ca="1">_xll.BInterpol('Base CDI'!$H$4:$H$28,'Base CDI'!$J$4:$J$29,S515,"Cubic","Extrapolate=Linear","MultiX=Average","Skip=True","Sort=True")</f>
        <v>13.358994738951527</v>
      </c>
      <c r="U515" s="43">
        <f ca="1">_xll.BInterpol('Base CDI'!$H$4:$H$28,'Base CDI'!$I$4:$I$29,S515,"Cubic","Extrapolate=Linear","MultiX=Average","Skip=True","Sort=True")</f>
        <v>13.356192572552029</v>
      </c>
    </row>
    <row r="516" spans="16:21" x14ac:dyDescent="0.25">
      <c r="P516" s="10">
        <v>35262</v>
      </c>
      <c r="Q516">
        <v>2.2722820000000001</v>
      </c>
      <c r="S516" s="42">
        <f t="shared" ca="1" si="13"/>
        <v>46487</v>
      </c>
      <c r="T516" s="43">
        <f ca="1">_xll.BInterpol('Base CDI'!$H$4:$H$28,'Base CDI'!$J$4:$J$29,S516,"Cubic","Extrapolate=Linear","MultiX=Average","Skip=True","Sort=True")</f>
        <v>13.356570682192505</v>
      </c>
      <c r="U516" s="43">
        <f ca="1">_xll.BInterpol('Base CDI'!$H$4:$H$28,'Base CDI'!$I$4:$I$29,S516,"Cubic","Extrapolate=Linear","MultiX=Average","Skip=True","Sort=True")</f>
        <v>13.35377010978727</v>
      </c>
    </row>
    <row r="517" spans="16:21" x14ac:dyDescent="0.25">
      <c r="P517" s="10">
        <v>35263</v>
      </c>
      <c r="Q517">
        <v>2.2741530000000001</v>
      </c>
      <c r="S517" s="42">
        <f t="shared" ca="1" si="13"/>
        <v>46488</v>
      </c>
      <c r="T517" s="43">
        <f ca="1">_xll.BInterpol('Base CDI'!$H$4:$H$28,'Base CDI'!$J$4:$J$29,S517,"Cubic","Extrapolate=Linear","MultiX=Average","Skip=True","Sort=True")</f>
        <v>13.354155922259011</v>
      </c>
      <c r="U517" s="43">
        <f ca="1">_xll.BInterpol('Base CDI'!$H$4:$H$28,'Base CDI'!$I$4:$I$29,S517,"Cubic","Extrapolate=Linear","MultiX=Average","Skip=True","Sort=True")</f>
        <v>13.35135698614363</v>
      </c>
    </row>
    <row r="518" spans="16:21" x14ac:dyDescent="0.25">
      <c r="P518" s="10">
        <v>35264</v>
      </c>
      <c r="Q518">
        <v>2.2760250000000002</v>
      </c>
      <c r="S518" s="42">
        <f t="shared" ca="1" si="13"/>
        <v>46489</v>
      </c>
      <c r="T518" s="43">
        <f ca="1">_xll.BInterpol('Base CDI'!$H$4:$H$28,'Base CDI'!$J$4:$J$29,S518,"Cubic","Extrapolate=Linear","MultiX=Average","Skip=True","Sort=True")</f>
        <v>13.351750389113437</v>
      </c>
      <c r="U518" s="43">
        <f ca="1">_xll.BInterpol('Base CDI'!$H$4:$H$28,'Base CDI'!$I$4:$I$29,S518,"Cubic","Extrapolate=Linear","MultiX=Average","Skip=True","Sort=True")</f>
        <v>13.348953126423933</v>
      </c>
    </row>
    <row r="519" spans="16:21" x14ac:dyDescent="0.25">
      <c r="P519" s="10">
        <v>35265</v>
      </c>
      <c r="Q519">
        <v>2.2778909999999999</v>
      </c>
      <c r="S519" s="42">
        <f t="shared" ca="1" si="13"/>
        <v>46490</v>
      </c>
      <c r="T519" s="43">
        <f ca="1">_xll.BInterpol('Base CDI'!$H$4:$H$28,'Base CDI'!$J$4:$J$29,S519,"Cubic","Extrapolate=Linear","MultiX=Average","Skip=True","Sort=True")</f>
        <v>13.349354012718182</v>
      </c>
      <c r="U519" s="43">
        <f ca="1">_xll.BInterpol('Base CDI'!$H$4:$H$28,'Base CDI'!$I$4:$I$29,S519,"Cubic","Extrapolate=Linear","MultiX=Average","Skip=True","Sort=True")</f>
        <v>13.346558455430994</v>
      </c>
    </row>
    <row r="520" spans="16:21" x14ac:dyDescent="0.25">
      <c r="P520" s="10">
        <v>35268</v>
      </c>
      <c r="Q520">
        <v>2.2797589999999999</v>
      </c>
      <c r="S520" s="42">
        <f t="shared" ca="1" si="13"/>
        <v>46491</v>
      </c>
      <c r="T520" s="43">
        <f ca="1">_xll.BInterpol('Base CDI'!$H$4:$H$28,'Base CDI'!$J$4:$J$29,S520,"Cubic","Extrapolate=Linear","MultiX=Average","Skip=True","Sort=True")</f>
        <v>13.346966723035635</v>
      </c>
      <c r="U520" s="43">
        <f ca="1">_xll.BInterpol('Base CDI'!$H$4:$H$28,'Base CDI'!$I$4:$I$29,S520,"Cubic","Extrapolate=Linear","MultiX=Average","Skip=True","Sort=True")</f>
        <v>13.344172897967633</v>
      </c>
    </row>
    <row r="521" spans="16:21" x14ac:dyDescent="0.25">
      <c r="P521" s="10">
        <v>35269</v>
      </c>
      <c r="Q521">
        <v>2.281628</v>
      </c>
      <c r="S521" s="42">
        <f t="shared" ca="1" si="13"/>
        <v>46492</v>
      </c>
      <c r="T521" s="43">
        <f ca="1">_xll.BInterpol('Base CDI'!$H$4:$H$28,'Base CDI'!$J$4:$J$29,S521,"Cubic","Extrapolate=Linear","MultiX=Average","Skip=True","Sort=True")</f>
        <v>13.344588450028196</v>
      </c>
      <c r="U521" s="43">
        <f ca="1">_xll.BInterpol('Base CDI'!$H$4:$H$28,'Base CDI'!$I$4:$I$29,S521,"Cubic","Extrapolate=Linear","MultiX=Average","Skip=True","Sort=True")</f>
        <v>13.341796378836667</v>
      </c>
    </row>
    <row r="522" spans="16:21" x14ac:dyDescent="0.25">
      <c r="P522" s="10">
        <v>35270</v>
      </c>
      <c r="Q522">
        <v>2.2834989999999999</v>
      </c>
      <c r="S522" s="42">
        <f t="shared" ca="1" si="13"/>
        <v>46493</v>
      </c>
      <c r="T522" s="43">
        <f ca="1">_xll.BInterpol('Base CDI'!$H$4:$H$28,'Base CDI'!$J$4:$J$29,S522,"Cubic","Extrapolate=Linear","MultiX=Average","Skip=True","Sort=True")</f>
        <v>13.342219123658255</v>
      </c>
      <c r="U522" s="43">
        <f ca="1">_xll.BInterpol('Base CDI'!$H$4:$H$28,'Base CDI'!$I$4:$I$29,S522,"Cubic","Extrapolate=Linear","MultiX=Average","Skip=True","Sort=True")</f>
        <v>13.339428822840913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4">S522+1</f>
        <v>46494</v>
      </c>
      <c r="T523" s="43">
        <f ca="1">_xll.BInterpol('Base CDI'!$H$4:$H$28,'Base CDI'!$J$4:$J$29,S523,"Cubic","Extrapolate=Linear","MultiX=Average","Skip=True","Sort=True")</f>
        <v>13.339858673888209</v>
      </c>
      <c r="U523" s="43">
        <f ca="1">_xll.BInterpol('Base CDI'!$H$4:$H$28,'Base CDI'!$I$4:$I$29,S523,"Cubic","Extrapolate=Linear","MultiX=Average","Skip=True","Sort=True")</f>
        <v>13.337070154783193</v>
      </c>
    </row>
    <row r="524" spans="16:21" x14ac:dyDescent="0.25">
      <c r="P524" s="10">
        <v>35272</v>
      </c>
      <c r="Q524">
        <v>2.2872460000000001</v>
      </c>
      <c r="S524" s="42">
        <f t="shared" ca="1" si="14"/>
        <v>46495</v>
      </c>
      <c r="T524" s="43">
        <f ca="1">_xll.BInterpol('Base CDI'!$H$4:$H$28,'Base CDI'!$J$4:$J$29,S524,"Cubic","Extrapolate=Linear","MultiX=Average","Skip=True","Sort=True")</f>
        <v>13.337507030680452</v>
      </c>
      <c r="U524" s="43">
        <f ca="1">_xll.BInterpol('Base CDI'!$H$4:$H$28,'Base CDI'!$I$4:$I$29,S524,"Cubic","Extrapolate=Linear","MultiX=Average","Skip=True","Sort=True")</f>
        <v>13.334720299466323</v>
      </c>
    </row>
    <row r="525" spans="16:21" x14ac:dyDescent="0.25">
      <c r="P525" s="10">
        <v>35275</v>
      </c>
      <c r="Q525">
        <v>2.2891210000000002</v>
      </c>
      <c r="S525" s="42">
        <f t="shared" ca="1" si="14"/>
        <v>46496</v>
      </c>
      <c r="T525" s="43">
        <f ca="1">_xll.BInterpol('Base CDI'!$H$4:$H$28,'Base CDI'!$J$4:$J$29,S525,"Cubic","Extrapolate=Linear","MultiX=Average","Skip=True","Sort=True")</f>
        <v>13.33516412399738</v>
      </c>
      <c r="U525" s="43">
        <f ca="1">_xll.BInterpol('Base CDI'!$H$4:$H$28,'Base CDI'!$I$4:$I$29,S525,"Cubic","Extrapolate=Linear","MultiX=Average","Skip=True","Sort=True")</f>
        <v>13.332379181693121</v>
      </c>
    </row>
    <row r="526" spans="16:21" x14ac:dyDescent="0.25">
      <c r="P526" s="10">
        <v>35276</v>
      </c>
      <c r="Q526">
        <v>2.2909980000000001</v>
      </c>
      <c r="S526" s="42">
        <f t="shared" ca="1" si="14"/>
        <v>46497</v>
      </c>
      <c r="T526" s="43">
        <f ca="1">_xll.BInterpol('Base CDI'!$H$4:$H$28,'Base CDI'!$J$4:$J$29,S526,"Cubic","Extrapolate=Linear","MultiX=Average","Skip=True","Sort=True")</f>
        <v>13.332829883801384</v>
      </c>
      <c r="U526" s="43">
        <f ca="1">_xll.BInterpol('Base CDI'!$H$4:$H$28,'Base CDI'!$I$4:$I$29,S526,"Cubic","Extrapolate=Linear","MultiX=Average","Skip=True","Sort=True")</f>
        <v>13.330046726266406</v>
      </c>
    </row>
    <row r="527" spans="16:21" x14ac:dyDescent="0.25">
      <c r="P527" s="10">
        <v>35277</v>
      </c>
      <c r="Q527">
        <v>2.2928769999999998</v>
      </c>
      <c r="S527" s="42">
        <f t="shared" ca="1" si="14"/>
        <v>46498</v>
      </c>
      <c r="T527" s="43">
        <f ca="1">_xll.BInterpol('Base CDI'!$H$4:$H$28,'Base CDI'!$J$4:$J$29,S527,"Cubic","Extrapolate=Linear","MultiX=Average","Skip=True","Sort=True")</f>
        <v>13.330504240054863</v>
      </c>
      <c r="U527" s="43">
        <f ca="1">_xll.BInterpol('Base CDI'!$H$4:$H$28,'Base CDI'!$I$4:$I$29,S527,"Cubic","Extrapolate=Linear","MultiX=Average","Skip=True","Sort=True")</f>
        <v>13.327722857988995</v>
      </c>
    </row>
    <row r="528" spans="16:21" x14ac:dyDescent="0.25">
      <c r="P528" s="10">
        <v>35278</v>
      </c>
      <c r="Q528">
        <v>2.2948339999999998</v>
      </c>
      <c r="S528" s="42">
        <f t="shared" ca="1" si="14"/>
        <v>46499</v>
      </c>
      <c r="T528" s="43">
        <f ca="1">_xll.BInterpol('Base CDI'!$H$4:$H$28,'Base CDI'!$J$4:$J$29,S528,"Cubic","Extrapolate=Linear","MultiX=Average","Skip=True","Sort=True")</f>
        <v>13.328187122720209</v>
      </c>
      <c r="U528" s="43">
        <f ca="1">_xll.BInterpol('Base CDI'!$H$4:$H$28,'Base CDI'!$I$4:$I$29,S528,"Cubic","Extrapolate=Linear","MultiX=Average","Skip=True","Sort=True")</f>
        <v>13.325407501663708</v>
      </c>
    </row>
    <row r="529" spans="16:21" x14ac:dyDescent="0.25">
      <c r="P529" s="10">
        <v>35279</v>
      </c>
      <c r="Q529">
        <v>2.2968069999999998</v>
      </c>
      <c r="S529" s="42">
        <f t="shared" ca="1" si="14"/>
        <v>46500</v>
      </c>
      <c r="T529" s="43">
        <f ca="1">_xll.BInterpol('Base CDI'!$H$4:$H$28,'Base CDI'!$J$4:$J$29,S529,"Cubic","Extrapolate=Linear","MultiX=Average","Skip=True","Sort=True")</f>
        <v>13.325878461759817</v>
      </c>
      <c r="U529" s="43">
        <f ca="1">_xll.BInterpol('Base CDI'!$H$4:$H$28,'Base CDI'!$I$4:$I$29,S529,"Cubic","Extrapolate=Linear","MultiX=Average","Skip=True","Sort=True")</f>
        <v>13.323100582093362</v>
      </c>
    </row>
    <row r="530" spans="16:21" x14ac:dyDescent="0.25">
      <c r="P530" s="10">
        <v>35282</v>
      </c>
      <c r="Q530">
        <v>2.298813</v>
      </c>
      <c r="S530" s="42">
        <f t="shared" ca="1" si="14"/>
        <v>46501</v>
      </c>
      <c r="T530" s="43">
        <f ca="1">_xll.BInterpol('Base CDI'!$H$4:$H$28,'Base CDI'!$J$4:$J$29,S530,"Cubic","Extrapolate=Linear","MultiX=Average","Skip=True","Sort=True")</f>
        <v>13.323578187136082</v>
      </c>
      <c r="U530" s="43">
        <f ca="1">_xll.BInterpol('Base CDI'!$H$4:$H$28,'Base CDI'!$I$4:$I$29,S530,"Cubic","Extrapolate=Linear","MultiX=Average","Skip=True","Sort=True")</f>
        <v>13.320802024080777</v>
      </c>
    </row>
    <row r="531" spans="16:21" x14ac:dyDescent="0.25">
      <c r="P531" s="10">
        <v>35283</v>
      </c>
      <c r="Q531">
        <v>2.3008820000000001</v>
      </c>
      <c r="S531" s="42">
        <f t="shared" ca="1" si="14"/>
        <v>46502</v>
      </c>
      <c r="T531" s="43">
        <f ca="1">_xll.BInterpol('Base CDI'!$H$4:$H$28,'Base CDI'!$J$4:$J$29,S531,"Cubic","Extrapolate=Linear","MultiX=Average","Skip=True","Sort=True")</f>
        <v>13.321286228811399</v>
      </c>
      <c r="U531" s="43">
        <f ca="1">_xll.BInterpol('Base CDI'!$H$4:$H$28,'Base CDI'!$I$4:$I$29,S531,"Cubic","Extrapolate=Linear","MultiX=Average","Skip=True","Sort=True")</f>
        <v>13.318511752428767</v>
      </c>
    </row>
    <row r="532" spans="16:21" x14ac:dyDescent="0.25">
      <c r="P532" s="10">
        <v>35284</v>
      </c>
      <c r="Q532">
        <v>2.3029299999999999</v>
      </c>
      <c r="S532" s="42">
        <f t="shared" ca="1" si="14"/>
        <v>46503</v>
      </c>
      <c r="T532" s="43">
        <f ca="1">_xll.BInterpol('Base CDI'!$H$4:$H$28,'Base CDI'!$J$4:$J$29,S532,"Cubic","Extrapolate=Linear","MultiX=Average","Skip=True","Sort=True")</f>
        <v>13.319002516748162</v>
      </c>
      <c r="U532" s="43">
        <f ca="1">_xll.BInterpol('Base CDI'!$H$4:$H$28,'Base CDI'!$I$4:$I$29,S532,"Cubic","Extrapolate=Linear","MultiX=Average","Skip=True","Sort=True")</f>
        <v>13.316229691940157</v>
      </c>
    </row>
    <row r="533" spans="16:21" x14ac:dyDescent="0.25">
      <c r="P533" s="10">
        <v>35285</v>
      </c>
      <c r="Q533">
        <v>2.3049870000000001</v>
      </c>
      <c r="S533" s="42">
        <f t="shared" ca="1" si="14"/>
        <v>46504</v>
      </c>
      <c r="T533" s="43">
        <f ca="1">_xll.BInterpol('Base CDI'!$H$4:$H$28,'Base CDI'!$J$4:$J$29,S533,"Cubic","Extrapolate=Linear","MultiX=Average","Skip=True","Sort=True")</f>
        <v>13.316726980908765</v>
      </c>
      <c r="U533" s="43">
        <f ca="1">_xll.BInterpol('Base CDI'!$H$4:$H$28,'Base CDI'!$I$4:$I$29,S533,"Cubic","Extrapolate=Linear","MultiX=Average","Skip=True","Sort=True")</f>
        <v>13.313955767417758</v>
      </c>
    </row>
    <row r="534" spans="16:21" x14ac:dyDescent="0.25">
      <c r="P534" s="10">
        <v>35286</v>
      </c>
      <c r="Q534">
        <v>2.3070460000000002</v>
      </c>
      <c r="S534" s="42">
        <f t="shared" ca="1" si="14"/>
        <v>46505</v>
      </c>
      <c r="T534" s="43">
        <f ca="1">_xll.BInterpol('Base CDI'!$H$4:$H$28,'Base CDI'!$J$4:$J$29,S534,"Cubic","Extrapolate=Linear","MultiX=Average","Skip=True","Sort=True")</f>
        <v>13.314459551255604</v>
      </c>
      <c r="U534" s="43">
        <f ca="1">_xll.BInterpol('Base CDI'!$H$4:$H$28,'Base CDI'!$I$4:$I$29,S534,"Cubic","Extrapolate=Linear","MultiX=Average","Skip=True","Sort=True")</f>
        <v>13.311689903664393</v>
      </c>
    </row>
    <row r="535" spans="16:21" x14ac:dyDescent="0.25">
      <c r="P535" s="10">
        <v>35289</v>
      </c>
      <c r="Q535">
        <v>2.309107</v>
      </c>
      <c r="S535" s="42">
        <f t="shared" ca="1" si="14"/>
        <v>46506</v>
      </c>
      <c r="T535" s="43">
        <f ca="1">_xll.BInterpol('Base CDI'!$H$4:$H$28,'Base CDI'!$J$4:$J$29,S535,"Cubic","Extrapolate=Linear","MultiX=Average","Skip=True","Sort=True")</f>
        <v>13.312200157751073</v>
      </c>
      <c r="U535" s="43">
        <f ca="1">_xll.BInterpol('Base CDI'!$H$4:$H$28,'Base CDI'!$I$4:$I$29,S535,"Cubic","Extrapolate=Linear","MultiX=Average","Skip=True","Sort=True")</f>
        <v>13.309432025482879</v>
      </c>
    </row>
    <row r="536" spans="16:21" x14ac:dyDescent="0.25">
      <c r="P536" s="10">
        <v>35290</v>
      </c>
      <c r="Q536">
        <v>2.3111700000000002</v>
      </c>
      <c r="S536" s="42">
        <f t="shared" ca="1" si="14"/>
        <v>46507</v>
      </c>
      <c r="T536" s="43">
        <f ca="1">_xll.BInterpol('Base CDI'!$H$4:$H$28,'Base CDI'!$J$4:$J$29,S536,"Cubic","Extrapolate=Linear","MultiX=Average","Skip=True","Sort=True")</f>
        <v>13.309948730357565</v>
      </c>
      <c r="U536" s="43">
        <f ca="1">_xll.BInterpol('Base CDI'!$H$4:$H$28,'Base CDI'!$I$4:$I$29,S536,"Cubic","Extrapolate=Linear","MultiX=Average","Skip=True","Sort=True")</f>
        <v>13.307182057676034</v>
      </c>
    </row>
    <row r="537" spans="16:21" x14ac:dyDescent="0.25">
      <c r="P537" s="10">
        <v>35291</v>
      </c>
      <c r="Q537">
        <v>2.3132350000000002</v>
      </c>
      <c r="S537" s="42">
        <f t="shared" ca="1" si="14"/>
        <v>46508</v>
      </c>
      <c r="T537" s="43">
        <f ca="1">_xll.BInterpol('Base CDI'!$H$4:$H$28,'Base CDI'!$J$4:$J$29,S537,"Cubic","Extrapolate=Linear","MultiX=Average","Skip=True","Sort=True")</f>
        <v>13.307705199037478</v>
      </c>
      <c r="U537" s="43">
        <f ca="1">_xll.BInterpol('Base CDI'!$H$4:$H$28,'Base CDI'!$I$4:$I$29,S537,"Cubic","Extrapolate=Linear","MultiX=Average","Skip=True","Sort=True")</f>
        <v>13.304939925046677</v>
      </c>
    </row>
    <row r="538" spans="16:21" x14ac:dyDescent="0.25">
      <c r="P538" s="10">
        <v>35292</v>
      </c>
      <c r="Q538">
        <v>2.3153009999999998</v>
      </c>
      <c r="S538" s="42">
        <f t="shared" ca="1" si="14"/>
        <v>46509</v>
      </c>
      <c r="T538" s="43">
        <f ca="1">_xll.BInterpol('Base CDI'!$H$4:$H$28,'Base CDI'!$J$4:$J$29,S538,"Cubic","Extrapolate=Linear","MultiX=Average","Skip=True","Sort=True")</f>
        <v>13.305469493753204</v>
      </c>
      <c r="U538" s="43">
        <f ca="1">_xll.BInterpol('Base CDI'!$H$4:$H$28,'Base CDI'!$I$4:$I$29,S538,"Cubic","Extrapolate=Linear","MultiX=Average","Skip=True","Sort=True")</f>
        <v>13.302705552397624</v>
      </c>
    </row>
    <row r="539" spans="16:21" x14ac:dyDescent="0.25">
      <c r="P539" s="10">
        <v>35293</v>
      </c>
      <c r="Q539">
        <v>2.3173689999999998</v>
      </c>
      <c r="S539" s="42">
        <f t="shared" ca="1" si="14"/>
        <v>46510</v>
      </c>
      <c r="T539" s="43">
        <f ca="1">_xll.BInterpol('Base CDI'!$H$4:$H$28,'Base CDI'!$J$4:$J$29,S539,"Cubic","Extrapolate=Linear","MultiX=Average","Skip=True","Sort=True")</f>
        <v>13.303241544467138</v>
      </c>
      <c r="U539" s="43">
        <f ca="1">_xll.BInterpol('Base CDI'!$H$4:$H$28,'Base CDI'!$I$4:$I$29,S539,"Cubic","Extrapolate=Linear","MultiX=Average","Skip=True","Sort=True")</f>
        <v>13.300478864531696</v>
      </c>
    </row>
    <row r="540" spans="16:21" x14ac:dyDescent="0.25">
      <c r="P540" s="10">
        <v>35296</v>
      </c>
      <c r="Q540">
        <v>2.3194400000000002</v>
      </c>
      <c r="S540" s="42">
        <f t="shared" ca="1" si="14"/>
        <v>46511</v>
      </c>
      <c r="T540" s="43">
        <f ca="1">_xll.BInterpol('Base CDI'!$H$4:$H$28,'Base CDI'!$J$4:$J$29,S540,"Cubic","Extrapolate=Linear","MultiX=Average","Skip=True","Sort=True")</f>
        <v>13.301021281141676</v>
      </c>
      <c r="U540" s="43">
        <f ca="1">_xll.BInterpol('Base CDI'!$H$4:$H$28,'Base CDI'!$I$4:$I$29,S540,"Cubic","Extrapolate=Linear","MultiX=Average","Skip=True","Sort=True")</f>
        <v>13.298259786251711</v>
      </c>
    </row>
    <row r="541" spans="16:21" x14ac:dyDescent="0.25">
      <c r="P541" s="10">
        <v>35297</v>
      </c>
      <c r="Q541">
        <v>2.3215119999999998</v>
      </c>
      <c r="S541" s="42">
        <f t="shared" ca="1" si="14"/>
        <v>46512</v>
      </c>
      <c r="T541" s="43">
        <f ca="1">_xll.BInterpol('Base CDI'!$H$4:$H$28,'Base CDI'!$J$4:$J$29,S541,"Cubic","Extrapolate=Linear","MultiX=Average","Skip=True","Sort=True")</f>
        <v>13.29880863373921</v>
      </c>
      <c r="U541" s="43">
        <f ca="1">_xll.BInterpol('Base CDI'!$H$4:$H$28,'Base CDI'!$I$4:$I$29,S541,"Cubic","Extrapolate=Linear","MultiX=Average","Skip=True","Sort=True")</f>
        <v>13.296048242360484</v>
      </c>
    </row>
    <row r="542" spans="16:21" x14ac:dyDescent="0.25">
      <c r="P542" s="10">
        <v>35298</v>
      </c>
      <c r="Q542">
        <v>2.3235700000000001</v>
      </c>
      <c r="S542" s="42">
        <f t="shared" ca="1" si="14"/>
        <v>46513</v>
      </c>
      <c r="T542" s="43">
        <f ca="1">_xll.BInterpol('Base CDI'!$H$4:$H$28,'Base CDI'!$J$4:$J$29,S542,"Cubic","Extrapolate=Linear","MultiX=Average","Skip=True","Sort=True")</f>
        <v>13.296603532222136</v>
      </c>
      <c r="U542" s="43">
        <f ca="1">_xll.BInterpol('Base CDI'!$H$4:$H$28,'Base CDI'!$I$4:$I$29,S542,"Cubic","Extrapolate=Linear","MultiX=Average","Skip=True","Sort=True")</f>
        <v>13.293844157660837</v>
      </c>
    </row>
    <row r="543" spans="16:21" x14ac:dyDescent="0.25">
      <c r="P543" s="10">
        <v>35299</v>
      </c>
      <c r="Q543">
        <v>2.325599</v>
      </c>
      <c r="S543" s="42">
        <f t="shared" ca="1" si="14"/>
        <v>46514</v>
      </c>
      <c r="T543" s="43">
        <f ca="1">_xll.BInterpol('Base CDI'!$H$4:$H$28,'Base CDI'!$J$4:$J$29,S543,"Cubic","Extrapolate=Linear","MultiX=Average","Skip=True","Sort=True")</f>
        <v>13.29440590655285</v>
      </c>
      <c r="U543" s="43">
        <f ca="1">_xll.BInterpol('Base CDI'!$H$4:$H$28,'Base CDI'!$I$4:$I$29,S543,"Cubic","Extrapolate=Linear","MultiX=Average","Skip=True","Sort=True")</f>
        <v>13.291647456955587</v>
      </c>
    </row>
    <row r="544" spans="16:21" x14ac:dyDescent="0.25">
      <c r="P544" s="10">
        <v>35300</v>
      </c>
      <c r="Q544">
        <v>2.327607</v>
      </c>
      <c r="S544" s="42">
        <f t="shared" ca="1" si="14"/>
        <v>46515</v>
      </c>
      <c r="T544" s="43">
        <f ca="1">_xll.BInterpol('Base CDI'!$H$4:$H$28,'Base CDI'!$J$4:$J$29,S544,"Cubic","Extrapolate=Linear","MultiX=Average","Skip=True","Sort=True")</f>
        <v>13.292215686693746</v>
      </c>
      <c r="U544" s="43">
        <f ca="1">_xll.BInterpol('Base CDI'!$H$4:$H$28,'Base CDI'!$I$4:$I$29,S544,"Cubic","Extrapolate=Linear","MultiX=Average","Skip=True","Sort=True")</f>
        <v>13.289458065047553</v>
      </c>
    </row>
    <row r="545" spans="16:21" x14ac:dyDescent="0.25">
      <c r="P545" s="10">
        <v>35303</v>
      </c>
      <c r="Q545">
        <v>2.329609</v>
      </c>
      <c r="S545" s="42">
        <f t="shared" ca="1" si="14"/>
        <v>46516</v>
      </c>
      <c r="T545" s="43">
        <f ca="1">_xll.BInterpol('Base CDI'!$H$4:$H$28,'Base CDI'!$J$4:$J$29,S545,"Cubic","Extrapolate=Linear","MultiX=Average","Skip=True","Sort=True")</f>
        <v>13.290032802607216</v>
      </c>
      <c r="U545" s="43">
        <f ca="1">_xll.BInterpol('Base CDI'!$H$4:$H$28,'Base CDI'!$I$4:$I$29,S545,"Cubic","Extrapolate=Linear","MultiX=Average","Skip=True","Sort=True")</f>
        <v>13.287275906739552</v>
      </c>
    </row>
    <row r="546" spans="16:21" x14ac:dyDescent="0.25">
      <c r="P546" s="10">
        <v>35304</v>
      </c>
      <c r="Q546">
        <v>2.331604</v>
      </c>
      <c r="S546" s="42">
        <f t="shared" ca="1" si="14"/>
        <v>46517</v>
      </c>
      <c r="T546" s="43">
        <f ca="1">_xll.BInterpol('Base CDI'!$H$4:$H$28,'Base CDI'!$J$4:$J$29,S546,"Cubic","Extrapolate=Linear","MultiX=Average","Skip=True","Sort=True")</f>
        <v>13.287857184255659</v>
      </c>
      <c r="U546" s="43">
        <f ca="1">_xll.BInterpol('Base CDI'!$H$4:$H$28,'Base CDI'!$I$4:$I$29,S546,"Cubic","Extrapolate=Linear","MultiX=Average","Skip=True","Sort=True")</f>
        <v>13.285100906834401</v>
      </c>
    </row>
    <row r="547" spans="16:21" x14ac:dyDescent="0.25">
      <c r="P547" s="10">
        <v>35305</v>
      </c>
      <c r="Q547">
        <v>2.3336100000000002</v>
      </c>
      <c r="S547" s="42">
        <f t="shared" ca="1" si="14"/>
        <v>46518</v>
      </c>
      <c r="T547" s="43">
        <f ca="1">_xll.BInterpol('Base CDI'!$H$4:$H$28,'Base CDI'!$J$4:$J$29,S547,"Cubic","Extrapolate=Linear","MultiX=Average","Skip=True","Sort=True")</f>
        <v>13.285688761601465</v>
      </c>
      <c r="U547" s="43">
        <f ca="1">_xll.BInterpol('Base CDI'!$H$4:$H$28,'Base CDI'!$I$4:$I$29,S547,"Cubic","Extrapolate=Linear","MultiX=Average","Skip=True","Sort=True")</f>
        <v>13.282932990134922</v>
      </c>
    </row>
    <row r="548" spans="16:21" x14ac:dyDescent="0.25">
      <c r="P548" s="10">
        <v>35306</v>
      </c>
      <c r="Q548">
        <v>2.3356089999999998</v>
      </c>
      <c r="S548" s="42">
        <f t="shared" ca="1" si="14"/>
        <v>46519</v>
      </c>
      <c r="T548" s="43">
        <f ca="1">_xll.BInterpol('Base CDI'!$H$4:$H$28,'Base CDI'!$J$4:$J$29,S548,"Cubic","Extrapolate=Linear","MultiX=Average","Skip=True","Sort=True")</f>
        <v>13.283527464607031</v>
      </c>
      <c r="U548" s="43">
        <f ca="1">_xll.BInterpol('Base CDI'!$H$4:$H$28,'Base CDI'!$I$4:$I$29,S548,"Cubic","Extrapolate=Linear","MultiX=Average","Skip=True","Sort=True")</f>
        <v>13.28077208144393</v>
      </c>
    </row>
    <row r="549" spans="16:21" x14ac:dyDescent="0.25">
      <c r="P549" s="10">
        <v>35307</v>
      </c>
      <c r="Q549">
        <v>2.3376100000000002</v>
      </c>
      <c r="S549" s="42">
        <f t="shared" ca="1" si="14"/>
        <v>46520</v>
      </c>
      <c r="T549" s="43">
        <f ca="1">_xll.BInterpol('Base CDI'!$H$4:$H$28,'Base CDI'!$J$4:$J$29,S549,"Cubic","Extrapolate=Linear","MultiX=Average","Skip=True","Sort=True")</f>
        <v>13.281373223234752</v>
      </c>
      <c r="U549" s="43">
        <f ca="1">_xll.BInterpol('Base CDI'!$H$4:$H$28,'Base CDI'!$I$4:$I$29,S549,"Cubic","Extrapolate=Linear","MultiX=Average","Skip=True","Sort=True")</f>
        <v>13.278618105564245</v>
      </c>
    </row>
    <row r="550" spans="16:21" x14ac:dyDescent="0.25">
      <c r="P550" s="10">
        <v>35310</v>
      </c>
      <c r="Q550">
        <v>2.3396509999999999</v>
      </c>
      <c r="S550" s="42">
        <f t="shared" ca="1" si="14"/>
        <v>46521</v>
      </c>
      <c r="T550" s="43">
        <f ca="1">_xll.BInterpol('Base CDI'!$H$4:$H$28,'Base CDI'!$J$4:$J$29,S550,"Cubic","Extrapolate=Linear","MultiX=Average","Skip=True","Sort=True")</f>
        <v>13.279225967447022</v>
      </c>
      <c r="U550" s="43">
        <f ca="1">_xll.BInterpol('Base CDI'!$H$4:$H$28,'Base CDI'!$I$4:$I$29,S550,"Cubic","Extrapolate=Linear","MultiX=Average","Skip=True","Sort=True")</f>
        <v>13.276470987298683</v>
      </c>
    </row>
    <row r="551" spans="16:21" x14ac:dyDescent="0.25">
      <c r="P551" s="10">
        <v>35311</v>
      </c>
      <c r="Q551">
        <v>2.3416939999999999</v>
      </c>
      <c r="S551" s="42">
        <f t="shared" ca="1" si="14"/>
        <v>46522</v>
      </c>
      <c r="T551" s="43">
        <f ca="1">_xll.BInterpol('Base CDI'!$H$4:$H$28,'Base CDI'!$J$4:$J$29,S551,"Cubic","Extrapolate=Linear","MultiX=Average","Skip=True","Sort=True")</f>
        <v>13.277085627206235</v>
      </c>
      <c r="U551" s="43">
        <f ca="1">_xll.BInterpol('Base CDI'!$H$4:$H$28,'Base CDI'!$I$4:$I$29,S551,"Cubic","Extrapolate=Linear","MultiX=Average","Skip=True","Sort=True")</f>
        <v>13.274330651450066</v>
      </c>
    </row>
    <row r="552" spans="16:21" x14ac:dyDescent="0.25">
      <c r="P552" s="10">
        <v>35312</v>
      </c>
      <c r="Q552">
        <v>2.3437709999999998</v>
      </c>
      <c r="S552" s="42">
        <f t="shared" ca="1" si="14"/>
        <v>46523</v>
      </c>
      <c r="T552" s="43">
        <f ca="1">_xll.BInterpol('Base CDI'!$H$4:$H$28,'Base CDI'!$J$4:$J$29,S552,"Cubic","Extrapolate=Linear","MultiX=Average","Skip=True","Sort=True")</f>
        <v>13.274952132474787</v>
      </c>
      <c r="U552" s="43">
        <f ca="1">_xll.BInterpol('Base CDI'!$H$4:$H$28,'Base CDI'!$I$4:$I$29,S552,"Cubic","Extrapolate=Linear","MultiX=Average","Skip=True","Sort=True")</f>
        <v>13.27219702282121</v>
      </c>
    </row>
    <row r="553" spans="16:21" x14ac:dyDescent="0.25">
      <c r="P553" s="10">
        <v>35313</v>
      </c>
      <c r="Q553">
        <v>2.3458410000000001</v>
      </c>
      <c r="S553" s="42">
        <f t="shared" ca="1" si="14"/>
        <v>46524</v>
      </c>
      <c r="T553" s="43">
        <f ca="1">_xll.BInterpol('Base CDI'!$H$4:$H$28,'Base CDI'!$J$4:$J$29,S553,"Cubic","Extrapolate=Linear","MultiX=Average","Skip=True","Sort=True")</f>
        <v>13.272825413215072</v>
      </c>
      <c r="U553" s="43">
        <f ca="1">_xll.BInterpol('Base CDI'!$H$4:$H$28,'Base CDI'!$I$4:$I$29,S553,"Cubic","Extrapolate=Linear","MultiX=Average","Skip=True","Sort=True")</f>
        <v>13.270070026214931</v>
      </c>
    </row>
    <row r="554" spans="16:21" x14ac:dyDescent="0.25">
      <c r="P554" s="10">
        <v>35314</v>
      </c>
      <c r="Q554">
        <v>2.3479130000000001</v>
      </c>
      <c r="S554" s="42">
        <f t="shared" ca="1" si="14"/>
        <v>46525</v>
      </c>
      <c r="T554" s="43">
        <f ca="1">_xll.BInterpol('Base CDI'!$H$4:$H$28,'Base CDI'!$J$4:$J$29,S554,"Cubic","Extrapolate=Linear","MultiX=Average","Skip=True","Sort=True")</f>
        <v>13.270705399389485</v>
      </c>
      <c r="U554" s="43">
        <f ca="1">_xll.BInterpol('Base CDI'!$H$4:$H$28,'Base CDI'!$I$4:$I$29,S554,"Cubic","Extrapolate=Linear","MultiX=Average","Skip=True","Sort=True")</f>
        <v>13.267949586434051</v>
      </c>
    </row>
    <row r="555" spans="16:21" x14ac:dyDescent="0.25">
      <c r="P555" s="10">
        <v>35317</v>
      </c>
      <c r="Q555">
        <v>2.3499949999999998</v>
      </c>
      <c r="S555" s="42">
        <f t="shared" ca="1" si="14"/>
        <v>46526</v>
      </c>
      <c r="T555" s="43">
        <f ca="1">_xll.BInterpol('Base CDI'!$H$4:$H$28,'Base CDI'!$J$4:$J$29,S555,"Cubic","Extrapolate=Linear","MultiX=Average","Skip=True","Sort=True")</f>
        <v>13.268592020960419</v>
      </c>
      <c r="U555" s="43">
        <f ca="1">_xll.BInterpol('Base CDI'!$H$4:$H$28,'Base CDI'!$I$4:$I$29,S555,"Cubic","Extrapolate=Linear","MultiX=Average","Skip=True","Sort=True")</f>
        <v>13.265835628281389</v>
      </c>
    </row>
    <row r="556" spans="16:21" x14ac:dyDescent="0.25">
      <c r="P556" s="10">
        <v>35318</v>
      </c>
      <c r="Q556">
        <v>2.3520789999999998</v>
      </c>
      <c r="S556" s="42">
        <f t="shared" ca="1" si="14"/>
        <v>46527</v>
      </c>
      <c r="T556" s="43">
        <f ca="1">_xll.BInterpol('Base CDI'!$H$4:$H$28,'Base CDI'!$J$4:$J$29,S556,"Cubic","Extrapolate=Linear","MultiX=Average","Skip=True","Sort=True")</f>
        <v>13.26648520789027</v>
      </c>
      <c r="U556" s="43">
        <f ca="1">_xll.BInterpol('Base CDI'!$H$4:$H$28,'Base CDI'!$I$4:$I$29,S556,"Cubic","Extrapolate=Linear","MultiX=Average","Skip=True","Sort=True")</f>
        <v>13.263728076559758</v>
      </c>
    </row>
    <row r="557" spans="16:21" x14ac:dyDescent="0.25">
      <c r="P557" s="10">
        <v>35319</v>
      </c>
      <c r="Q557">
        <v>2.3541720000000002</v>
      </c>
      <c r="S557" s="42">
        <f t="shared" ca="1" si="14"/>
        <v>46528</v>
      </c>
      <c r="T557" s="43">
        <f ca="1">_xll.BInterpol('Base CDI'!$H$4:$H$28,'Base CDI'!$J$4:$J$29,S557,"Cubic","Extrapolate=Linear","MultiX=Average","Skip=True","Sort=True")</f>
        <v>13.264384890141432</v>
      </c>
      <c r="U557" s="43">
        <f ca="1">_xll.BInterpol('Base CDI'!$H$4:$H$28,'Base CDI'!$I$4:$I$29,S557,"Cubic","Extrapolate=Linear","MultiX=Average","Skip=True","Sort=True")</f>
        <v>13.261626856071981</v>
      </c>
    </row>
    <row r="558" spans="16:21" x14ac:dyDescent="0.25">
      <c r="P558" s="10">
        <v>35320</v>
      </c>
      <c r="Q558">
        <v>2.3562829999999999</v>
      </c>
      <c r="S558" s="42">
        <f t="shared" ca="1" si="14"/>
        <v>46529</v>
      </c>
      <c r="T558" s="43">
        <f ca="1">_xll.BInterpol('Base CDI'!$H$4:$H$28,'Base CDI'!$J$4:$J$29,S558,"Cubic","Extrapolate=Linear","MultiX=Average","Skip=True","Sort=True")</f>
        <v>13.262290997676301</v>
      </c>
      <c r="U558" s="43">
        <f ca="1">_xll.BInterpol('Base CDI'!$H$4:$H$28,'Base CDI'!$I$4:$I$29,S558,"Cubic","Extrapolate=Linear","MultiX=Average","Skip=True","Sort=True")</f>
        <v>13.259531891620874</v>
      </c>
    </row>
    <row r="559" spans="16:21" x14ac:dyDescent="0.25">
      <c r="P559" s="10">
        <v>35321</v>
      </c>
      <c r="Q559">
        <v>2.3584589999999999</v>
      </c>
      <c r="S559" s="42">
        <f t="shared" ca="1" si="14"/>
        <v>46530</v>
      </c>
      <c r="T559" s="43">
        <f ca="1">_xll.BInterpol('Base CDI'!$H$4:$H$28,'Base CDI'!$J$4:$J$29,S559,"Cubic","Extrapolate=Linear","MultiX=Average","Skip=True","Sort=True")</f>
        <v>13.260203460457269</v>
      </c>
      <c r="U559" s="43">
        <f ca="1">_xll.BInterpol('Base CDI'!$H$4:$H$28,'Base CDI'!$I$4:$I$29,S559,"Cubic","Extrapolate=Linear","MultiX=Average","Skip=True","Sort=True")</f>
        <v>13.257443108009255</v>
      </c>
    </row>
    <row r="560" spans="16:21" x14ac:dyDescent="0.25">
      <c r="P560" s="10">
        <v>35324</v>
      </c>
      <c r="Q560">
        <v>2.360636</v>
      </c>
      <c r="S560" s="42">
        <f t="shared" ca="1" si="14"/>
        <v>46531</v>
      </c>
      <c r="T560" s="43">
        <f ca="1">_xll.BInterpol('Base CDI'!$H$4:$H$28,'Base CDI'!$J$4:$J$29,S560,"Cubic","Extrapolate=Linear","MultiX=Average","Skip=True","Sort=True")</f>
        <v>13.258122208446734</v>
      </c>
      <c r="U560" s="43">
        <f ca="1">_xll.BInterpol('Base CDI'!$H$4:$H$28,'Base CDI'!$I$4:$I$29,S560,"Cubic","Extrapolate=Linear","MultiX=Average","Skip=True","Sort=True")</f>
        <v>13.255360430039945</v>
      </c>
    </row>
    <row r="561" spans="16:21" x14ac:dyDescent="0.25">
      <c r="P561" s="10">
        <v>35325</v>
      </c>
      <c r="Q561">
        <v>2.3627919999999998</v>
      </c>
      <c r="S561" s="42">
        <f t="shared" ca="1" si="14"/>
        <v>46532</v>
      </c>
      <c r="T561" s="43">
        <f ca="1">_xll.BInterpol('Base CDI'!$H$4:$H$28,'Base CDI'!$J$4:$J$29,S561,"Cubic","Extrapolate=Linear","MultiX=Average","Skip=True","Sort=True")</f>
        <v>13.256047171607086</v>
      </c>
      <c r="U561" s="43">
        <f ca="1">_xll.BInterpol('Base CDI'!$H$4:$H$28,'Base CDI'!$I$4:$I$29,S561,"Cubic","Extrapolate=Linear","MultiX=Average","Skip=True","Sort=True")</f>
        <v>13.25328378251576</v>
      </c>
    </row>
    <row r="562" spans="16:21" x14ac:dyDescent="0.25">
      <c r="P562" s="10">
        <v>35326</v>
      </c>
      <c r="Q562">
        <v>2.3649269999999998</v>
      </c>
      <c r="S562" s="42">
        <f t="shared" ca="1" si="14"/>
        <v>46533</v>
      </c>
      <c r="T562" s="43">
        <f ca="1">_xll.BInterpol('Base CDI'!$H$4:$H$28,'Base CDI'!$J$4:$J$29,S562,"Cubic","Extrapolate=Linear","MultiX=Average","Skip=True","Sort=True")</f>
        <v>13.253978279900725</v>
      </c>
      <c r="U562" s="43">
        <f ca="1">_xll.BInterpol('Base CDI'!$H$4:$H$28,'Base CDI'!$I$4:$I$29,S562,"Cubic","Extrapolate=Linear","MultiX=Average","Skip=True","Sort=True")</f>
        <v>13.251213090239517</v>
      </c>
    </row>
    <row r="563" spans="16:21" x14ac:dyDescent="0.25">
      <c r="P563" s="10">
        <v>35327</v>
      </c>
      <c r="Q563">
        <v>2.3670789999999999</v>
      </c>
      <c r="S563" s="42">
        <f t="shared" ca="1" si="14"/>
        <v>46534</v>
      </c>
      <c r="T563" s="43">
        <f ca="1">_xll.BInterpol('Base CDI'!$H$4:$H$28,'Base CDI'!$J$4:$J$29,S563,"Cubic","Extrapolate=Linear","MultiX=Average","Skip=True","Sort=True")</f>
        <v>13.251915463290041</v>
      </c>
      <c r="U563" s="43">
        <f ca="1">_xll.BInterpol('Base CDI'!$H$4:$H$28,'Base CDI'!$I$4:$I$29,S563,"Cubic","Extrapolate=Linear","MultiX=Average","Skip=True","Sort=True")</f>
        <v>13.249148278014038</v>
      </c>
    </row>
    <row r="564" spans="16:21" x14ac:dyDescent="0.25">
      <c r="P564" s="10">
        <v>35328</v>
      </c>
      <c r="Q564">
        <v>2.3692410000000002</v>
      </c>
      <c r="S564" s="42">
        <f t="shared" ca="1" si="14"/>
        <v>46535</v>
      </c>
      <c r="T564" s="43">
        <f ca="1">_xll.BInterpol('Base CDI'!$H$4:$H$28,'Base CDI'!$J$4:$J$29,S564,"Cubic","Extrapolate=Linear","MultiX=Average","Skip=True","Sort=True")</f>
        <v>13.249858651737433</v>
      </c>
      <c r="U564" s="43">
        <f ca="1">_xll.BInterpol('Base CDI'!$H$4:$H$28,'Base CDI'!$I$4:$I$29,S564,"Cubic","Extrapolate=Linear","MultiX=Average","Skip=True","Sort=True")</f>
        <v>13.247089270642137</v>
      </c>
    </row>
    <row r="565" spans="16:21" x14ac:dyDescent="0.25">
      <c r="P565" s="10">
        <v>35331</v>
      </c>
      <c r="Q565">
        <v>2.3713730000000002</v>
      </c>
      <c r="S565" s="42">
        <f t="shared" ca="1" si="14"/>
        <v>46536</v>
      </c>
      <c r="T565" s="43">
        <f ca="1">_xll.BInterpol('Base CDI'!$H$4:$H$28,'Base CDI'!$J$4:$J$29,S565,"Cubic","Extrapolate=Linear","MultiX=Average","Skip=True","Sort=True")</f>
        <v>13.247807775205292</v>
      </c>
      <c r="U565" s="43">
        <f ca="1">_xll.BInterpol('Base CDI'!$H$4:$H$28,'Base CDI'!$I$4:$I$29,S565,"Cubic","Extrapolate=Linear","MultiX=Average","Skip=True","Sort=True")</f>
        <v>13.245035992926637</v>
      </c>
    </row>
    <row r="566" spans="16:21" x14ac:dyDescent="0.25">
      <c r="P566" s="10">
        <v>35332</v>
      </c>
      <c r="Q566">
        <v>2.3734679999999999</v>
      </c>
      <c r="S566" s="42">
        <f t="shared" ca="1" si="14"/>
        <v>46537</v>
      </c>
      <c r="T566" s="43">
        <f ca="1">_xll.BInterpol('Base CDI'!$H$4:$H$28,'Base CDI'!$J$4:$J$29,S566,"Cubic","Extrapolate=Linear","MultiX=Average","Skip=True","Sort=True")</f>
        <v>13.245762763656012</v>
      </c>
      <c r="U566" s="43">
        <f ca="1">_xll.BInterpol('Base CDI'!$H$4:$H$28,'Base CDI'!$I$4:$I$29,S566,"Cubic","Extrapolate=Linear","MultiX=Average","Skip=True","Sort=True")</f>
        <v>13.242988369670352</v>
      </c>
    </row>
    <row r="567" spans="16:21" x14ac:dyDescent="0.25">
      <c r="P567" s="10">
        <v>35333</v>
      </c>
      <c r="Q567">
        <v>2.3755480000000002</v>
      </c>
      <c r="S567" s="42">
        <f t="shared" ca="1" si="14"/>
        <v>46538</v>
      </c>
      <c r="T567" s="43">
        <f ca="1">_xll.BInterpol('Base CDI'!$H$4:$H$28,'Base CDI'!$J$4:$J$29,S567,"Cubic","Extrapolate=Linear","MultiX=Average","Skip=True","Sort=True")</f>
        <v>13.243723547051992</v>
      </c>
      <c r="U567" s="43">
        <f ca="1">_xll.BInterpol('Base CDI'!$H$4:$H$28,'Base CDI'!$I$4:$I$29,S567,"Cubic","Extrapolate=Linear","MultiX=Average","Skip=True","Sort=True")</f>
        <v>13.2409463256761</v>
      </c>
    </row>
    <row r="568" spans="16:21" x14ac:dyDescent="0.25">
      <c r="P568" s="10">
        <v>35334</v>
      </c>
      <c r="Q568">
        <v>2.377615</v>
      </c>
      <c r="S568" s="42">
        <f t="shared" ca="1" si="14"/>
        <v>46539</v>
      </c>
      <c r="T568" s="43">
        <f ca="1">_xll.BInterpol('Base CDI'!$H$4:$H$28,'Base CDI'!$J$4:$J$29,S568,"Cubic","Extrapolate=Linear","MultiX=Average","Skip=True","Sort=True")</f>
        <v>13.241690055355622</v>
      </c>
      <c r="U568" s="43">
        <f ca="1">_xll.BInterpol('Base CDI'!$H$4:$H$28,'Base CDI'!$I$4:$I$29,S568,"Cubic","Extrapolate=Linear","MultiX=Average","Skip=True","Sort=True")</f>
        <v>13.238909785746705</v>
      </c>
    </row>
    <row r="569" spans="16:21" x14ac:dyDescent="0.25">
      <c r="P569" s="10">
        <v>35335</v>
      </c>
      <c r="Q569">
        <v>2.3796840000000001</v>
      </c>
      <c r="S569" s="42">
        <f t="shared" ca="1" si="14"/>
        <v>46540</v>
      </c>
      <c r="T569" s="43">
        <f ca="1">_xll.BInterpol('Base CDI'!$H$4:$H$28,'Base CDI'!$J$4:$J$29,S569,"Cubic","Extrapolate=Linear","MultiX=Average","Skip=True","Sort=True")</f>
        <v>13.2396622185293</v>
      </c>
      <c r="U569" s="43">
        <f ca="1">_xll.BInterpol('Base CDI'!$H$4:$H$28,'Base CDI'!$I$4:$I$29,S569,"Cubic","Extrapolate=Linear","MultiX=Average","Skip=True","Sort=True")</f>
        <v>13.236878674684979</v>
      </c>
    </row>
    <row r="570" spans="16:21" x14ac:dyDescent="0.25">
      <c r="P570" s="10">
        <v>35338</v>
      </c>
      <c r="Q570">
        <v>2.3817460000000001</v>
      </c>
      <c r="S570" s="42">
        <f t="shared" ca="1" si="14"/>
        <v>46541</v>
      </c>
      <c r="T570" s="43">
        <f ca="1">_xll.BInterpol('Base CDI'!$H$4:$H$28,'Base CDI'!$J$4:$J$29,S570,"Cubic","Extrapolate=Linear","MultiX=Average","Skip=True","Sort=True")</f>
        <v>13.237639966535419</v>
      </c>
      <c r="U570" s="43">
        <f ca="1">_xll.BInterpol('Base CDI'!$H$4:$H$28,'Base CDI'!$I$4:$I$29,S570,"Cubic","Extrapolate=Linear","MultiX=Average","Skip=True","Sort=True")</f>
        <v>13.234852917293743</v>
      </c>
    </row>
    <row r="571" spans="16:21" x14ac:dyDescent="0.25">
      <c r="P571" s="10">
        <v>35339</v>
      </c>
      <c r="Q571">
        <v>2.3837389999999998</v>
      </c>
      <c r="S571" s="42">
        <f t="shared" ca="1" si="14"/>
        <v>46542</v>
      </c>
      <c r="T571" s="43">
        <f ca="1">_xll.BInterpol('Base CDI'!$H$4:$H$28,'Base CDI'!$J$4:$J$29,S571,"Cubic","Extrapolate=Linear","MultiX=Average","Skip=True","Sort=True")</f>
        <v>13.235623229336374</v>
      </c>
      <c r="U571" s="43">
        <f ca="1">_xll.BInterpol('Base CDI'!$H$4:$H$28,'Base CDI'!$I$4:$I$29,S571,"Cubic","Extrapolate=Linear","MultiX=Average","Skip=True","Sort=True")</f>
        <v>13.232832438375814</v>
      </c>
    </row>
    <row r="572" spans="16:21" x14ac:dyDescent="0.25">
      <c r="P572" s="10">
        <v>35340</v>
      </c>
      <c r="Q572">
        <v>2.3857010000000001</v>
      </c>
      <c r="S572" s="42">
        <f t="shared" ca="1" si="14"/>
        <v>46543</v>
      </c>
      <c r="T572" s="43">
        <f ca="1">_xll.BInterpol('Base CDI'!$H$4:$H$28,'Base CDI'!$J$4:$J$29,S572,"Cubic","Extrapolate=Linear","MultiX=Average","Skip=True","Sort=True")</f>
        <v>13.233611936894558</v>
      </c>
      <c r="U572" s="43">
        <f ca="1">_xll.BInterpol('Base CDI'!$H$4:$H$28,'Base CDI'!$I$4:$I$29,S572,"Cubic","Extrapolate=Linear","MultiX=Average","Skip=True","Sort=True")</f>
        <v>13.230817162734013</v>
      </c>
    </row>
    <row r="573" spans="16:21" x14ac:dyDescent="0.25">
      <c r="P573" s="10">
        <v>35342</v>
      </c>
      <c r="Q573">
        <v>2.3876659999999998</v>
      </c>
      <c r="S573" s="42">
        <f t="shared" ca="1" si="14"/>
        <v>46544</v>
      </c>
      <c r="T573" s="43">
        <f ca="1">_xll.BInterpol('Base CDI'!$H$4:$H$28,'Base CDI'!$J$4:$J$29,S573,"Cubic","Extrapolate=Linear","MultiX=Average","Skip=True","Sort=True")</f>
        <v>13.23160601917237</v>
      </c>
      <c r="U573" s="43">
        <f ca="1">_xll.BInterpol('Base CDI'!$H$4:$H$28,'Base CDI'!$I$4:$I$29,S573,"Cubic","Extrapolate=Linear","MultiX=Average","Skip=True","Sort=True")</f>
        <v>13.228807015171155</v>
      </c>
    </row>
    <row r="574" spans="16:21" x14ac:dyDescent="0.25">
      <c r="P574" s="10">
        <v>35345</v>
      </c>
      <c r="Q574">
        <v>2.3896389999999998</v>
      </c>
      <c r="S574" s="42">
        <f t="shared" ca="1" si="14"/>
        <v>46545</v>
      </c>
      <c r="T574" s="43">
        <f ca="1">_xll.BInterpol('Base CDI'!$H$4:$H$28,'Base CDI'!$J$4:$J$29,S574,"Cubic","Extrapolate=Linear","MultiX=Average","Skip=True","Sort=True")</f>
        <v>13.229605406132199</v>
      </c>
      <c r="U574" s="43">
        <f ca="1">_xll.BInterpol('Base CDI'!$H$4:$H$28,'Base CDI'!$I$4:$I$29,S574,"Cubic","Extrapolate=Linear","MultiX=Average","Skip=True","Sort=True")</f>
        <v>13.226801920490059</v>
      </c>
    </row>
    <row r="575" spans="16:21" x14ac:dyDescent="0.25">
      <c r="P575" s="10">
        <v>35346</v>
      </c>
      <c r="Q575">
        <v>2.391607</v>
      </c>
      <c r="S575" s="42">
        <f t="shared" ca="1" si="14"/>
        <v>46546</v>
      </c>
      <c r="T575" s="43">
        <f ca="1">_xll.BInterpol('Base CDI'!$H$4:$H$28,'Base CDI'!$J$4:$J$29,S575,"Cubic","Extrapolate=Linear","MultiX=Average","Skip=True","Sort=True")</f>
        <v>13.227610027736443</v>
      </c>
      <c r="U575" s="43">
        <f ca="1">_xll.BInterpol('Base CDI'!$H$4:$H$28,'Base CDI'!$I$4:$I$29,S575,"Cubic","Extrapolate=Linear","MultiX=Average","Skip=True","Sort=True")</f>
        <v>13.224801803493545</v>
      </c>
    </row>
    <row r="576" spans="16:21" x14ac:dyDescent="0.25">
      <c r="P576" s="10">
        <v>35347</v>
      </c>
      <c r="Q576">
        <v>2.3935840000000002</v>
      </c>
      <c r="S576" s="42">
        <f t="shared" ca="1" si="14"/>
        <v>46547</v>
      </c>
      <c r="T576" s="43">
        <f ca="1">_xll.BInterpol('Base CDI'!$H$4:$H$28,'Base CDI'!$J$4:$J$29,S576,"Cubic","Extrapolate=Linear","MultiX=Average","Skip=True","Sort=True")</f>
        <v>13.225619813947496</v>
      </c>
      <c r="U576" s="43">
        <f ca="1">_xll.BInterpol('Base CDI'!$H$4:$H$28,'Base CDI'!$I$4:$I$29,S576,"Cubic","Extrapolate=Linear","MultiX=Average","Skip=True","Sort=True")</f>
        <v>13.22280658898443</v>
      </c>
    </row>
    <row r="577" spans="16:21" x14ac:dyDescent="0.25">
      <c r="P577" s="10">
        <v>35348</v>
      </c>
      <c r="Q577">
        <v>2.3955389999999999</v>
      </c>
      <c r="S577" s="42">
        <f t="shared" ca="1" si="14"/>
        <v>46548</v>
      </c>
      <c r="T577" s="43">
        <f ca="1">_xll.BInterpol('Base CDI'!$H$4:$H$28,'Base CDI'!$J$4:$J$29,S577,"Cubic","Extrapolate=Linear","MultiX=Average","Skip=True","Sort=True")</f>
        <v>13.223634694727751</v>
      </c>
      <c r="U577" s="43">
        <f ca="1">_xll.BInterpol('Base CDI'!$H$4:$H$28,'Base CDI'!$I$4:$I$29,S577,"Cubic","Extrapolate=Linear","MultiX=Average","Skip=True","Sort=True")</f>
        <v>13.220816201765532</v>
      </c>
    </row>
    <row r="578" spans="16:21" x14ac:dyDescent="0.25">
      <c r="P578" s="10">
        <v>35349</v>
      </c>
      <c r="Q578">
        <v>2.3975110000000002</v>
      </c>
      <c r="S578" s="42">
        <f t="shared" ca="1" si="14"/>
        <v>46549</v>
      </c>
      <c r="T578" s="43">
        <f ca="1">_xll.BInterpol('Base CDI'!$H$4:$H$28,'Base CDI'!$J$4:$J$29,S578,"Cubic","Extrapolate=Linear","MultiX=Average","Skip=True","Sort=True")</f>
        <v>13.221654600039606</v>
      </c>
      <c r="U578" s="43">
        <f ca="1">_xll.BInterpol('Base CDI'!$H$4:$H$28,'Base CDI'!$I$4:$I$29,S578,"Cubic","Extrapolate=Linear","MultiX=Average","Skip=True","Sort=True")</f>
        <v>13.218830566639669</v>
      </c>
    </row>
    <row r="579" spans="16:21" x14ac:dyDescent="0.25">
      <c r="P579" s="10">
        <v>35352</v>
      </c>
      <c r="Q579">
        <v>2.3995169999999999</v>
      </c>
      <c r="S579" s="42">
        <f t="shared" ca="1" si="14"/>
        <v>46550</v>
      </c>
      <c r="T579" s="43">
        <f ca="1">_xll.BInterpol('Base CDI'!$H$4:$H$28,'Base CDI'!$J$4:$J$29,S579,"Cubic","Extrapolate=Linear","MultiX=Average","Skip=True","Sort=True")</f>
        <v>13.219679459845453</v>
      </c>
      <c r="U579" s="43">
        <f ca="1">_xll.BInterpol('Base CDI'!$H$4:$H$28,'Base CDI'!$I$4:$I$29,S579,"Cubic","Extrapolate=Linear","MultiX=Average","Skip=True","Sort=True")</f>
        <v>13.21684960840966</v>
      </c>
    </row>
    <row r="580" spans="16:21" x14ac:dyDescent="0.25">
      <c r="P580" s="10">
        <v>35353</v>
      </c>
      <c r="Q580">
        <v>2.4015249999999999</v>
      </c>
      <c r="S580" s="42">
        <f t="shared" ca="1" si="14"/>
        <v>46551</v>
      </c>
      <c r="T580" s="43">
        <f ca="1">_xll.BInterpol('Base CDI'!$H$4:$H$28,'Base CDI'!$J$4:$J$29,S580,"Cubic","Extrapolate=Linear","MultiX=Average","Skip=True","Sort=True")</f>
        <v>13.217709204107688</v>
      </c>
      <c r="U580" s="43">
        <f ca="1">_xll.BInterpol('Base CDI'!$H$4:$H$28,'Base CDI'!$I$4:$I$29,S580,"Cubic","Extrapolate=Linear","MultiX=Average","Skip=True","Sort=True")</f>
        <v>13.214873251878325</v>
      </c>
    </row>
    <row r="581" spans="16:21" x14ac:dyDescent="0.25">
      <c r="P581" s="10">
        <v>35354</v>
      </c>
      <c r="Q581">
        <v>2.4035820000000001</v>
      </c>
      <c r="S581" s="42">
        <f t="shared" ca="1" si="14"/>
        <v>46552</v>
      </c>
      <c r="T581" s="43">
        <f ca="1">_xll.BInterpol('Base CDI'!$H$4:$H$28,'Base CDI'!$J$4:$J$29,S581,"Cubic","Extrapolate=Linear","MultiX=Average","Skip=True","Sort=True")</f>
        <v>13.215743762788705</v>
      </c>
      <c r="U581" s="43">
        <f ca="1">_xll.BInterpol('Base CDI'!$H$4:$H$28,'Base CDI'!$I$4:$I$29,S581,"Cubic","Extrapolate=Linear","MultiX=Average","Skip=True","Sort=True")</f>
        <v>13.212901421848478</v>
      </c>
    </row>
    <row r="582" spans="16:21" x14ac:dyDescent="0.25">
      <c r="P582" s="10">
        <v>35355</v>
      </c>
      <c r="Q582">
        <v>2.4056090000000001</v>
      </c>
      <c r="S582" s="42">
        <f t="shared" ca="1" si="14"/>
        <v>46553</v>
      </c>
      <c r="T582" s="43">
        <f ca="1">_xll.BInterpol('Base CDI'!$H$4:$H$28,'Base CDI'!$J$4:$J$29,S582,"Cubic","Extrapolate=Linear","MultiX=Average","Skip=True","Sort=True")</f>
        <v>13.213783065850897</v>
      </c>
      <c r="U582" s="43">
        <f ca="1">_xll.BInterpol('Base CDI'!$H$4:$H$28,'Base CDI'!$I$4:$I$29,S582,"Cubic","Extrapolate=Linear","MultiX=Average","Skip=True","Sort=True")</f>
        <v>13.210934043122942</v>
      </c>
    </row>
    <row r="583" spans="16:21" x14ac:dyDescent="0.25">
      <c r="P583" s="10">
        <v>35356</v>
      </c>
      <c r="Q583">
        <v>2.4076620000000002</v>
      </c>
      <c r="S583" s="42">
        <f t="shared" ca="1" si="14"/>
        <v>46554</v>
      </c>
      <c r="T583" s="43">
        <f ca="1">_xll.BInterpol('Base CDI'!$H$4:$H$28,'Base CDI'!$J$4:$J$29,S583,"Cubic","Extrapolate=Linear","MultiX=Average","Skip=True","Sort=True")</f>
        <v>13.211827043256662</v>
      </c>
      <c r="U583" s="43">
        <f ca="1">_xll.BInterpol('Base CDI'!$H$4:$H$28,'Base CDI'!$I$4:$I$29,S583,"Cubic","Extrapolate=Linear","MultiX=Average","Skip=True","Sort=True")</f>
        <v>13.208971040504531</v>
      </c>
    </row>
    <row r="584" spans="16:21" x14ac:dyDescent="0.25">
      <c r="P584" s="10">
        <v>35359</v>
      </c>
      <c r="Q584">
        <v>2.4096839999999999</v>
      </c>
      <c r="S584" s="42">
        <f t="shared" ca="1" si="14"/>
        <v>46555</v>
      </c>
      <c r="T584" s="43">
        <f ca="1">_xll.BInterpol('Base CDI'!$H$4:$H$28,'Base CDI'!$J$4:$J$29,S584,"Cubic","Extrapolate=Linear","MultiX=Average","Skip=True","Sort=True")</f>
        <v>13.209875624968392</v>
      </c>
      <c r="U584" s="43">
        <f ca="1">_xll.BInterpol('Base CDI'!$H$4:$H$28,'Base CDI'!$I$4:$I$29,S584,"Cubic","Extrapolate=Linear","MultiX=Average","Skip=True","Sort=True")</f>
        <v>13.207012338796066</v>
      </c>
    </row>
    <row r="585" spans="16:21" x14ac:dyDescent="0.25">
      <c r="P585" s="10">
        <v>35360</v>
      </c>
      <c r="Q585">
        <v>2.4116840000000002</v>
      </c>
      <c r="S585" s="42">
        <f t="shared" ca="1" si="14"/>
        <v>46556</v>
      </c>
      <c r="T585" s="43">
        <f ca="1">_xll.BInterpol('Base CDI'!$H$4:$H$28,'Base CDI'!$J$4:$J$29,S585,"Cubic","Extrapolate=Linear","MultiX=Average","Skip=True","Sort=True")</f>
        <v>13.207928740948484</v>
      </c>
      <c r="U585" s="43">
        <f ca="1">_xll.BInterpol('Base CDI'!$H$4:$H$28,'Base CDI'!$I$4:$I$29,S585,"Cubic","Extrapolate=Linear","MultiX=Average","Skip=True","Sort=True")</f>
        <v>13.205057862800363</v>
      </c>
    </row>
    <row r="586" spans="16:21" x14ac:dyDescent="0.25">
      <c r="P586" s="10">
        <v>35361</v>
      </c>
      <c r="Q586">
        <v>2.41371</v>
      </c>
      <c r="S586" s="42">
        <f t="shared" ca="1" si="14"/>
        <v>46557</v>
      </c>
      <c r="T586" s="43">
        <f ca="1">_xll.BInterpol('Base CDI'!$H$4:$H$28,'Base CDI'!$J$4:$J$29,S586,"Cubic","Extrapolate=Linear","MultiX=Average","Skip=True","Sort=True")</f>
        <v>13.205986321159328</v>
      </c>
      <c r="U586" s="43">
        <f ca="1">_xll.BInterpol('Base CDI'!$H$4:$H$28,'Base CDI'!$I$4:$I$29,S586,"Cubic","Extrapolate=Linear","MultiX=Average","Skip=True","Sort=True")</f>
        <v>13.203107537320243</v>
      </c>
    </row>
    <row r="587" spans="16:21" x14ac:dyDescent="0.25">
      <c r="P587" s="10">
        <v>35362</v>
      </c>
      <c r="Q587">
        <v>2.415705</v>
      </c>
      <c r="S587" s="42">
        <f t="shared" ref="S587:S650" ca="1" si="15">S586+1</f>
        <v>46558</v>
      </c>
      <c r="T587" s="43">
        <f ca="1">_xll.BInterpol('Base CDI'!$H$4:$H$28,'Base CDI'!$J$4:$J$29,S587,"Cubic","Extrapolate=Linear","MultiX=Average","Skip=True","Sort=True")</f>
        <v>13.204048295563323</v>
      </c>
      <c r="U587" s="43">
        <f ca="1">_xll.BInterpol('Base CDI'!$H$4:$H$28,'Base CDI'!$I$4:$I$29,S587,"Cubic","Extrapolate=Linear","MultiX=Average","Skip=True","Sort=True")</f>
        <v>13.201161287158522</v>
      </c>
    </row>
    <row r="588" spans="16:21" x14ac:dyDescent="0.25">
      <c r="P588" s="10">
        <v>35363</v>
      </c>
      <c r="Q588">
        <v>2.4177179999999998</v>
      </c>
      <c r="S588" s="42">
        <f t="shared" ca="1" si="15"/>
        <v>46559</v>
      </c>
      <c r="T588" s="43">
        <f ca="1">_xll.BInterpol('Base CDI'!$H$4:$H$28,'Base CDI'!$J$4:$J$29,S588,"Cubic","Extrapolate=Linear","MultiX=Average","Skip=True","Sort=True")</f>
        <v>13.202114594122863</v>
      </c>
      <c r="U588" s="43">
        <f ca="1">_xll.BInterpol('Base CDI'!$H$4:$H$28,'Base CDI'!$I$4:$I$29,S588,"Cubic","Extrapolate=Linear","MultiX=Average","Skip=True","Sort=True")</f>
        <v>13.199219037118018</v>
      </c>
    </row>
    <row r="589" spans="16:21" x14ac:dyDescent="0.25">
      <c r="P589" s="10">
        <v>35366</v>
      </c>
      <c r="Q589">
        <v>2.4197410000000001</v>
      </c>
      <c r="S589" s="42">
        <f t="shared" ca="1" si="15"/>
        <v>46560</v>
      </c>
      <c r="T589" s="43">
        <f ca="1">_xll.BInterpol('Base CDI'!$H$4:$H$28,'Base CDI'!$J$4:$J$29,S589,"Cubic","Extrapolate=Linear","MultiX=Average","Skip=True","Sort=True")</f>
        <v>13.20018514680034</v>
      </c>
      <c r="U589" s="43">
        <f ca="1">_xll.BInterpol('Base CDI'!$H$4:$H$28,'Base CDI'!$I$4:$I$29,S589,"Cubic","Extrapolate=Linear","MultiX=Average","Skip=True","Sort=True")</f>
        <v>13.197280712001552</v>
      </c>
    </row>
    <row r="590" spans="16:21" x14ac:dyDescent="0.25">
      <c r="P590" s="10">
        <v>35367</v>
      </c>
      <c r="Q590">
        <v>2.4217659999999999</v>
      </c>
      <c r="S590" s="42">
        <f t="shared" ca="1" si="15"/>
        <v>46561</v>
      </c>
      <c r="T590" s="43">
        <f ca="1">_xll.BInterpol('Base CDI'!$H$4:$H$28,'Base CDI'!$J$4:$J$29,S590,"Cubic","Extrapolate=Linear","MultiX=Average","Skip=True","Sort=True")</f>
        <v>13.198259883558151</v>
      </c>
      <c r="U590" s="43">
        <f ca="1">_xll.BInterpol('Base CDI'!$H$4:$H$28,'Base CDI'!$I$4:$I$29,S590,"Cubic","Extrapolate=Linear","MultiX=Average","Skip=True","Sort=True")</f>
        <v>13.19534623661194</v>
      </c>
    </row>
    <row r="591" spans="16:21" x14ac:dyDescent="0.25">
      <c r="P591" s="10">
        <v>35368</v>
      </c>
      <c r="Q591">
        <v>2.4238080000000002</v>
      </c>
      <c r="S591" s="42">
        <f t="shared" ca="1" si="15"/>
        <v>46562</v>
      </c>
      <c r="T591" s="43">
        <f ca="1">_xll.BInterpol('Base CDI'!$H$4:$H$28,'Base CDI'!$J$4:$J$29,S591,"Cubic","Extrapolate=Linear","MultiX=Average","Skip=True","Sort=True")</f>
        <v>13.196338734358692</v>
      </c>
      <c r="U591" s="43">
        <f ca="1">_xll.BInterpol('Base CDI'!$H$4:$H$28,'Base CDI'!$I$4:$I$29,S591,"Cubic","Extrapolate=Linear","MultiX=Average","Skip=True","Sort=True")</f>
        <v>13.193415535752001</v>
      </c>
    </row>
    <row r="592" spans="16:21" x14ac:dyDescent="0.25">
      <c r="P592" s="10">
        <v>35369</v>
      </c>
      <c r="Q592">
        <v>2.4258600000000001</v>
      </c>
      <c r="S592" s="42">
        <f t="shared" ca="1" si="15"/>
        <v>46563</v>
      </c>
      <c r="T592" s="43">
        <f ca="1">_xll.BInterpol('Base CDI'!$H$4:$H$28,'Base CDI'!$J$4:$J$29,S592,"Cubic","Extrapolate=Linear","MultiX=Average","Skip=True","Sort=True")</f>
        <v>13.194421629164353</v>
      </c>
      <c r="U592" s="43">
        <f ca="1">_xll.BInterpol('Base CDI'!$H$4:$H$28,'Base CDI'!$I$4:$I$29,S592,"Cubic","Extrapolate=Linear","MultiX=Average","Skip=True","Sort=True")</f>
        <v>13.191488534224554</v>
      </c>
    </row>
    <row r="593" spans="16:21" x14ac:dyDescent="0.25">
      <c r="P593" s="10">
        <v>35370</v>
      </c>
      <c r="Q593">
        <v>2.4280029999999999</v>
      </c>
      <c r="S593" s="42">
        <f t="shared" ca="1" si="15"/>
        <v>46564</v>
      </c>
      <c r="T593" s="43">
        <f ca="1">_xll.BInterpol('Base CDI'!$H$4:$H$28,'Base CDI'!$J$4:$J$29,S593,"Cubic","Extrapolate=Linear","MultiX=Average","Skip=True","Sort=True")</f>
        <v>13.192508497937533</v>
      </c>
      <c r="U593" s="43">
        <f ca="1">_xll.BInterpol('Base CDI'!$H$4:$H$28,'Base CDI'!$I$4:$I$29,S593,"Cubic","Extrapolate=Linear","MultiX=Average","Skip=True","Sort=True")</f>
        <v>13.189565156832415</v>
      </c>
    </row>
    <row r="594" spans="16:21" x14ac:dyDescent="0.25">
      <c r="P594" s="10">
        <v>35373</v>
      </c>
      <c r="Q594">
        <v>2.430164</v>
      </c>
      <c r="S594" s="42">
        <f t="shared" ca="1" si="15"/>
        <v>46565</v>
      </c>
      <c r="T594" s="43">
        <f ca="1">_xll.BInterpol('Base CDI'!$H$4:$H$28,'Base CDI'!$J$4:$J$29,S594,"Cubic","Extrapolate=Linear","MultiX=Average","Skip=True","Sort=True")</f>
        <v>13.190599270640623</v>
      </c>
      <c r="U594" s="43">
        <f ca="1">_xll.BInterpol('Base CDI'!$H$4:$H$28,'Base CDI'!$I$4:$I$29,S594,"Cubic","Extrapolate=Linear","MultiX=Average","Skip=True","Sort=True")</f>
        <v>13.187645328378403</v>
      </c>
    </row>
    <row r="595" spans="16:21" x14ac:dyDescent="0.25">
      <c r="P595" s="10">
        <v>35374</v>
      </c>
      <c r="Q595">
        <v>2.4323350000000001</v>
      </c>
      <c r="S595" s="42">
        <f t="shared" ca="1" si="15"/>
        <v>46566</v>
      </c>
      <c r="T595" s="43">
        <f ca="1">_xll.BInterpol('Base CDI'!$H$4:$H$28,'Base CDI'!$J$4:$J$29,S595,"Cubic","Extrapolate=Linear","MultiX=Average","Skip=True","Sort=True")</f>
        <v>13.188693877236021</v>
      </c>
      <c r="U595" s="43">
        <f ca="1">_xll.BInterpol('Base CDI'!$H$4:$H$28,'Base CDI'!$I$4:$I$29,S595,"Cubic","Extrapolate=Linear","MultiX=Average","Skip=True","Sort=True")</f>
        <v>13.185728973665338</v>
      </c>
    </row>
    <row r="596" spans="16:21" x14ac:dyDescent="0.25">
      <c r="P596" s="10">
        <v>35375</v>
      </c>
      <c r="Q596">
        <v>2.4345479999999999</v>
      </c>
      <c r="S596" s="42">
        <f t="shared" ca="1" si="15"/>
        <v>46567</v>
      </c>
      <c r="T596" s="43">
        <f ca="1">_xll.BInterpol('Base CDI'!$H$4:$H$28,'Base CDI'!$J$4:$J$29,S596,"Cubic","Extrapolate=Linear","MultiX=Average","Skip=True","Sort=True")</f>
        <v>13.186792247686121</v>
      </c>
      <c r="U596" s="43">
        <f ca="1">_xll.BInterpol('Base CDI'!$H$4:$H$28,'Base CDI'!$I$4:$I$29,S596,"Cubic","Extrapolate=Linear","MultiX=Average","Skip=True","Sort=True")</f>
        <v>13.183816017496037</v>
      </c>
    </row>
    <row r="597" spans="16:21" x14ac:dyDescent="0.25">
      <c r="P597" s="10">
        <v>35376</v>
      </c>
      <c r="Q597">
        <v>2.436731</v>
      </c>
      <c r="S597" s="42">
        <f t="shared" ca="1" si="15"/>
        <v>46568</v>
      </c>
      <c r="T597" s="43">
        <f ca="1">_xll.BInterpol('Base CDI'!$H$4:$H$28,'Base CDI'!$J$4:$J$29,S597,"Cubic","Extrapolate=Linear","MultiX=Average","Skip=True","Sort=True")</f>
        <v>13.184894311953315</v>
      </c>
      <c r="U597" s="43">
        <f ca="1">_xll.BInterpol('Base CDI'!$H$4:$H$28,'Base CDI'!$I$4:$I$29,S597,"Cubic","Extrapolate=Linear","MultiX=Average","Skip=True","Sort=True")</f>
        <v>13.181906384673319</v>
      </c>
    </row>
    <row r="598" spans="16:21" x14ac:dyDescent="0.25">
      <c r="P598" s="10">
        <v>35377</v>
      </c>
      <c r="Q598">
        <v>2.4389409999999998</v>
      </c>
      <c r="S598" s="42">
        <f t="shared" ca="1" si="15"/>
        <v>46569</v>
      </c>
      <c r="T598" s="43">
        <f ca="1">_xll.BInterpol('Base CDI'!$H$4:$H$28,'Base CDI'!$J$4:$J$29,S598,"Cubic","Extrapolate=Linear","MultiX=Average","Skip=True","Sort=True")</f>
        <v>13.183</v>
      </c>
      <c r="U598" s="43">
        <f ca="1">_xll.BInterpol('Base CDI'!$H$4:$H$28,'Base CDI'!$I$4:$I$29,S598,"Cubic","Extrapolate=Linear","MultiX=Average","Skip=True","Sort=True")</f>
        <v>13.18</v>
      </c>
    </row>
    <row r="599" spans="16:21" x14ac:dyDescent="0.25">
      <c r="P599" s="10">
        <v>35380</v>
      </c>
      <c r="Q599">
        <v>2.4411360000000002</v>
      </c>
      <c r="S599" s="42">
        <f t="shared" ca="1" si="15"/>
        <v>46570</v>
      </c>
      <c r="T599" s="43">
        <f ca="1">_xll.BInterpol('Base CDI'!$H$4:$H$28,'Base CDI'!$J$4:$J$29,S599,"Cubic","Extrapolate=Linear","MultiX=Average","Skip=True","Sort=True")</f>
        <v>13.181109257274601</v>
      </c>
      <c r="U599" s="43">
        <f ca="1">_xll.BInterpol('Base CDI'!$H$4:$H$28,'Base CDI'!$I$4:$I$29,S599,"Cubic","Extrapolate=Linear","MultiX=Average","Skip=True","Sort=True")</f>
        <v>13.178096805381315</v>
      </c>
    </row>
    <row r="600" spans="16:21" x14ac:dyDescent="0.25">
      <c r="P600" s="10">
        <v>35381</v>
      </c>
      <c r="Q600">
        <v>2.4433410000000002</v>
      </c>
      <c r="S600" s="42">
        <f t="shared" ca="1" si="15"/>
        <v>46571</v>
      </c>
      <c r="T600" s="43">
        <f ca="1">_xll.BInterpol('Base CDI'!$H$4:$H$28,'Base CDI'!$J$4:$J$29,S600,"Cubic","Extrapolate=Linear","MultiX=Average","Skip=True","Sort=True")</f>
        <v>13.179222091169665</v>
      </c>
      <c r="U600" s="43">
        <f ca="1">_xll.BInterpol('Base CDI'!$H$4:$H$28,'Base CDI'!$I$4:$I$29,S600,"Cubic","Extrapolate=Linear","MultiX=Average","Skip=True","Sort=True")</f>
        <v>13.17619681113216</v>
      </c>
    </row>
    <row r="601" spans="16:21" x14ac:dyDescent="0.25">
      <c r="P601" s="10">
        <v>35382</v>
      </c>
      <c r="Q601">
        <v>2.4455399999999998</v>
      </c>
      <c r="S601" s="42">
        <f t="shared" ca="1" si="15"/>
        <v>46572</v>
      </c>
      <c r="T601" s="43">
        <f ca="1">_xll.BInterpol('Base CDI'!$H$4:$H$28,'Base CDI'!$J$4:$J$29,S601,"Cubic","Extrapolate=Linear","MultiX=Average","Skip=True","Sort=True")</f>
        <v>13.177338524563773</v>
      </c>
      <c r="U601" s="43">
        <f ca="1">_xll.BInterpol('Base CDI'!$H$4:$H$28,'Base CDI'!$I$4:$I$29,S601,"Cubic","Extrapolate=Linear","MultiX=Average","Skip=True","Sort=True")</f>
        <v>13.17430004466984</v>
      </c>
    </row>
    <row r="602" spans="16:21" x14ac:dyDescent="0.25">
      <c r="P602" s="10">
        <v>35383</v>
      </c>
      <c r="Q602">
        <v>2.4477159999999998</v>
      </c>
      <c r="S602" s="42">
        <f t="shared" ca="1" si="15"/>
        <v>46573</v>
      </c>
      <c r="T602" s="43">
        <f ca="1">_xll.BInterpol('Base CDI'!$H$4:$H$28,'Base CDI'!$J$4:$J$29,S602,"Cubic","Extrapolate=Linear","MultiX=Average","Skip=True","Sort=True")</f>
        <v>13.175458580335503</v>
      </c>
      <c r="U602" s="43">
        <f ca="1">_xll.BInterpol('Base CDI'!$H$4:$H$28,'Base CDI'!$I$4:$I$29,S602,"Cubic","Extrapolate=Linear","MultiX=Average","Skip=True","Sort=True")</f>
        <v>13.172406533411667</v>
      </c>
    </row>
    <row r="603" spans="16:21" x14ac:dyDescent="0.25">
      <c r="P603" s="10">
        <v>35387</v>
      </c>
      <c r="Q603">
        <v>2.4499029999999999</v>
      </c>
      <c r="S603" s="42">
        <f t="shared" ca="1" si="15"/>
        <v>46574</v>
      </c>
      <c r="T603" s="43">
        <f ca="1">_xll.BInterpol('Base CDI'!$H$4:$H$28,'Base CDI'!$J$4:$J$29,S603,"Cubic","Extrapolate=Linear","MultiX=Average","Skip=True","Sort=True")</f>
        <v>13.173582281363434</v>
      </c>
      <c r="U603" s="43">
        <f ca="1">_xll.BInterpol('Base CDI'!$H$4:$H$28,'Base CDI'!$I$4:$I$29,S603,"Cubic","Extrapolate=Linear","MultiX=Average","Skip=True","Sort=True")</f>
        <v>13.170516304774949</v>
      </c>
    </row>
    <row r="604" spans="16:21" x14ac:dyDescent="0.25">
      <c r="P604" s="10">
        <v>35388</v>
      </c>
      <c r="Q604">
        <v>2.452083</v>
      </c>
      <c r="S604" s="42">
        <f t="shared" ca="1" si="15"/>
        <v>46575</v>
      </c>
      <c r="T604" s="43">
        <f ca="1">_xll.BInterpol('Base CDI'!$H$4:$H$28,'Base CDI'!$J$4:$J$29,S604,"Cubic","Extrapolate=Linear","MultiX=Average","Skip=True","Sort=True")</f>
        <v>13.171709650526145</v>
      </c>
      <c r="U604" s="43">
        <f ca="1">_xll.BInterpol('Base CDI'!$H$4:$H$28,'Base CDI'!$I$4:$I$29,S604,"Cubic","Extrapolate=Linear","MultiX=Average","Skip=True","Sort=True")</f>
        <v>13.168629386176997</v>
      </c>
    </row>
    <row r="605" spans="16:21" x14ac:dyDescent="0.25">
      <c r="P605" s="10">
        <v>35389</v>
      </c>
      <c r="Q605">
        <v>2.4542660000000001</v>
      </c>
      <c r="S605" s="42">
        <f t="shared" ca="1" si="15"/>
        <v>46576</v>
      </c>
      <c r="T605" s="43">
        <f ca="1">_xll.BInterpol('Base CDI'!$H$4:$H$28,'Base CDI'!$J$4:$J$29,S605,"Cubic","Extrapolate=Linear","MultiX=Average","Skip=True","Sort=True")</f>
        <v>13.169840710702218</v>
      </c>
      <c r="U605" s="43">
        <f ca="1">_xll.BInterpol('Base CDI'!$H$4:$H$28,'Base CDI'!$I$4:$I$29,S605,"Cubic","Extrapolate=Linear","MultiX=Average","Skip=True","Sort=True")</f>
        <v>13.166745805035118</v>
      </c>
    </row>
    <row r="606" spans="16:21" x14ac:dyDescent="0.25">
      <c r="P606" s="10">
        <v>35390</v>
      </c>
      <c r="Q606">
        <v>2.4564499999999998</v>
      </c>
      <c r="S606" s="42">
        <f t="shared" ca="1" si="15"/>
        <v>46577</v>
      </c>
      <c r="T606" s="43">
        <f ca="1">_xll.BInterpol('Base CDI'!$H$4:$H$28,'Base CDI'!$J$4:$J$29,S606,"Cubic","Extrapolate=Linear","MultiX=Average","Skip=True","Sort=True")</f>
        <v>13.167975484770228</v>
      </c>
      <c r="U606" s="43">
        <f ca="1">_xll.BInterpol('Base CDI'!$H$4:$H$28,'Base CDI'!$I$4:$I$29,S606,"Cubic","Extrapolate=Linear","MultiX=Average","Skip=True","Sort=True")</f>
        <v>13.164865588766624</v>
      </c>
    </row>
    <row r="607" spans="16:21" x14ac:dyDescent="0.25">
      <c r="P607" s="10">
        <v>35391</v>
      </c>
      <c r="Q607">
        <v>2.458628</v>
      </c>
      <c r="S607" s="42">
        <f t="shared" ca="1" si="15"/>
        <v>46578</v>
      </c>
      <c r="T607" s="43">
        <f ca="1">_xll.BInterpol('Base CDI'!$H$4:$H$28,'Base CDI'!$J$4:$J$29,S607,"Cubic","Extrapolate=Linear","MultiX=Average","Skip=True","Sort=True")</f>
        <v>13.166113995608756</v>
      </c>
      <c r="U607" s="43">
        <f ca="1">_xll.BInterpol('Base CDI'!$H$4:$H$28,'Base CDI'!$I$4:$I$29,S607,"Cubic","Extrapolate=Linear","MultiX=Average","Skip=True","Sort=True")</f>
        <v>13.162988764788819</v>
      </c>
    </row>
    <row r="608" spans="16:21" x14ac:dyDescent="0.25">
      <c r="P608" s="10">
        <v>35394</v>
      </c>
      <c r="Q608">
        <v>2.4608080000000001</v>
      </c>
      <c r="S608" s="42">
        <f t="shared" ca="1" si="15"/>
        <v>46579</v>
      </c>
      <c r="T608" s="43">
        <f ca="1">_xll.BInterpol('Base CDI'!$H$4:$H$28,'Base CDI'!$J$4:$J$29,S608,"Cubic","Extrapolate=Linear","MultiX=Average","Skip=True","Sort=True")</f>
        <v>13.164256266096382</v>
      </c>
      <c r="U608" s="43">
        <f ca="1">_xll.BInterpol('Base CDI'!$H$4:$H$28,'Base CDI'!$I$4:$I$29,S608,"Cubic","Extrapolate=Linear","MultiX=Average","Skip=True","Sort=True")</f>
        <v>13.161115360519018</v>
      </c>
    </row>
    <row r="609" spans="16:21" x14ac:dyDescent="0.25">
      <c r="P609" s="10">
        <v>35395</v>
      </c>
      <c r="Q609">
        <v>2.46299</v>
      </c>
      <c r="S609" s="42">
        <f t="shared" ca="1" si="15"/>
        <v>46580</v>
      </c>
      <c r="T609" s="43">
        <f ca="1">_xll.BInterpol('Base CDI'!$H$4:$H$28,'Base CDI'!$J$4:$J$29,S609,"Cubic","Extrapolate=Linear","MultiX=Average","Skip=True","Sort=True")</f>
        <v>13.162402319111683</v>
      </c>
      <c r="U609" s="43">
        <f ca="1">_xll.BInterpol('Base CDI'!$H$4:$H$28,'Base CDI'!$I$4:$I$29,S609,"Cubic","Extrapolate=Linear","MultiX=Average","Skip=True","Sort=True")</f>
        <v>13.159245403374527</v>
      </c>
    </row>
    <row r="610" spans="16:21" x14ac:dyDescent="0.25">
      <c r="P610" s="10">
        <v>35396</v>
      </c>
      <c r="Q610">
        <v>2.4651740000000002</v>
      </c>
      <c r="S610" s="42">
        <f t="shared" ca="1" si="15"/>
        <v>46581</v>
      </c>
      <c r="T610" s="43">
        <f ca="1">_xll.BInterpol('Base CDI'!$H$4:$H$28,'Base CDI'!$J$4:$J$29,S610,"Cubic","Extrapolate=Linear","MultiX=Average","Skip=True","Sort=True")</f>
        <v>13.160552177533241</v>
      </c>
      <c r="U610" s="43">
        <f ca="1">_xll.BInterpol('Base CDI'!$H$4:$H$28,'Base CDI'!$I$4:$I$29,S610,"Cubic","Extrapolate=Linear","MultiX=Average","Skip=True","Sort=True")</f>
        <v>13.157378920772656</v>
      </c>
    </row>
    <row r="611" spans="16:21" x14ac:dyDescent="0.25">
      <c r="P611" s="10">
        <v>35397</v>
      </c>
      <c r="Q611">
        <v>2.4673349999999998</v>
      </c>
      <c r="S611" s="42">
        <f t="shared" ca="1" si="15"/>
        <v>46582</v>
      </c>
      <c r="T611" s="43">
        <f ca="1">_xll.BInterpol('Base CDI'!$H$4:$H$28,'Base CDI'!$J$4:$J$29,S611,"Cubic","Extrapolate=Linear","MultiX=Average","Skip=True","Sort=True")</f>
        <v>13.158705864239632</v>
      </c>
      <c r="U611" s="43">
        <f ca="1">_xll.BInterpol('Base CDI'!$H$4:$H$28,'Base CDI'!$I$4:$I$29,S611,"Cubic","Extrapolate=Linear","MultiX=Average","Skip=True","Sort=True")</f>
        <v>13.155515940130714</v>
      </c>
    </row>
    <row r="612" spans="16:21" x14ac:dyDescent="0.25">
      <c r="P612" s="10">
        <v>35398</v>
      </c>
      <c r="Q612">
        <v>2.469506</v>
      </c>
      <c r="S612" s="42">
        <f t="shared" ca="1" si="15"/>
        <v>46583</v>
      </c>
      <c r="T612" s="43">
        <f ca="1">_xll.BInterpol('Base CDI'!$H$4:$H$28,'Base CDI'!$J$4:$J$29,S612,"Cubic","Extrapolate=Linear","MultiX=Average","Skip=True","Sort=True")</f>
        <v>13.156863402109437</v>
      </c>
      <c r="U612" s="43">
        <f ca="1">_xll.BInterpol('Base CDI'!$H$4:$H$28,'Base CDI'!$I$4:$I$29,S612,"Cubic","Extrapolate=Linear","MultiX=Average","Skip=True","Sort=True")</f>
        <v>13.153656488866011</v>
      </c>
    </row>
    <row r="613" spans="16:21" x14ac:dyDescent="0.25">
      <c r="P613" s="10">
        <v>35401</v>
      </c>
      <c r="Q613">
        <v>2.4715720000000001</v>
      </c>
      <c r="S613" s="42">
        <f t="shared" ca="1" si="15"/>
        <v>46584</v>
      </c>
      <c r="T613" s="43">
        <f ca="1">_xll.BInterpol('Base CDI'!$H$4:$H$28,'Base CDI'!$J$4:$J$29,S613,"Cubic","Extrapolate=Linear","MultiX=Average","Skip=True","Sort=True")</f>
        <v>13.155024814021235</v>
      </c>
      <c r="U613" s="43">
        <f ca="1">_xll.BInterpol('Base CDI'!$H$4:$H$28,'Base CDI'!$I$4:$I$29,S613,"Cubic","Extrapolate=Linear","MultiX=Average","Skip=True","Sort=True")</f>
        <v>13.151800594395853</v>
      </c>
    </row>
    <row r="614" spans="16:21" x14ac:dyDescent="0.25">
      <c r="P614" s="10">
        <v>35402</v>
      </c>
      <c r="Q614">
        <v>2.473649</v>
      </c>
      <c r="S614" s="42">
        <f t="shared" ca="1" si="15"/>
        <v>46585</v>
      </c>
      <c r="T614" s="43">
        <f ca="1">_xll.BInterpol('Base CDI'!$H$4:$H$28,'Base CDI'!$J$4:$J$29,S614,"Cubic","Extrapolate=Linear","MultiX=Average","Skip=True","Sort=True")</f>
        <v>13.153190122853605</v>
      </c>
      <c r="U614" s="43">
        <f ca="1">_xll.BInterpol('Base CDI'!$H$4:$H$28,'Base CDI'!$I$4:$I$29,S614,"Cubic","Extrapolate=Linear","MultiX=Average","Skip=True","Sort=True")</f>
        <v>13.149948284137553</v>
      </c>
    </row>
    <row r="615" spans="16:21" x14ac:dyDescent="0.25">
      <c r="P615" s="10">
        <v>35403</v>
      </c>
      <c r="Q615">
        <v>2.4757020000000001</v>
      </c>
      <c r="S615" s="42">
        <f t="shared" ca="1" si="15"/>
        <v>46586</v>
      </c>
      <c r="T615" s="43">
        <f ca="1">_xll.BInterpol('Base CDI'!$H$4:$H$28,'Base CDI'!$J$4:$J$29,S615,"Cubic","Extrapolate=Linear","MultiX=Average","Skip=True","Sort=True")</f>
        <v>13.151359351485125</v>
      </c>
      <c r="U615" s="43">
        <f ca="1">_xll.BInterpol('Base CDI'!$H$4:$H$28,'Base CDI'!$I$4:$I$29,S615,"Cubic","Extrapolate=Linear","MultiX=Average","Skip=True","Sort=True")</f>
        <v>13.148099585508419</v>
      </c>
    </row>
    <row r="616" spans="16:21" x14ac:dyDescent="0.25">
      <c r="P616" s="10">
        <v>35404</v>
      </c>
      <c r="Q616">
        <v>2.477757</v>
      </c>
      <c r="S616" s="42">
        <f t="shared" ca="1" si="15"/>
        <v>46587</v>
      </c>
      <c r="T616" s="43">
        <f ca="1">_xll.BInterpol('Base CDI'!$H$4:$H$28,'Base CDI'!$J$4:$J$29,S616,"Cubic","Extrapolate=Linear","MultiX=Average","Skip=True","Sort=True")</f>
        <v>13.149532522794376</v>
      </c>
      <c r="U616" s="43">
        <f ca="1">_xll.BInterpol('Base CDI'!$H$4:$H$28,'Base CDI'!$I$4:$I$29,S616,"Cubic","Extrapolate=Linear","MultiX=Average","Skip=True","Sort=True")</f>
        <v>13.146254525925761</v>
      </c>
    </row>
    <row r="617" spans="16:21" x14ac:dyDescent="0.25">
      <c r="P617" s="10">
        <v>35405</v>
      </c>
      <c r="Q617">
        <v>2.4798460000000002</v>
      </c>
      <c r="S617" s="42">
        <f t="shared" ca="1" si="15"/>
        <v>46588</v>
      </c>
      <c r="T617" s="43">
        <f ca="1">_xll.BInterpol('Base CDI'!$H$4:$H$28,'Base CDI'!$J$4:$J$29,S617,"Cubic","Extrapolate=Linear","MultiX=Average","Skip=True","Sort=True")</f>
        <v>13.147709659659936</v>
      </c>
      <c r="U617" s="43">
        <f ca="1">_xll.BInterpol('Base CDI'!$H$4:$H$28,'Base CDI'!$I$4:$I$29,S617,"Cubic","Extrapolate=Linear","MultiX=Average","Skip=True","Sort=True")</f>
        <v>13.144413132806886</v>
      </c>
    </row>
    <row r="618" spans="16:21" x14ac:dyDescent="0.25">
      <c r="P618" s="10">
        <v>35408</v>
      </c>
      <c r="Q618">
        <v>2.481913</v>
      </c>
      <c r="S618" s="42">
        <f t="shared" ca="1" si="15"/>
        <v>46589</v>
      </c>
      <c r="T618" s="43">
        <f ca="1">_xll.BInterpol('Base CDI'!$H$4:$H$28,'Base CDI'!$J$4:$J$29,S618,"Cubic","Extrapolate=Linear","MultiX=Average","Skip=True","Sort=True")</f>
        <v>13.145890784960384</v>
      </c>
      <c r="U618" s="43">
        <f ca="1">_xll.BInterpol('Base CDI'!$H$4:$H$28,'Base CDI'!$I$4:$I$29,S618,"Cubic","Extrapolate=Linear","MultiX=Average","Skip=True","Sort=True")</f>
        <v>13.142575433569103</v>
      </c>
    </row>
    <row r="619" spans="16:21" x14ac:dyDescent="0.25">
      <c r="P619" s="10">
        <v>35409</v>
      </c>
      <c r="Q619">
        <v>2.4839889999999998</v>
      </c>
      <c r="S619" s="42">
        <f t="shared" ca="1" si="15"/>
        <v>46590</v>
      </c>
      <c r="T619" s="43">
        <f ca="1">_xll.BInterpol('Base CDI'!$H$4:$H$28,'Base CDI'!$J$4:$J$29,S619,"Cubic","Extrapolate=Linear","MultiX=Average","Skip=True","Sort=True")</f>
        <v>13.1440759215743</v>
      </c>
      <c r="U619" s="43">
        <f ca="1">_xll.BInterpol('Base CDI'!$H$4:$H$28,'Base CDI'!$I$4:$I$29,S619,"Cubic","Extrapolate=Linear","MultiX=Average","Skip=True","Sort=True")</f>
        <v>13.140741455629724</v>
      </c>
    </row>
    <row r="620" spans="16:21" x14ac:dyDescent="0.25">
      <c r="P620" s="10">
        <v>35410</v>
      </c>
      <c r="Q620">
        <v>2.4860760000000002</v>
      </c>
      <c r="S620" s="42">
        <f t="shared" ca="1" si="15"/>
        <v>46591</v>
      </c>
      <c r="T620" s="43">
        <f ca="1">_xll.BInterpol('Base CDI'!$H$4:$H$28,'Base CDI'!$J$4:$J$29,S620,"Cubic","Extrapolate=Linear","MultiX=Average","Skip=True","Sort=True")</f>
        <v>13.142265092380262</v>
      </c>
      <c r="U620" s="43">
        <f ca="1">_xll.BInterpol('Base CDI'!$H$4:$H$28,'Base CDI'!$I$4:$I$29,S620,"Cubic","Extrapolate=Linear","MultiX=Average","Skip=True","Sort=True")</f>
        <v>13.138911226406057</v>
      </c>
    </row>
    <row r="621" spans="16:21" x14ac:dyDescent="0.25">
      <c r="P621" s="10">
        <v>35411</v>
      </c>
      <c r="Q621">
        <v>2.4881639999999998</v>
      </c>
      <c r="S621" s="42">
        <f t="shared" ca="1" si="15"/>
        <v>46592</v>
      </c>
      <c r="T621" s="43">
        <f ca="1">_xll.BInterpol('Base CDI'!$H$4:$H$28,'Base CDI'!$J$4:$J$29,S621,"Cubic","Extrapolate=Linear","MultiX=Average","Skip=True","Sort=True")</f>
        <v>13.140458320256851</v>
      </c>
      <c r="U621" s="43">
        <f ca="1">_xll.BInterpol('Base CDI'!$H$4:$H$28,'Base CDI'!$I$4:$I$29,S621,"Cubic","Extrapolate=Linear","MultiX=Average","Skip=True","Sort=True")</f>
        <v>13.137084773315411</v>
      </c>
    </row>
    <row r="622" spans="16:21" x14ac:dyDescent="0.25">
      <c r="P622" s="10">
        <v>35412</v>
      </c>
      <c r="Q622">
        <v>2.4902630000000001</v>
      </c>
      <c r="S622" s="42">
        <f t="shared" ca="1" si="15"/>
        <v>46593</v>
      </c>
      <c r="T622" s="43">
        <f ca="1">_xll.BInterpol('Base CDI'!$H$4:$H$28,'Base CDI'!$J$4:$J$29,S622,"Cubic","Extrapolate=Linear","MultiX=Average","Skip=True","Sort=True")</f>
        <v>13.138655628082644</v>
      </c>
      <c r="U622" s="43">
        <f ca="1">_xll.BInterpol('Base CDI'!$H$4:$H$28,'Base CDI'!$I$4:$I$29,S622,"Cubic","Extrapolate=Linear","MultiX=Average","Skip=True","Sort=True")</f>
        <v>13.135262123775094</v>
      </c>
    </row>
    <row r="623" spans="16:21" x14ac:dyDescent="0.25">
      <c r="P623" s="10">
        <v>35415</v>
      </c>
      <c r="Q623">
        <v>2.4923709999999999</v>
      </c>
      <c r="S623" s="42">
        <f t="shared" ca="1" si="15"/>
        <v>46594</v>
      </c>
      <c r="T623" s="43">
        <f ca="1">_xll.BInterpol('Base CDI'!$H$4:$H$28,'Base CDI'!$J$4:$J$29,S623,"Cubic","Extrapolate=Linear","MultiX=Average","Skip=True","Sort=True")</f>
        <v>13.13685703873622</v>
      </c>
      <c r="U623" s="43">
        <f ca="1">_xll.BInterpol('Base CDI'!$H$4:$H$28,'Base CDI'!$I$4:$I$29,S623,"Cubic","Extrapolate=Linear","MultiX=Average","Skip=True","Sort=True")</f>
        <v>13.133443305202418</v>
      </c>
    </row>
    <row r="624" spans="16:21" x14ac:dyDescent="0.25">
      <c r="P624" s="10">
        <v>35416</v>
      </c>
      <c r="Q624">
        <v>2.4944809999999999</v>
      </c>
      <c r="S624" s="42">
        <f t="shared" ca="1" si="15"/>
        <v>46595</v>
      </c>
      <c r="T624" s="43">
        <f ca="1">_xll.BInterpol('Base CDI'!$H$4:$H$28,'Base CDI'!$J$4:$J$29,S624,"Cubic","Extrapolate=Linear","MultiX=Average","Skip=True","Sort=True")</f>
        <v>13.13506257509616</v>
      </c>
      <c r="U624" s="43">
        <f ca="1">_xll.BInterpol('Base CDI'!$H$4:$H$28,'Base CDI'!$I$4:$I$29,S624,"Cubic","Extrapolate=Linear","MultiX=Average","Skip=True","Sort=True")</f>
        <v>13.13162834501469</v>
      </c>
    </row>
    <row r="625" spans="16:21" x14ac:dyDescent="0.25">
      <c r="P625" s="10">
        <v>35417</v>
      </c>
      <c r="Q625">
        <v>2.4966010000000001</v>
      </c>
      <c r="S625" s="42">
        <f t="shared" ca="1" si="15"/>
        <v>46596</v>
      </c>
      <c r="T625" s="43">
        <f ca="1">_xll.BInterpol('Base CDI'!$H$4:$H$28,'Base CDI'!$J$4:$J$29,S625,"Cubic","Extrapolate=Linear","MultiX=Average","Skip=True","Sort=True")</f>
        <v>13.133272260041043</v>
      </c>
      <c r="U625" s="43">
        <f ca="1">_xll.BInterpol('Base CDI'!$H$4:$H$28,'Base CDI'!$I$4:$I$29,S625,"Cubic","Extrapolate=Linear","MultiX=Average","Skip=True","Sort=True")</f>
        <v>13.129817270629218</v>
      </c>
    </row>
    <row r="626" spans="16:21" x14ac:dyDescent="0.25">
      <c r="P626" s="10">
        <v>35418</v>
      </c>
      <c r="Q626">
        <v>2.4987729999999999</v>
      </c>
      <c r="S626" s="42">
        <f t="shared" ca="1" si="15"/>
        <v>46597</v>
      </c>
      <c r="T626" s="43">
        <f ca="1">_xll.BInterpol('Base CDI'!$H$4:$H$28,'Base CDI'!$J$4:$J$29,S626,"Cubic","Extrapolate=Linear","MultiX=Average","Skip=True","Sort=True")</f>
        <v>13.131486116449448</v>
      </c>
      <c r="U626" s="43">
        <f ca="1">_xll.BInterpol('Base CDI'!$H$4:$H$28,'Base CDI'!$I$4:$I$29,S626,"Cubic","Extrapolate=Linear","MultiX=Average","Skip=True","Sort=True")</f>
        <v>13.128010109463315</v>
      </c>
    </row>
    <row r="627" spans="16:21" x14ac:dyDescent="0.25">
      <c r="P627" s="10">
        <v>35419</v>
      </c>
      <c r="Q627">
        <v>2.5009060000000001</v>
      </c>
      <c r="S627" s="42">
        <f t="shared" ca="1" si="15"/>
        <v>46598</v>
      </c>
      <c r="T627" s="43">
        <f ca="1">_xll.BInterpol('Base CDI'!$H$4:$H$28,'Base CDI'!$J$4:$J$29,S627,"Cubic","Extrapolate=Linear","MultiX=Average","Skip=True","Sort=True")</f>
        <v>13.129704167199952</v>
      </c>
      <c r="U627" s="43">
        <f ca="1">_xll.BInterpol('Base CDI'!$H$4:$H$28,'Base CDI'!$I$4:$I$29,S627,"Cubic","Extrapolate=Linear","MultiX=Average","Skip=True","Sort=True")</f>
        <v>13.126206888934286</v>
      </c>
    </row>
    <row r="628" spans="16:21" x14ac:dyDescent="0.25">
      <c r="P628" s="10">
        <v>35422</v>
      </c>
      <c r="Q628">
        <v>2.5030480000000002</v>
      </c>
      <c r="S628" s="42">
        <f t="shared" ca="1" si="15"/>
        <v>46599</v>
      </c>
      <c r="T628" s="43">
        <f ca="1">_xll.BInterpol('Base CDI'!$H$4:$H$28,'Base CDI'!$J$4:$J$29,S628,"Cubic","Extrapolate=Linear","MultiX=Average","Skip=True","Sort=True")</f>
        <v>13.127926435171137</v>
      </c>
      <c r="U628" s="43">
        <f ca="1">_xll.BInterpol('Base CDI'!$H$4:$H$28,'Base CDI'!$I$4:$I$29,S628,"Cubic","Extrapolate=Linear","MultiX=Average","Skip=True","Sort=True")</f>
        <v>13.124407636459443</v>
      </c>
    </row>
    <row r="629" spans="16:21" x14ac:dyDescent="0.25">
      <c r="P629" s="10">
        <v>35423</v>
      </c>
      <c r="Q629">
        <v>2.505201</v>
      </c>
      <c r="S629" s="42">
        <f t="shared" ca="1" si="15"/>
        <v>46600</v>
      </c>
      <c r="T629" s="43">
        <f ca="1">_xll.BInterpol('Base CDI'!$H$4:$H$28,'Base CDI'!$J$4:$J$29,S629,"Cubic","Extrapolate=Linear","MultiX=Average","Skip=True","Sort=True")</f>
        <v>13.126152943241578</v>
      </c>
      <c r="U629" s="43">
        <f ca="1">_xll.BInterpol('Base CDI'!$H$4:$H$28,'Base CDI'!$I$4:$I$29,S629,"Cubic","Extrapolate=Linear","MultiX=Average","Skip=True","Sort=True")</f>
        <v>13.122612379456095</v>
      </c>
    </row>
    <row r="630" spans="16:21" x14ac:dyDescent="0.25">
      <c r="P630" s="10">
        <v>35425</v>
      </c>
      <c r="Q630">
        <v>2.507355</v>
      </c>
      <c r="S630" s="42">
        <f t="shared" ca="1" si="15"/>
        <v>46601</v>
      </c>
      <c r="T630" s="43">
        <f ca="1">_xll.BInterpol('Base CDI'!$H$4:$H$28,'Base CDI'!$J$4:$J$29,S630,"Cubic","Extrapolate=Linear","MultiX=Average","Skip=True","Sort=True")</f>
        <v>13.124383714289861</v>
      </c>
      <c r="U630" s="43">
        <f ca="1">_xll.BInterpol('Base CDI'!$H$4:$H$28,'Base CDI'!$I$4:$I$29,S630,"Cubic","Extrapolate=Linear","MultiX=Average","Skip=True","Sort=True")</f>
        <v>13.12082114534155</v>
      </c>
    </row>
    <row r="631" spans="16:21" x14ac:dyDescent="0.25">
      <c r="P631" s="10">
        <v>35426</v>
      </c>
      <c r="Q631">
        <v>2.509503</v>
      </c>
      <c r="S631" s="42">
        <f t="shared" ca="1" si="15"/>
        <v>46602</v>
      </c>
      <c r="T631" s="43">
        <f ca="1">_xll.BInterpol('Base CDI'!$H$4:$H$28,'Base CDI'!$J$4:$J$29,S631,"Cubic","Extrapolate=Linear","MultiX=Average","Skip=True","Sort=True")</f>
        <v>13.122618771194558</v>
      </c>
      <c r="U631" s="43">
        <f ca="1">_xll.BInterpol('Base CDI'!$H$4:$H$28,'Base CDI'!$I$4:$I$29,S631,"Cubic","Extrapolate=Linear","MultiX=Average","Skip=True","Sort=True")</f>
        <v>13.119033961533118</v>
      </c>
    </row>
    <row r="632" spans="16:21" x14ac:dyDescent="0.25">
      <c r="P632" s="10">
        <v>35429</v>
      </c>
      <c r="Q632">
        <v>2.5116450000000001</v>
      </c>
      <c r="S632" s="42">
        <f t="shared" ca="1" si="15"/>
        <v>46603</v>
      </c>
      <c r="T632" s="43">
        <f ca="1">_xll.BInterpol('Base CDI'!$H$4:$H$28,'Base CDI'!$J$4:$J$29,S632,"Cubic","Extrapolate=Linear","MultiX=Average","Skip=True","Sort=True")</f>
        <v>13.120858136834253</v>
      </c>
      <c r="U632" s="43">
        <f ca="1">_xll.BInterpol('Base CDI'!$H$4:$H$28,'Base CDI'!$I$4:$I$29,S632,"Cubic","Extrapolate=Linear","MultiX=Average","Skip=True","Sort=True")</f>
        <v>13.117250855448109</v>
      </c>
    </row>
    <row r="633" spans="16:21" x14ac:dyDescent="0.25">
      <c r="P633" s="10">
        <v>35430</v>
      </c>
      <c r="Q633">
        <v>2.513738</v>
      </c>
      <c r="S633" s="42">
        <f t="shared" ca="1" si="15"/>
        <v>46604</v>
      </c>
      <c r="T633" s="43">
        <f ca="1">_xll.BInterpol('Base CDI'!$H$4:$H$28,'Base CDI'!$J$4:$J$29,S633,"Cubic","Extrapolate=Linear","MultiX=Average","Skip=True","Sort=True")</f>
        <v>13.119101834087521</v>
      </c>
      <c r="U633" s="43">
        <f ca="1">_xll.BInterpol('Base CDI'!$H$4:$H$28,'Base CDI'!$I$4:$I$29,S633,"Cubic","Extrapolate=Linear","MultiX=Average","Skip=True","Sort=True")</f>
        <v>13.115471854503829</v>
      </c>
    </row>
    <row r="634" spans="16:21" x14ac:dyDescent="0.25">
      <c r="P634" s="10">
        <v>35432</v>
      </c>
      <c r="Q634">
        <v>2.5158320000000001</v>
      </c>
      <c r="S634" s="42">
        <f t="shared" ca="1" si="15"/>
        <v>46605</v>
      </c>
      <c r="T634" s="43">
        <f ca="1">_xll.BInterpol('Base CDI'!$H$4:$H$28,'Base CDI'!$J$4:$J$29,S634,"Cubic","Extrapolate=Linear","MultiX=Average","Skip=True","Sort=True")</f>
        <v>13.117349885832946</v>
      </c>
      <c r="U634" s="43">
        <f ca="1">_xll.BInterpol('Base CDI'!$H$4:$H$28,'Base CDI'!$I$4:$I$29,S634,"Cubic","Extrapolate=Linear","MultiX=Average","Skip=True","Sort=True")</f>
        <v>13.113696986117592</v>
      </c>
    </row>
    <row r="635" spans="16:21" x14ac:dyDescent="0.25">
      <c r="P635" s="10">
        <v>35433</v>
      </c>
      <c r="Q635">
        <v>2.5177779999999998</v>
      </c>
      <c r="S635" s="42">
        <f t="shared" ca="1" si="15"/>
        <v>46606</v>
      </c>
      <c r="T635" s="43">
        <f ca="1">_xll.BInterpol('Base CDI'!$H$4:$H$28,'Base CDI'!$J$4:$J$29,S635,"Cubic","Extrapolate=Linear","MultiX=Average","Skip=True","Sort=True")</f>
        <v>13.115602314949102</v>
      </c>
      <c r="U635" s="43">
        <f ca="1">_xll.BInterpol('Base CDI'!$H$4:$H$28,'Base CDI'!$I$4:$I$29,S635,"Cubic","Extrapolate=Linear","MultiX=Average","Skip=True","Sort=True")</f>
        <v>13.111926277706702</v>
      </c>
    </row>
    <row r="636" spans="16:21" x14ac:dyDescent="0.25">
      <c r="P636" s="10">
        <v>35436</v>
      </c>
      <c r="Q636">
        <v>2.519717</v>
      </c>
      <c r="S636" s="42">
        <f t="shared" ca="1" si="15"/>
        <v>46607</v>
      </c>
      <c r="T636" s="43">
        <f ca="1">_xll.BInterpol('Base CDI'!$H$4:$H$28,'Base CDI'!$J$4:$J$29,S636,"Cubic","Extrapolate=Linear","MultiX=Average","Skip=True","Sort=True")</f>
        <v>13.113859144314572</v>
      </c>
      <c r="U636" s="43">
        <f ca="1">_xll.BInterpol('Base CDI'!$H$4:$H$28,'Base CDI'!$I$4:$I$29,S636,"Cubic","Extrapolate=Linear","MultiX=Average","Skip=True","Sort=True")</f>
        <v>13.110159756688471</v>
      </c>
    </row>
    <row r="637" spans="16:21" x14ac:dyDescent="0.25">
      <c r="P637" s="10">
        <v>35437</v>
      </c>
      <c r="Q637">
        <v>2.5216569999999998</v>
      </c>
      <c r="S637" s="42">
        <f t="shared" ca="1" si="15"/>
        <v>46608</v>
      </c>
      <c r="T637" s="43">
        <f ca="1">_xll.BInterpol('Base CDI'!$H$4:$H$28,'Base CDI'!$J$4:$J$29,S637,"Cubic","Extrapolate=Linear","MultiX=Average","Skip=True","Sort=True")</f>
        <v>13.112120396807935</v>
      </c>
      <c r="U637" s="43">
        <f ca="1">_xll.BInterpol('Base CDI'!$H$4:$H$28,'Base CDI'!$I$4:$I$29,S637,"Cubic","Extrapolate=Linear","MultiX=Average","Skip=True","Sort=True")</f>
        <v>13.10839745048021</v>
      </c>
    </row>
    <row r="638" spans="16:21" x14ac:dyDescent="0.25">
      <c r="P638" s="10">
        <v>35438</v>
      </c>
      <c r="Q638">
        <v>2.5235989999999999</v>
      </c>
      <c r="S638" s="42">
        <f t="shared" ca="1" si="15"/>
        <v>46609</v>
      </c>
      <c r="T638" s="43">
        <f ca="1">_xll.BInterpol('Base CDI'!$H$4:$H$28,'Base CDI'!$J$4:$J$29,S638,"Cubic","Extrapolate=Linear","MultiX=Average","Skip=True","Sort=True")</f>
        <v>13.110386095307767</v>
      </c>
      <c r="U638" s="43">
        <f ca="1">_xll.BInterpol('Base CDI'!$H$4:$H$28,'Base CDI'!$I$4:$I$29,S638,"Cubic","Extrapolate=Linear","MultiX=Average","Skip=True","Sort=True")</f>
        <v>13.106639386499225</v>
      </c>
    </row>
    <row r="639" spans="16:21" x14ac:dyDescent="0.25">
      <c r="P639" s="10">
        <v>35439</v>
      </c>
      <c r="Q639">
        <v>2.5255420000000002</v>
      </c>
      <c r="S639" s="42">
        <f t="shared" ca="1" si="15"/>
        <v>46610</v>
      </c>
      <c r="T639" s="43">
        <f ca="1">_xll.BInterpol('Base CDI'!$H$4:$H$28,'Base CDI'!$J$4:$J$29,S639,"Cubic","Extrapolate=Linear","MultiX=Average","Skip=True","Sort=True")</f>
        <v>13.108656262692651</v>
      </c>
      <c r="U639" s="43">
        <f ca="1">_xll.BInterpol('Base CDI'!$H$4:$H$28,'Base CDI'!$I$4:$I$29,S639,"Cubic","Extrapolate=Linear","MultiX=Average","Skip=True","Sort=True")</f>
        <v>13.104885592162825</v>
      </c>
    </row>
    <row r="640" spans="16:21" x14ac:dyDescent="0.25">
      <c r="P640" s="10">
        <v>35440</v>
      </c>
      <c r="Q640">
        <v>2.5274860000000001</v>
      </c>
      <c r="S640" s="42">
        <f t="shared" ca="1" si="15"/>
        <v>46611</v>
      </c>
      <c r="T640" s="43">
        <f ca="1">_xll.BInterpol('Base CDI'!$H$4:$H$28,'Base CDI'!$J$4:$J$29,S640,"Cubic","Extrapolate=Linear","MultiX=Average","Skip=True","Sort=True")</f>
        <v>13.106930921841164</v>
      </c>
      <c r="U640" s="43">
        <f ca="1">_xll.BInterpol('Base CDI'!$H$4:$H$28,'Base CDI'!$I$4:$I$29,S640,"Cubic","Extrapolate=Linear","MultiX=Average","Skip=True","Sort=True")</f>
        <v>13.103136094888322</v>
      </c>
    </row>
    <row r="641" spans="16:21" x14ac:dyDescent="0.25">
      <c r="P641" s="10">
        <v>35443</v>
      </c>
      <c r="Q641">
        <v>2.5294490000000001</v>
      </c>
      <c r="S641" s="42">
        <f t="shared" ca="1" si="15"/>
        <v>46612</v>
      </c>
      <c r="T641" s="43">
        <f ca="1">_xll.BInterpol('Base CDI'!$H$4:$H$28,'Base CDI'!$J$4:$J$29,S641,"Cubic","Extrapolate=Linear","MultiX=Average","Skip=True","Sort=True")</f>
        <v>13.105210095631884</v>
      </c>
      <c r="U641" s="43">
        <f ca="1">_xll.BInterpol('Base CDI'!$H$4:$H$28,'Base CDI'!$I$4:$I$29,S641,"Cubic","Extrapolate=Linear","MultiX=Average","Skip=True","Sort=True")</f>
        <v>13.101390922093023</v>
      </c>
    </row>
    <row r="642" spans="16:21" x14ac:dyDescent="0.25">
      <c r="P642" s="10">
        <v>35444</v>
      </c>
      <c r="Q642">
        <v>2.5314139999999998</v>
      </c>
      <c r="S642" s="42">
        <f t="shared" ca="1" si="15"/>
        <v>46613</v>
      </c>
      <c r="T642" s="43">
        <f ca="1">_xll.BInterpol('Base CDI'!$H$4:$H$28,'Base CDI'!$J$4:$J$29,S642,"Cubic","Extrapolate=Linear","MultiX=Average","Skip=True","Sort=True")</f>
        <v>13.103493806943392</v>
      </c>
      <c r="U642" s="43">
        <f ca="1">_xll.BInterpol('Base CDI'!$H$4:$H$28,'Base CDI'!$I$4:$I$29,S642,"Cubic","Extrapolate=Linear","MultiX=Average","Skip=True","Sort=True")</f>
        <v>13.099650101194237</v>
      </c>
    </row>
    <row r="643" spans="16:21" x14ac:dyDescent="0.25">
      <c r="P643" s="10">
        <v>35445</v>
      </c>
      <c r="Q643">
        <v>2.5333800000000002</v>
      </c>
      <c r="S643" s="42">
        <f t="shared" ca="1" si="15"/>
        <v>46614</v>
      </c>
      <c r="T643" s="43">
        <f ca="1">_xll.BInterpol('Base CDI'!$H$4:$H$28,'Base CDI'!$J$4:$J$29,S643,"Cubic","Extrapolate=Linear","MultiX=Average","Skip=True","Sort=True")</f>
        <v>13.101782078654267</v>
      </c>
      <c r="U643" s="43">
        <f ca="1">_xll.BInterpol('Base CDI'!$H$4:$H$28,'Base CDI'!$I$4:$I$29,S643,"Cubic","Extrapolate=Linear","MultiX=Average","Skip=True","Sort=True")</f>
        <v>13.097913659609276</v>
      </c>
    </row>
    <row r="644" spans="16:21" x14ac:dyDescent="0.25">
      <c r="P644" s="10">
        <v>35446</v>
      </c>
      <c r="Q644">
        <v>2.5353479999999999</v>
      </c>
      <c r="S644" s="42">
        <f t="shared" ca="1" si="15"/>
        <v>46615</v>
      </c>
      <c r="T644" s="43">
        <f ca="1">_xll.BInterpol('Base CDI'!$H$4:$H$28,'Base CDI'!$J$4:$J$29,S644,"Cubic","Extrapolate=Linear","MultiX=Average","Skip=True","Sort=True")</f>
        <v>13.100074933643088</v>
      </c>
      <c r="U644" s="43">
        <f ca="1">_xll.BInterpol('Base CDI'!$H$4:$H$28,'Base CDI'!$I$4:$I$29,S644,"Cubic","Extrapolate=Linear","MultiX=Average","Skip=True","Sort=True")</f>
        <v>13.096181624755445</v>
      </c>
    </row>
    <row r="645" spans="16:21" x14ac:dyDescent="0.25">
      <c r="P645" s="10">
        <v>35447</v>
      </c>
      <c r="Q645">
        <v>2.5373169999999998</v>
      </c>
      <c r="S645" s="42">
        <f t="shared" ca="1" si="15"/>
        <v>46616</v>
      </c>
      <c r="T645" s="43">
        <f ca="1">_xll.BInterpol('Base CDI'!$H$4:$H$28,'Base CDI'!$J$4:$J$29,S645,"Cubic","Extrapolate=Linear","MultiX=Average","Skip=True","Sort=True")</f>
        <v>13.098372394788433</v>
      </c>
      <c r="U645" s="43">
        <f ca="1">_xll.BInterpol('Base CDI'!$H$4:$H$28,'Base CDI'!$I$4:$I$29,S645,"Cubic","Extrapolate=Linear","MultiX=Average","Skip=True","Sort=True")</f>
        <v>13.094454024050057</v>
      </c>
    </row>
    <row r="646" spans="16:21" x14ac:dyDescent="0.25">
      <c r="P646" s="10">
        <v>35450</v>
      </c>
      <c r="Q646">
        <v>2.5392960000000002</v>
      </c>
      <c r="S646" s="42">
        <f t="shared" ca="1" si="15"/>
        <v>46617</v>
      </c>
      <c r="T646" s="43">
        <f ca="1">_xll.BInterpol('Base CDI'!$H$4:$H$28,'Base CDI'!$J$4:$J$29,S646,"Cubic","Extrapolate=Linear","MultiX=Average","Skip=True","Sort=True")</f>
        <v>13.096674484968881</v>
      </c>
      <c r="U646" s="43">
        <f ca="1">_xll.BInterpol('Base CDI'!$H$4:$H$28,'Base CDI'!$I$4:$I$29,S646,"Cubic","Extrapolate=Linear","MultiX=Average","Skip=True","Sort=True")</f>
        <v>13.09273088491042</v>
      </c>
    </row>
    <row r="647" spans="16:21" x14ac:dyDescent="0.25">
      <c r="P647" s="10">
        <v>35451</v>
      </c>
      <c r="Q647">
        <v>2.5412759999999999</v>
      </c>
      <c r="S647" s="42">
        <f t="shared" ca="1" si="15"/>
        <v>46618</v>
      </c>
      <c r="T647" s="43">
        <f ca="1">_xll.BInterpol('Base CDI'!$H$4:$H$28,'Base CDI'!$J$4:$J$29,S647,"Cubic","Extrapolate=Linear","MultiX=Average","Skip=True","Sort=True")</f>
        <v>13.094981227063014</v>
      </c>
      <c r="U647" s="43">
        <f ca="1">_xll.BInterpol('Base CDI'!$H$4:$H$28,'Base CDI'!$I$4:$I$29,S647,"Cubic","Extrapolate=Linear","MultiX=Average","Skip=True","Sort=True")</f>
        <v>13.091012234753842</v>
      </c>
    </row>
    <row r="648" spans="16:21" x14ac:dyDescent="0.25">
      <c r="P648" s="10">
        <v>35452</v>
      </c>
      <c r="Q648">
        <v>2.54325</v>
      </c>
      <c r="S648" s="42">
        <f t="shared" ca="1" si="15"/>
        <v>46619</v>
      </c>
      <c r="T648" s="43">
        <f ca="1">_xll.BInterpol('Base CDI'!$H$4:$H$28,'Base CDI'!$J$4:$J$29,S648,"Cubic","Extrapolate=Linear","MultiX=Average","Skip=True","Sort=True")</f>
        <v>13.093292643949408</v>
      </c>
      <c r="U648" s="43">
        <f ca="1">_xll.BInterpol('Base CDI'!$H$4:$H$28,'Base CDI'!$I$4:$I$29,S648,"Cubic","Extrapolate=Linear","MultiX=Average","Skip=True","Sort=True")</f>
        <v>13.089298100997633</v>
      </c>
    </row>
    <row r="649" spans="16:21" x14ac:dyDescent="0.25">
      <c r="P649" s="10">
        <v>35453</v>
      </c>
      <c r="Q649">
        <v>2.545226</v>
      </c>
      <c r="S649" s="42">
        <f t="shared" ca="1" si="15"/>
        <v>46620</v>
      </c>
      <c r="T649" s="43">
        <f ca="1">_xll.BInterpol('Base CDI'!$H$4:$H$28,'Base CDI'!$J$4:$J$29,S649,"Cubic","Extrapolate=Linear","MultiX=Average","Skip=True","Sort=True")</f>
        <v>13.091608758506645</v>
      </c>
      <c r="U649" s="43">
        <f ca="1">_xll.BInterpol('Base CDI'!$H$4:$H$28,'Base CDI'!$I$4:$I$29,S649,"Cubic","Extrapolate=Linear","MultiX=Average","Skip=True","Sort=True")</f>
        <v>13.087588511059101</v>
      </c>
    </row>
    <row r="650" spans="16:21" x14ac:dyDescent="0.25">
      <c r="P650" s="10">
        <v>35454</v>
      </c>
      <c r="Q650">
        <v>2.5472109999999999</v>
      </c>
      <c r="S650" s="42">
        <f t="shared" ca="1" si="15"/>
        <v>46621</v>
      </c>
      <c r="T650" s="43">
        <f ca="1">_xll.BInterpol('Base CDI'!$H$4:$H$28,'Base CDI'!$J$4:$J$29,S650,"Cubic","Extrapolate=Linear","MultiX=Average","Skip=True","Sort=True")</f>
        <v>13.0899295936133</v>
      </c>
      <c r="U650" s="43">
        <f ca="1">_xll.BInterpol('Base CDI'!$H$4:$H$28,'Base CDI'!$I$4:$I$29,S650,"Cubic","Extrapolate=Linear","MultiX=Average","Skip=True","Sort=True")</f>
        <v>13.085883492355558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6">S650+1</f>
        <v>46622</v>
      </c>
      <c r="T651" s="43">
        <f ca="1">_xll.BInterpol('Base CDI'!$H$4:$H$28,'Base CDI'!$J$4:$J$29,S651,"Cubic","Extrapolate=Linear","MultiX=Average","Skip=True","Sort=True")</f>
        <v>13.088255172147957</v>
      </c>
      <c r="U651" s="43">
        <f ca="1">_xll.BInterpol('Base CDI'!$H$4:$H$28,'Base CDI'!$I$4:$I$29,S651,"Cubic","Extrapolate=Linear","MultiX=Average","Skip=True","Sort=True")</f>
        <v>13.084183072304311</v>
      </c>
    </row>
    <row r="652" spans="16:21" x14ac:dyDescent="0.25">
      <c r="P652" s="10">
        <v>35458</v>
      </c>
      <c r="Q652">
        <v>2.5511940000000002</v>
      </c>
      <c r="S652" s="42">
        <f t="shared" ca="1" si="16"/>
        <v>46623</v>
      </c>
      <c r="T652" s="43">
        <f ca="1">_xll.BInterpol('Base CDI'!$H$4:$H$28,'Base CDI'!$J$4:$J$29,S652,"Cubic","Extrapolate=Linear","MultiX=Average","Skip=True","Sort=True")</f>
        <v>13.086585516989192</v>
      </c>
      <c r="U652" s="43">
        <f ca="1">_xll.BInterpol('Base CDI'!$H$4:$H$28,'Base CDI'!$I$4:$I$29,S652,"Cubic","Extrapolate=Linear","MultiX=Average","Skip=True","Sort=True")</f>
        <v>13.082487278322668</v>
      </c>
    </row>
    <row r="653" spans="16:21" x14ac:dyDescent="0.25">
      <c r="P653" s="10">
        <v>35459</v>
      </c>
      <c r="Q653">
        <v>2.5532180000000002</v>
      </c>
      <c r="S653" s="42">
        <f t="shared" ca="1" si="16"/>
        <v>46624</v>
      </c>
      <c r="T653" s="43">
        <f ca="1">_xll.BInterpol('Base CDI'!$H$4:$H$28,'Base CDI'!$J$4:$J$29,S653,"Cubic","Extrapolate=Linear","MultiX=Average","Skip=True","Sort=True")</f>
        <v>13.084920651015585</v>
      </c>
      <c r="U653" s="43">
        <f ca="1">_xll.BInterpol('Base CDI'!$H$4:$H$28,'Base CDI'!$I$4:$I$29,S653,"Cubic","Extrapolate=Linear","MultiX=Average","Skip=True","Sort=True")</f>
        <v>13.080796137827942</v>
      </c>
    </row>
    <row r="654" spans="16:21" x14ac:dyDescent="0.25">
      <c r="P654" s="10">
        <v>35460</v>
      </c>
      <c r="Q654">
        <v>2.5552100000000002</v>
      </c>
      <c r="S654" s="42">
        <f t="shared" ca="1" si="16"/>
        <v>46625</v>
      </c>
      <c r="T654" s="43">
        <f ca="1">_xll.BInterpol('Base CDI'!$H$4:$H$28,'Base CDI'!$J$4:$J$29,S654,"Cubic","Extrapolate=Linear","MultiX=Average","Skip=True","Sort=True")</f>
        <v>13.083260597105715</v>
      </c>
      <c r="U654" s="43">
        <f ca="1">_xll.BInterpol('Base CDI'!$H$4:$H$28,'Base CDI'!$I$4:$I$29,S654,"Cubic","Extrapolate=Linear","MultiX=Average","Skip=True","Sort=True")</f>
        <v>13.07910967823744</v>
      </c>
    </row>
    <row r="655" spans="16:21" x14ac:dyDescent="0.25">
      <c r="P655" s="10">
        <v>35461</v>
      </c>
      <c r="Q655">
        <v>2.55728</v>
      </c>
      <c r="S655" s="42">
        <f t="shared" ca="1" si="16"/>
        <v>46626</v>
      </c>
      <c r="T655" s="43">
        <f ca="1">_xll.BInterpol('Base CDI'!$H$4:$H$28,'Base CDI'!$J$4:$J$29,S655,"Cubic","Extrapolate=Linear","MultiX=Average","Skip=True","Sort=True")</f>
        <v>13.08160537813816</v>
      </c>
      <c r="U655" s="43">
        <f ca="1">_xll.BInterpol('Base CDI'!$H$4:$H$28,'Base CDI'!$I$4:$I$29,S655,"Cubic","Extrapolate=Linear","MultiX=Average","Skip=True","Sort=True")</f>
        <v>13.077427926968472</v>
      </c>
    </row>
    <row r="656" spans="16:21" x14ac:dyDescent="0.25">
      <c r="P656" s="10">
        <v>35464</v>
      </c>
      <c r="Q656">
        <v>2.5596239999999999</v>
      </c>
      <c r="S656" s="42">
        <f t="shared" ca="1" si="16"/>
        <v>46627</v>
      </c>
      <c r="T656" s="43">
        <f ca="1">_xll.BInterpol('Base CDI'!$H$4:$H$28,'Base CDI'!$J$4:$J$29,S656,"Cubic","Extrapolate=Linear","MultiX=Average","Skip=True","Sort=True")</f>
        <v>13.079955016991502</v>
      </c>
      <c r="U656" s="43">
        <f ca="1">_xll.BInterpol('Base CDI'!$H$4:$H$28,'Base CDI'!$I$4:$I$29,S656,"Cubic","Extrapolate=Linear","MultiX=Average","Skip=True","Sort=True")</f>
        <v>13.075750911438345</v>
      </c>
    </row>
    <row r="657" spans="16:21" x14ac:dyDescent="0.25">
      <c r="P657" s="10">
        <v>35465</v>
      </c>
      <c r="Q657">
        <v>2.5619700000000001</v>
      </c>
      <c r="S657" s="42">
        <f t="shared" ca="1" si="16"/>
        <v>46628</v>
      </c>
      <c r="T657" s="43">
        <f ca="1">_xll.BInterpol('Base CDI'!$H$4:$H$28,'Base CDI'!$J$4:$J$29,S657,"Cubic","Extrapolate=Linear","MultiX=Average","Skip=True","Sort=True")</f>
        <v>13.078309536544317</v>
      </c>
      <c r="U657" s="43">
        <f ca="1">_xll.BInterpol('Base CDI'!$H$4:$H$28,'Base CDI'!$I$4:$I$29,S657,"Cubic","Extrapolate=Linear","MultiX=Average","Skip=True","Sort=True")</f>
        <v>13.074078659064369</v>
      </c>
    </row>
    <row r="658" spans="16:21" x14ac:dyDescent="0.25">
      <c r="P658" s="10">
        <v>35466</v>
      </c>
      <c r="Q658">
        <v>2.5643359999999999</v>
      </c>
      <c r="S658" s="42">
        <f t="shared" ca="1" si="16"/>
        <v>46629</v>
      </c>
      <c r="T658" s="43">
        <f ca="1">_xll.BInterpol('Base CDI'!$H$4:$H$28,'Base CDI'!$J$4:$J$29,S658,"Cubic","Extrapolate=Linear","MultiX=Average","Skip=True","Sort=True")</f>
        <v>13.076668959675187</v>
      </c>
      <c r="U658" s="43">
        <f ca="1">_xll.BInterpol('Base CDI'!$H$4:$H$28,'Base CDI'!$I$4:$I$29,S658,"Cubic","Extrapolate=Linear","MultiX=Average","Skip=True","Sort=True")</f>
        <v>13.072411197263854</v>
      </c>
    </row>
    <row r="659" spans="16:21" x14ac:dyDescent="0.25">
      <c r="P659" s="10">
        <v>35467</v>
      </c>
      <c r="Q659">
        <v>2.5666950000000002</v>
      </c>
      <c r="S659" s="42">
        <f t="shared" ca="1" si="16"/>
        <v>46630</v>
      </c>
      <c r="T659" s="43">
        <f ca="1">_xll.BInterpol('Base CDI'!$H$4:$H$28,'Base CDI'!$J$4:$J$29,S659,"Cubic","Extrapolate=Linear","MultiX=Average","Skip=True","Sort=True")</f>
        <v>13.07503330926269</v>
      </c>
      <c r="U659" s="43">
        <f ca="1">_xll.BInterpol('Base CDI'!$H$4:$H$28,'Base CDI'!$I$4:$I$29,S659,"Cubic","Extrapolate=Linear","MultiX=Average","Skip=True","Sort=True")</f>
        <v>13.070748553454111</v>
      </c>
    </row>
    <row r="660" spans="16:21" x14ac:dyDescent="0.25">
      <c r="P660" s="10">
        <v>35468</v>
      </c>
      <c r="Q660">
        <v>2.5690650000000002</v>
      </c>
      <c r="S660" s="42">
        <f t="shared" ca="1" si="16"/>
        <v>46631</v>
      </c>
      <c r="T660" s="43">
        <f ca="1">_xll.BInterpol('Base CDI'!$H$4:$H$28,'Base CDI'!$J$4:$J$29,S660,"Cubic","Extrapolate=Linear","MultiX=Average","Skip=True","Sort=True")</f>
        <v>13.073402608185402</v>
      </c>
      <c r="U660" s="43">
        <f ca="1">_xll.BInterpol('Base CDI'!$H$4:$H$28,'Base CDI'!$I$4:$I$29,S660,"Cubic","Extrapolate=Linear","MultiX=Average","Skip=True","Sort=True")</f>
        <v>13.069090755052445</v>
      </c>
    </row>
    <row r="661" spans="16:21" x14ac:dyDescent="0.25">
      <c r="P661" s="10">
        <v>35473</v>
      </c>
      <c r="Q661">
        <v>2.571437</v>
      </c>
      <c r="S661" s="42">
        <f t="shared" ca="1" si="16"/>
        <v>46632</v>
      </c>
      <c r="T661" s="43">
        <f ca="1">_xll.BInterpol('Base CDI'!$H$4:$H$28,'Base CDI'!$J$4:$J$29,S661,"Cubic","Extrapolate=Linear","MultiX=Average","Skip=True","Sort=True")</f>
        <v>13.071776879321908</v>
      </c>
      <c r="U661" s="43">
        <f ca="1">_xll.BInterpol('Base CDI'!$H$4:$H$28,'Base CDI'!$I$4:$I$29,S661,"Cubic","Extrapolate=Linear","MultiX=Average","Skip=True","Sort=True")</f>
        <v>13.067437829476169</v>
      </c>
    </row>
    <row r="662" spans="16:21" x14ac:dyDescent="0.25">
      <c r="P662" s="10">
        <v>35474</v>
      </c>
      <c r="Q662">
        <v>2.5738110000000001</v>
      </c>
      <c r="S662" s="42">
        <f t="shared" ca="1" si="16"/>
        <v>46633</v>
      </c>
      <c r="T662" s="43">
        <f ca="1">_xll.BInterpol('Base CDI'!$H$4:$H$28,'Base CDI'!$J$4:$J$29,S662,"Cubic","Extrapolate=Linear","MultiX=Average","Skip=True","Sort=True")</f>
        <v>13.070156145550781</v>
      </c>
      <c r="U662" s="43">
        <f ca="1">_xll.BInterpol('Base CDI'!$H$4:$H$28,'Base CDI'!$I$4:$I$29,S662,"Cubic","Extrapolate=Linear","MultiX=Average","Skip=True","Sort=True")</f>
        <v>13.06578980414259</v>
      </c>
    </row>
    <row r="663" spans="16:21" x14ac:dyDescent="0.25">
      <c r="P663" s="10">
        <v>35475</v>
      </c>
      <c r="Q663">
        <v>2.5762049999999999</v>
      </c>
      <c r="S663" s="42">
        <f t="shared" ca="1" si="16"/>
        <v>46634</v>
      </c>
      <c r="T663" s="43">
        <f ca="1">_xll.BInterpol('Base CDI'!$H$4:$H$28,'Base CDI'!$J$4:$J$29,S663,"Cubic","Extrapolate=Linear","MultiX=Average","Skip=True","Sort=True")</f>
        <v>13.068540429750605</v>
      </c>
      <c r="U663" s="43">
        <f ca="1">_xll.BInterpol('Base CDI'!$H$4:$H$28,'Base CDI'!$I$4:$I$29,S663,"Cubic","Extrapolate=Linear","MultiX=Average","Skip=True","Sort=True")</f>
        <v>13.064146706469018</v>
      </c>
    </row>
    <row r="664" spans="16:21" x14ac:dyDescent="0.25">
      <c r="P664" s="10">
        <v>35478</v>
      </c>
      <c r="Q664">
        <v>2.5786009999999999</v>
      </c>
      <c r="S664" s="42">
        <f t="shared" ca="1" si="16"/>
        <v>46635</v>
      </c>
      <c r="T664" s="43">
        <f ca="1">_xll.BInterpol('Base CDI'!$H$4:$H$28,'Base CDI'!$J$4:$J$29,S664,"Cubic","Extrapolate=Linear","MultiX=Average","Skip=True","Sort=True")</f>
        <v>13.066929754799958</v>
      </c>
      <c r="U664" s="43">
        <f ca="1">_xll.BInterpol('Base CDI'!$H$4:$H$28,'Base CDI'!$I$4:$I$29,S664,"Cubic","Extrapolate=Linear","MultiX=Average","Skip=True","Sort=True")</f>
        <v>13.062508563872761</v>
      </c>
    </row>
    <row r="665" spans="16:21" x14ac:dyDescent="0.25">
      <c r="P665" s="10">
        <v>35479</v>
      </c>
      <c r="Q665">
        <v>2.580981</v>
      </c>
      <c r="S665" s="42">
        <f t="shared" ca="1" si="16"/>
        <v>46636</v>
      </c>
      <c r="T665" s="43">
        <f ca="1">_xll.BInterpol('Base CDI'!$H$4:$H$28,'Base CDI'!$J$4:$J$29,S665,"Cubic","Extrapolate=Linear","MultiX=Average","Skip=True","Sort=True")</f>
        <v>13.065324143577417</v>
      </c>
      <c r="U665" s="43">
        <f ca="1">_xll.BInterpol('Base CDI'!$H$4:$H$28,'Base CDI'!$I$4:$I$29,S665,"Cubic","Extrapolate=Linear","MultiX=Average","Skip=True","Sort=True")</f>
        <v>13.06087540377113</v>
      </c>
    </row>
    <row r="666" spans="16:21" x14ac:dyDescent="0.25">
      <c r="P666" s="10">
        <v>35480</v>
      </c>
      <c r="Q666">
        <v>2.5833650000000001</v>
      </c>
      <c r="S666" s="42">
        <f t="shared" ca="1" si="16"/>
        <v>46637</v>
      </c>
      <c r="T666" s="43">
        <f ca="1">_xll.BInterpol('Base CDI'!$H$4:$H$28,'Base CDI'!$J$4:$J$29,S666,"Cubic","Extrapolate=Linear","MultiX=Average","Skip=True","Sort=True")</f>
        <v>13.063723618961564</v>
      </c>
      <c r="U666" s="43">
        <f ca="1">_xll.BInterpol('Base CDI'!$H$4:$H$28,'Base CDI'!$I$4:$I$29,S666,"Cubic","Extrapolate=Linear","MultiX=Average","Skip=True","Sort=True")</f>
        <v>13.059247253581432</v>
      </c>
    </row>
    <row r="667" spans="16:21" x14ac:dyDescent="0.25">
      <c r="P667" s="10">
        <v>35481</v>
      </c>
      <c r="Q667">
        <v>2.5857410000000001</v>
      </c>
      <c r="S667" s="42">
        <f t="shared" ca="1" si="16"/>
        <v>46638</v>
      </c>
      <c r="T667" s="43">
        <f ca="1">_xll.BInterpol('Base CDI'!$H$4:$H$28,'Base CDI'!$J$4:$J$29,S667,"Cubic","Extrapolate=Linear","MultiX=Average","Skip=True","Sort=True")</f>
        <v>13.062128203830977</v>
      </c>
      <c r="U667" s="43">
        <f ca="1">_xll.BInterpol('Base CDI'!$H$4:$H$28,'Base CDI'!$I$4:$I$29,S667,"Cubic","Extrapolate=Linear","MultiX=Average","Skip=True","Sort=True")</f>
        <v>13.057624140720979</v>
      </c>
    </row>
    <row r="668" spans="16:21" x14ac:dyDescent="0.25">
      <c r="P668" s="10">
        <v>35482</v>
      </c>
      <c r="Q668">
        <v>2.5881120000000002</v>
      </c>
      <c r="S668" s="42">
        <f t="shared" ca="1" si="16"/>
        <v>46639</v>
      </c>
      <c r="T668" s="43">
        <f ca="1">_xll.BInterpol('Base CDI'!$H$4:$H$28,'Base CDI'!$J$4:$J$29,S668,"Cubic","Extrapolate=Linear","MultiX=Average","Skip=True","Sort=True")</f>
        <v>13.060537921064233</v>
      </c>
      <c r="U668" s="43">
        <f ca="1">_xll.BInterpol('Base CDI'!$H$4:$H$28,'Base CDI'!$I$4:$I$29,S668,"Cubic","Extrapolate=Linear","MultiX=Average","Skip=True","Sort=True")</f>
        <v>13.056006092607078</v>
      </c>
    </row>
    <row r="669" spans="16:21" x14ac:dyDescent="0.25">
      <c r="P669" s="10">
        <v>35485</v>
      </c>
      <c r="Q669">
        <v>2.590484</v>
      </c>
      <c r="S669" s="42">
        <f t="shared" ca="1" si="16"/>
        <v>46640</v>
      </c>
      <c r="T669" s="43">
        <f ca="1">_xll.BInterpol('Base CDI'!$H$4:$H$28,'Base CDI'!$J$4:$J$29,S669,"Cubic","Extrapolate=Linear","MultiX=Average","Skip=True","Sort=True")</f>
        <v>13.058952793539914</v>
      </c>
      <c r="U669" s="43">
        <f ca="1">_xll.BInterpol('Base CDI'!$H$4:$H$28,'Base CDI'!$I$4:$I$29,S669,"Cubic","Extrapolate=Linear","MultiX=Average","Skip=True","Sort=True")</f>
        <v>13.054393136657039</v>
      </c>
    </row>
    <row r="670" spans="16:21" x14ac:dyDescent="0.25">
      <c r="P670" s="10">
        <v>35486</v>
      </c>
      <c r="Q670">
        <v>2.5928499999999999</v>
      </c>
      <c r="S670" s="42">
        <f t="shared" ca="1" si="16"/>
        <v>46641</v>
      </c>
      <c r="T670" s="43">
        <f ca="1">_xll.BInterpol('Base CDI'!$H$4:$H$28,'Base CDI'!$J$4:$J$29,S670,"Cubic","Extrapolate=Linear","MultiX=Average","Skip=True","Sort=True")</f>
        <v>13.057372844136598</v>
      </c>
      <c r="U670" s="43">
        <f ca="1">_xll.BInterpol('Base CDI'!$H$4:$H$28,'Base CDI'!$I$4:$I$29,S670,"Cubic","Extrapolate=Linear","MultiX=Average","Skip=True","Sort=True")</f>
        <v>13.052785300288171</v>
      </c>
    </row>
    <row r="671" spans="16:21" x14ac:dyDescent="0.25">
      <c r="P671" s="10">
        <v>35487</v>
      </c>
      <c r="Q671">
        <v>2.5952099999999998</v>
      </c>
      <c r="S671" s="42">
        <f t="shared" ca="1" si="16"/>
        <v>46642</v>
      </c>
      <c r="T671" s="43">
        <f ca="1">_xll.BInterpol('Base CDI'!$H$4:$H$28,'Base CDI'!$J$4:$J$29,S671,"Cubic","Extrapolate=Linear","MultiX=Average","Skip=True","Sort=True")</f>
        <v>13.055798095732863</v>
      </c>
      <c r="U671" s="43">
        <f ca="1">_xll.BInterpol('Base CDI'!$H$4:$H$28,'Base CDI'!$I$4:$I$29,S671,"Cubic","Extrapolate=Linear","MultiX=Average","Skip=True","Sort=True")</f>
        <v>13.051182610917783</v>
      </c>
    </row>
    <row r="672" spans="16:21" x14ac:dyDescent="0.25">
      <c r="P672" s="10">
        <v>35488</v>
      </c>
      <c r="Q672">
        <v>2.5975630000000001</v>
      </c>
      <c r="S672" s="42">
        <f t="shared" ca="1" si="16"/>
        <v>46643</v>
      </c>
      <c r="T672" s="43">
        <f ca="1">_xll.BInterpol('Base CDI'!$H$4:$H$28,'Base CDI'!$J$4:$J$29,S672,"Cubic","Extrapolate=Linear","MultiX=Average","Skip=True","Sort=True")</f>
        <v>13.054228571207291</v>
      </c>
      <c r="U672" s="43">
        <f ca="1">_xll.BInterpol('Base CDI'!$H$4:$H$28,'Base CDI'!$I$4:$I$29,S672,"Cubic","Extrapolate=Linear","MultiX=Average","Skip=True","Sort=True")</f>
        <v>13.049585095963185</v>
      </c>
    </row>
    <row r="673" spans="16:21" x14ac:dyDescent="0.25">
      <c r="P673" s="10">
        <v>35489</v>
      </c>
      <c r="Q673">
        <v>2.5999089999999998</v>
      </c>
      <c r="S673" s="42">
        <f t="shared" ca="1" si="16"/>
        <v>46644</v>
      </c>
      <c r="T673" s="43">
        <f ca="1">_xll.BInterpol('Base CDI'!$H$4:$H$28,'Base CDI'!$J$4:$J$29,S673,"Cubic","Extrapolate=Linear","MultiX=Average","Skip=True","Sort=True")</f>
        <v>13.052664293438459</v>
      </c>
      <c r="U673" s="43">
        <f ca="1">_xll.BInterpol('Base CDI'!$H$4:$H$28,'Base CDI'!$I$4:$I$29,S673,"Cubic","Extrapolate=Linear","MultiX=Average","Skip=True","Sort=True")</f>
        <v>13.047992782841686</v>
      </c>
    </row>
    <row r="674" spans="16:21" x14ac:dyDescent="0.25">
      <c r="P674" s="10">
        <v>35492</v>
      </c>
      <c r="Q674">
        <v>2.602128</v>
      </c>
      <c r="S674" s="42">
        <f t="shared" ca="1" si="16"/>
        <v>46645</v>
      </c>
      <c r="T674" s="43">
        <f ca="1">_xll.BInterpol('Base CDI'!$H$4:$H$28,'Base CDI'!$J$4:$J$29,S674,"Cubic","Extrapolate=Linear","MultiX=Average","Skip=True","Sort=True")</f>
        <v>13.051105285304947</v>
      </c>
      <c r="U674" s="43">
        <f ca="1">_xll.BInterpol('Base CDI'!$H$4:$H$28,'Base CDI'!$I$4:$I$29,S674,"Cubic","Extrapolate=Linear","MultiX=Average","Skip=True","Sort=True")</f>
        <v>13.046405698970593</v>
      </c>
    </row>
    <row r="675" spans="16:21" x14ac:dyDescent="0.25">
      <c r="P675" s="10">
        <v>35493</v>
      </c>
      <c r="Q675">
        <v>2.6043569999999998</v>
      </c>
      <c r="S675" s="42">
        <f t="shared" ca="1" si="16"/>
        <v>46646</v>
      </c>
      <c r="T675" s="43">
        <f ca="1">_xll.BInterpol('Base CDI'!$H$4:$H$28,'Base CDI'!$J$4:$J$29,S675,"Cubic","Extrapolate=Linear","MultiX=Average","Skip=True","Sort=True")</f>
        <v>13.049551569685333</v>
      </c>
      <c r="U675" s="43">
        <f ca="1">_xll.BInterpol('Base CDI'!$H$4:$H$28,'Base CDI'!$I$4:$I$29,S675,"Cubic","Extrapolate=Linear","MultiX=Average","Skip=True","Sort=True")</f>
        <v>13.044823871767219</v>
      </c>
    </row>
    <row r="676" spans="16:21" x14ac:dyDescent="0.25">
      <c r="P676" s="10">
        <v>35494</v>
      </c>
      <c r="Q676">
        <v>2.6065700000000001</v>
      </c>
      <c r="S676" s="42">
        <f t="shared" ca="1" si="16"/>
        <v>46647</v>
      </c>
      <c r="T676" s="43">
        <f ca="1">_xll.BInterpol('Base CDI'!$H$4:$H$28,'Base CDI'!$J$4:$J$29,S676,"Cubic","Extrapolate=Linear","MultiX=Average","Skip=True","Sort=True")</f>
        <v>13.048003169458196</v>
      </c>
      <c r="U676" s="43">
        <f ca="1">_xll.BInterpol('Base CDI'!$H$4:$H$28,'Base CDI'!$I$4:$I$29,S676,"Cubic","Extrapolate=Linear","MultiX=Average","Skip=True","Sort=True")</f>
        <v>13.043247328648871</v>
      </c>
    </row>
    <row r="677" spans="16:21" x14ac:dyDescent="0.25">
      <c r="P677" s="10">
        <v>35495</v>
      </c>
      <c r="Q677">
        <v>2.6087859999999998</v>
      </c>
      <c r="S677" s="42">
        <f t="shared" ca="1" si="16"/>
        <v>46648</v>
      </c>
      <c r="T677" s="43">
        <f ca="1">_xll.BInterpol('Base CDI'!$H$4:$H$28,'Base CDI'!$J$4:$J$29,S677,"Cubic","Extrapolate=Linear","MultiX=Average","Skip=True","Sort=True")</f>
        <v>13.046460107502119</v>
      </c>
      <c r="U677" s="43">
        <f ca="1">_xll.BInterpol('Base CDI'!$H$4:$H$28,'Base CDI'!$I$4:$I$29,S677,"Cubic","Extrapolate=Linear","MultiX=Average","Skip=True","Sort=True")</f>
        <v>13.041676097032857</v>
      </c>
    </row>
    <row r="678" spans="16:21" x14ac:dyDescent="0.25">
      <c r="P678" s="10">
        <v>35496</v>
      </c>
      <c r="Q678">
        <v>2.6110120000000001</v>
      </c>
      <c r="S678" s="42">
        <f t="shared" ca="1" si="16"/>
        <v>46649</v>
      </c>
      <c r="T678" s="43">
        <f ca="1">_xll.BInterpol('Base CDI'!$H$4:$H$28,'Base CDI'!$J$4:$J$29,S678,"Cubic","Extrapolate=Linear","MultiX=Average","Skip=True","Sort=True")</f>
        <v>13.044922406695676</v>
      </c>
      <c r="U678" s="43">
        <f ca="1">_xll.BInterpol('Base CDI'!$H$4:$H$28,'Base CDI'!$I$4:$I$29,S678,"Cubic","Extrapolate=Linear","MultiX=Average","Skip=True","Sort=True")</f>
        <v>13.040110204336489</v>
      </c>
    </row>
    <row r="679" spans="16:21" x14ac:dyDescent="0.25">
      <c r="P679" s="10">
        <v>35499</v>
      </c>
      <c r="Q679">
        <v>2.6132490000000002</v>
      </c>
      <c r="S679" s="42">
        <f t="shared" ca="1" si="16"/>
        <v>46650</v>
      </c>
      <c r="T679" s="43">
        <f ca="1">_xll.BInterpol('Base CDI'!$H$4:$H$28,'Base CDI'!$J$4:$J$29,S679,"Cubic","Extrapolate=Linear","MultiX=Average","Skip=True","Sort=True")</f>
        <v>13.043390089917448</v>
      </c>
      <c r="U679" s="43">
        <f ca="1">_xll.BInterpol('Base CDI'!$H$4:$H$28,'Base CDI'!$I$4:$I$29,S679,"Cubic","Extrapolate=Linear","MultiX=Average","Skip=True","Sort=True")</f>
        <v>13.038549677977073</v>
      </c>
    </row>
    <row r="680" spans="16:21" x14ac:dyDescent="0.25">
      <c r="P680" s="10">
        <v>35500</v>
      </c>
      <c r="Q680">
        <v>2.6154790000000001</v>
      </c>
      <c r="S680" s="42">
        <f t="shared" ca="1" si="16"/>
        <v>46651</v>
      </c>
      <c r="T680" s="43">
        <f ca="1">_xll.BInterpol('Base CDI'!$H$4:$H$28,'Base CDI'!$J$4:$J$29,S680,"Cubic","Extrapolate=Linear","MultiX=Average","Skip=True","Sort=True")</f>
        <v>13.041863180046015</v>
      </c>
      <c r="U680" s="43">
        <f ca="1">_xll.BInterpol('Base CDI'!$H$4:$H$28,'Base CDI'!$I$4:$I$29,S680,"Cubic","Extrapolate=Linear","MultiX=Average","Skip=True","Sort=True")</f>
        <v>13.036994545371922</v>
      </c>
    </row>
    <row r="681" spans="16:21" x14ac:dyDescent="0.25">
      <c r="P681" s="10">
        <v>35501</v>
      </c>
      <c r="Q681">
        <v>2.6177199999999998</v>
      </c>
      <c r="S681" s="42">
        <f t="shared" ca="1" si="16"/>
        <v>46652</v>
      </c>
      <c r="T681" s="43">
        <f ca="1">_xll.BInterpol('Base CDI'!$H$4:$H$28,'Base CDI'!$J$4:$J$29,S681,"Cubic","Extrapolate=Linear","MultiX=Average","Skip=True","Sort=True")</f>
        <v>13.040341699959956</v>
      </c>
      <c r="U681" s="43">
        <f ca="1">_xll.BInterpol('Base CDI'!$H$4:$H$28,'Base CDI'!$I$4:$I$29,S681,"Cubic","Extrapolate=Linear","MultiX=Average","Skip=True","Sort=True")</f>
        <v>13.035444833938342</v>
      </c>
    </row>
    <row r="682" spans="16:21" x14ac:dyDescent="0.25">
      <c r="P682" s="10">
        <v>35502</v>
      </c>
      <c r="Q682">
        <v>2.6199530000000002</v>
      </c>
      <c r="S682" s="42">
        <f t="shared" ca="1" si="16"/>
        <v>46653</v>
      </c>
      <c r="T682" s="43">
        <f ca="1">_xll.BInterpol('Base CDI'!$H$4:$H$28,'Base CDI'!$J$4:$J$29,S682,"Cubic","Extrapolate=Linear","MultiX=Average","Skip=True","Sort=True")</f>
        <v>13.038825672537849</v>
      </c>
      <c r="U682" s="43">
        <f ca="1">_xll.BInterpol('Base CDI'!$H$4:$H$28,'Base CDI'!$I$4:$I$29,S682,"Cubic","Extrapolate=Linear","MultiX=Average","Skip=True","Sort=True")</f>
        <v>13.033900571093643</v>
      </c>
    </row>
    <row r="683" spans="16:21" x14ac:dyDescent="0.25">
      <c r="P683" s="10">
        <v>35503</v>
      </c>
      <c r="Q683">
        <v>2.622198</v>
      </c>
      <c r="S683" s="42">
        <f t="shared" ca="1" si="16"/>
        <v>46654</v>
      </c>
      <c r="T683" s="43">
        <f ca="1">_xll.BInterpol('Base CDI'!$H$4:$H$28,'Base CDI'!$J$4:$J$29,S683,"Cubic","Extrapolate=Linear","MultiX=Average","Skip=True","Sort=True")</f>
        <v>13.037315120658274</v>
      </c>
      <c r="U683" s="43">
        <f ca="1">_xll.BInterpol('Base CDI'!$H$4:$H$28,'Base CDI'!$I$4:$I$29,S683,"Cubic","Extrapolate=Linear","MultiX=Average","Skip=True","Sort=True")</f>
        <v>13.032361784255135</v>
      </c>
    </row>
    <row r="684" spans="16:21" x14ac:dyDescent="0.25">
      <c r="P684" s="10">
        <v>35506</v>
      </c>
      <c r="Q684">
        <v>2.624444</v>
      </c>
      <c r="S684" s="42">
        <f t="shared" ca="1" si="16"/>
        <v>46655</v>
      </c>
      <c r="T684" s="43">
        <f ca="1">_xll.BInterpol('Base CDI'!$H$4:$H$28,'Base CDI'!$J$4:$J$29,S684,"Cubic","Extrapolate=Linear","MultiX=Average","Skip=True","Sort=True")</f>
        <v>13.03581006719981</v>
      </c>
      <c r="U684" s="43">
        <f ca="1">_xll.BInterpol('Base CDI'!$H$4:$H$28,'Base CDI'!$I$4:$I$29,S684,"Cubic","Extrapolate=Linear","MultiX=Average","Skip=True","Sort=True")</f>
        <v>13.030828500840126</v>
      </c>
    </row>
    <row r="685" spans="16:21" x14ac:dyDescent="0.25">
      <c r="P685" s="10">
        <v>35507</v>
      </c>
      <c r="Q685">
        <v>2.6266919999999998</v>
      </c>
      <c r="S685" s="42">
        <f t="shared" ca="1" si="16"/>
        <v>46656</v>
      </c>
      <c r="T685" s="43">
        <f ca="1">_xll.BInterpol('Base CDI'!$H$4:$H$28,'Base CDI'!$J$4:$J$29,S685,"Cubic","Extrapolate=Linear","MultiX=Average","Skip=True","Sort=True")</f>
        <v>13.034310535041035</v>
      </c>
      <c r="U685" s="43">
        <f ca="1">_xll.BInterpol('Base CDI'!$H$4:$H$28,'Base CDI'!$I$4:$I$29,S685,"Cubic","Extrapolate=Linear","MultiX=Average","Skip=True","Sort=True")</f>
        <v>13.029300748265927</v>
      </c>
    </row>
    <row r="686" spans="16:21" x14ac:dyDescent="0.25">
      <c r="P686" s="10">
        <v>35508</v>
      </c>
      <c r="Q686">
        <v>2.628943</v>
      </c>
      <c r="S686" s="42">
        <f t="shared" ca="1" si="16"/>
        <v>46657</v>
      </c>
      <c r="T686" s="43">
        <f ca="1">_xll.BInterpol('Base CDI'!$H$4:$H$28,'Base CDI'!$J$4:$J$29,S686,"Cubic","Extrapolate=Linear","MultiX=Average","Skip=True","Sort=True")</f>
        <v>13.032816547060531</v>
      </c>
      <c r="U686" s="43">
        <f ca="1">_xll.BInterpol('Base CDI'!$H$4:$H$28,'Base CDI'!$I$4:$I$29,S686,"Cubic","Extrapolate=Linear","MultiX=Average","Skip=True","Sort=True")</f>
        <v>13.027778553949846</v>
      </c>
    </row>
    <row r="687" spans="16:21" x14ac:dyDescent="0.25">
      <c r="P687" s="10">
        <v>35509</v>
      </c>
      <c r="Q687">
        <v>2.631186</v>
      </c>
      <c r="S687" s="42">
        <f t="shared" ca="1" si="16"/>
        <v>46658</v>
      </c>
      <c r="T687" s="43">
        <f ca="1">_xll.BInterpol('Base CDI'!$H$4:$H$28,'Base CDI'!$J$4:$J$29,S687,"Cubic","Extrapolate=Linear","MultiX=Average","Skip=True","Sort=True")</f>
        <v>13.031328126136874</v>
      </c>
      <c r="U687" s="43">
        <f ca="1">_xll.BInterpol('Base CDI'!$H$4:$H$28,'Base CDI'!$I$4:$I$29,S687,"Cubic","Extrapolate=Linear","MultiX=Average","Skip=True","Sort=True")</f>
        <v>13.026261945309191</v>
      </c>
    </row>
    <row r="688" spans="16:21" x14ac:dyDescent="0.25">
      <c r="P688" s="10">
        <v>35510</v>
      </c>
      <c r="Q688">
        <v>2.6334309999999999</v>
      </c>
      <c r="S688" s="42">
        <f t="shared" ca="1" si="16"/>
        <v>46659</v>
      </c>
      <c r="T688" s="43">
        <f ca="1">_xll.BInterpol('Base CDI'!$H$4:$H$28,'Base CDI'!$J$4:$J$29,S688,"Cubic","Extrapolate=Linear","MultiX=Average","Skip=True","Sort=True")</f>
        <v>13.029845295148645</v>
      </c>
      <c r="U688" s="43">
        <f ca="1">_xll.BInterpol('Base CDI'!$H$4:$H$28,'Base CDI'!$I$4:$I$29,S688,"Cubic","Extrapolate=Linear","MultiX=Average","Skip=True","Sort=True")</f>
        <v>13.024750949761273</v>
      </c>
    </row>
    <row r="689" spans="16:21" x14ac:dyDescent="0.25">
      <c r="P689" s="10">
        <v>35513</v>
      </c>
      <c r="Q689">
        <v>2.6356790000000001</v>
      </c>
      <c r="S689" s="42">
        <f t="shared" ca="1" si="16"/>
        <v>46660</v>
      </c>
      <c r="T689" s="43">
        <f ca="1">_xll.BInterpol('Base CDI'!$H$4:$H$28,'Base CDI'!$J$4:$J$29,S689,"Cubic","Extrapolate=Linear","MultiX=Average","Skip=True","Sort=True")</f>
        <v>13.028368076974422</v>
      </c>
      <c r="U689" s="43">
        <f ca="1">_xll.BInterpol('Base CDI'!$H$4:$H$28,'Base CDI'!$I$4:$I$29,S689,"Cubic","Extrapolate=Linear","MultiX=Average","Skip=True","Sort=True")</f>
        <v>13.0232455947234</v>
      </c>
    </row>
    <row r="690" spans="16:21" x14ac:dyDescent="0.25">
      <c r="P690" s="10">
        <v>35514</v>
      </c>
      <c r="Q690">
        <v>2.6379280000000001</v>
      </c>
      <c r="S690" s="42">
        <f t="shared" ca="1" si="16"/>
        <v>46661</v>
      </c>
      <c r="T690" s="43">
        <f ca="1">_xll.BInterpol('Base CDI'!$H$4:$H$28,'Base CDI'!$J$4:$J$29,S690,"Cubic","Extrapolate=Linear","MultiX=Average","Skip=True","Sort=True")</f>
        <v>13.026896494492785</v>
      </c>
      <c r="U690" s="43">
        <f ca="1">_xll.BInterpol('Base CDI'!$H$4:$H$28,'Base CDI'!$I$4:$I$29,S690,"Cubic","Extrapolate=Linear","MultiX=Average","Skip=True","Sort=True")</f>
        <v>13.021745907612884</v>
      </c>
    </row>
    <row r="691" spans="16:21" x14ac:dyDescent="0.25">
      <c r="P691" s="10">
        <v>35515</v>
      </c>
      <c r="Q691">
        <v>2.6401780000000001</v>
      </c>
      <c r="S691" s="42">
        <f t="shared" ca="1" si="16"/>
        <v>46662</v>
      </c>
      <c r="T691" s="43">
        <f ca="1">_xll.BInterpol('Base CDI'!$H$4:$H$28,'Base CDI'!$J$4:$J$29,S691,"Cubic","Extrapolate=Linear","MultiX=Average","Skip=True","Sort=True")</f>
        <v>13.025430570582312</v>
      </c>
      <c r="U691" s="43">
        <f ca="1">_xll.BInterpol('Base CDI'!$H$4:$H$28,'Base CDI'!$I$4:$I$29,S691,"Cubic","Extrapolate=Linear","MultiX=Average","Skip=True","Sort=True")</f>
        <v>13.02025191584703</v>
      </c>
    </row>
    <row r="692" spans="16:21" x14ac:dyDescent="0.25">
      <c r="P692" s="10">
        <v>35520</v>
      </c>
      <c r="Q692">
        <v>2.6424310000000002</v>
      </c>
      <c r="S692" s="42">
        <f t="shared" ca="1" si="16"/>
        <v>46663</v>
      </c>
      <c r="T692" s="43">
        <f ca="1">_xll.BInterpol('Base CDI'!$H$4:$H$28,'Base CDI'!$J$4:$J$29,S692,"Cubic","Extrapolate=Linear","MultiX=Average","Skip=True","Sort=True")</f>
        <v>13.023970328121585</v>
      </c>
      <c r="U692" s="43">
        <f ca="1">_xll.BInterpol('Base CDI'!$H$4:$H$28,'Base CDI'!$I$4:$I$29,S692,"Cubic","Extrapolate=Linear","MultiX=Average","Skip=True","Sort=True")</f>
        <v>13.01876364684315</v>
      </c>
    </row>
    <row r="693" spans="16:21" x14ac:dyDescent="0.25">
      <c r="P693" s="10">
        <v>35521</v>
      </c>
      <c r="Q693">
        <v>2.644431</v>
      </c>
      <c r="S693" s="42">
        <f t="shared" ca="1" si="16"/>
        <v>46664</v>
      </c>
      <c r="T693" s="43">
        <f ca="1">_xll.BInterpol('Base CDI'!$H$4:$H$28,'Base CDI'!$J$4:$J$29,S693,"Cubic","Extrapolate=Linear","MultiX=Average","Skip=True","Sort=True")</f>
        <v>13.02251578998918</v>
      </c>
      <c r="U693" s="43">
        <f ca="1">_xll.BInterpol('Base CDI'!$H$4:$H$28,'Base CDI'!$I$4:$I$29,S693,"Cubic","Extrapolate=Linear","MultiX=Average","Skip=True","Sort=True")</f>
        <v>13.017281128018553</v>
      </c>
    </row>
    <row r="694" spans="16:21" x14ac:dyDescent="0.25">
      <c r="P694" s="10">
        <v>35522</v>
      </c>
      <c r="Q694">
        <v>2.6464319999999999</v>
      </c>
      <c r="S694" s="42">
        <f t="shared" ca="1" si="16"/>
        <v>46665</v>
      </c>
      <c r="T694" s="43">
        <f ca="1">_xll.BInterpol('Base CDI'!$H$4:$H$28,'Base CDI'!$J$4:$J$29,S694,"Cubic","Extrapolate=Linear","MultiX=Average","Skip=True","Sort=True")</f>
        <v>13.021066979063676</v>
      </c>
      <c r="U694" s="43">
        <f ca="1">_xll.BInterpol('Base CDI'!$H$4:$H$28,'Base CDI'!$I$4:$I$29,S694,"Cubic","Extrapolate=Linear","MultiX=Average","Skip=True","Sort=True")</f>
        <v>13.015804386790546</v>
      </c>
    </row>
    <row r="695" spans="16:21" x14ac:dyDescent="0.25">
      <c r="P695" s="10">
        <v>35523</v>
      </c>
      <c r="Q695">
        <v>2.648434</v>
      </c>
      <c r="S695" s="42">
        <f t="shared" ca="1" si="16"/>
        <v>46666</v>
      </c>
      <c r="T695" s="43">
        <f ca="1">_xll.BInterpol('Base CDI'!$H$4:$H$28,'Base CDI'!$J$4:$J$29,S695,"Cubic","Extrapolate=Linear","MultiX=Average","Skip=True","Sort=True")</f>
        <v>13.019623918223655</v>
      </c>
      <c r="U695" s="43">
        <f ca="1">_xll.BInterpol('Base CDI'!$H$4:$H$28,'Base CDI'!$I$4:$I$29,S695,"Cubic","Extrapolate=Linear","MultiX=Average","Skip=True","Sort=True")</f>
        <v>13.014333450576441</v>
      </c>
    </row>
    <row r="696" spans="16:21" x14ac:dyDescent="0.25">
      <c r="P696" s="10">
        <v>35524</v>
      </c>
      <c r="Q696">
        <v>2.6504379999999998</v>
      </c>
      <c r="S696" s="42">
        <f t="shared" ca="1" si="16"/>
        <v>46667</v>
      </c>
      <c r="T696" s="43">
        <f ca="1">_xll.BInterpol('Base CDI'!$H$4:$H$28,'Base CDI'!$J$4:$J$29,S696,"Cubic","Extrapolate=Linear","MultiX=Average","Skip=True","Sort=True")</f>
        <v>13.018186630347694</v>
      </c>
      <c r="U696" s="43">
        <f ca="1">_xll.BInterpol('Base CDI'!$H$4:$H$28,'Base CDI'!$I$4:$I$29,S696,"Cubic","Extrapolate=Linear","MultiX=Average","Skip=True","Sort=True")</f>
        <v>13.012868346793544</v>
      </c>
    </row>
    <row r="697" spans="16:21" x14ac:dyDescent="0.25">
      <c r="P697" s="10">
        <v>35527</v>
      </c>
      <c r="Q697">
        <v>2.6524619999999999</v>
      </c>
      <c r="S697" s="42">
        <f t="shared" ca="1" si="16"/>
        <v>46668</v>
      </c>
      <c r="T697" s="43">
        <f ca="1">_xll.BInterpol('Base CDI'!$H$4:$H$28,'Base CDI'!$J$4:$J$29,S697,"Cubic","Extrapolate=Linear","MultiX=Average","Skip=True","Sort=True")</f>
        <v>13.016755138314371</v>
      </c>
      <c r="U697" s="43">
        <f ca="1">_xll.BInterpol('Base CDI'!$H$4:$H$28,'Base CDI'!$I$4:$I$29,S697,"Cubic","Extrapolate=Linear","MultiX=Average","Skip=True","Sort=True")</f>
        <v>13.011409102859167</v>
      </c>
    </row>
    <row r="698" spans="16:21" x14ac:dyDescent="0.25">
      <c r="P698" s="10">
        <v>35528</v>
      </c>
      <c r="Q698">
        <v>2.6545130000000001</v>
      </c>
      <c r="S698" s="42">
        <f t="shared" ca="1" si="16"/>
        <v>46669</v>
      </c>
      <c r="T698" s="43">
        <f ca="1">_xll.BInterpol('Base CDI'!$H$4:$H$28,'Base CDI'!$J$4:$J$29,S698,"Cubic","Extrapolate=Linear","MultiX=Average","Skip=True","Sort=True")</f>
        <v>13.015329465002269</v>
      </c>
      <c r="U698" s="43">
        <f ca="1">_xll.BInterpol('Base CDI'!$H$4:$H$28,'Base CDI'!$I$4:$I$29,S698,"Cubic","Extrapolate=Linear","MultiX=Average","Skip=True","Sort=True")</f>
        <v>13.00995574619062</v>
      </c>
    </row>
    <row r="699" spans="16:21" x14ac:dyDescent="0.25">
      <c r="P699" s="10">
        <v>35529</v>
      </c>
      <c r="Q699">
        <v>2.6566450000000001</v>
      </c>
      <c r="S699" s="42">
        <f t="shared" ca="1" si="16"/>
        <v>46670</v>
      </c>
      <c r="T699" s="43">
        <f ca="1">_xll.BInterpol('Base CDI'!$H$4:$H$28,'Base CDI'!$J$4:$J$29,S699,"Cubic","Extrapolate=Linear","MultiX=Average","Skip=True","Sort=True")</f>
        <v>13.013909633289964</v>
      </c>
      <c r="U699" s="43">
        <f ca="1">_xll.BInterpol('Base CDI'!$H$4:$H$28,'Base CDI'!$I$4:$I$29,S699,"Cubic","Extrapolate=Linear","MultiX=Average","Skip=True","Sort=True")</f>
        <v>13.008508304205208</v>
      </c>
    </row>
    <row r="700" spans="16:21" x14ac:dyDescent="0.25">
      <c r="P700" s="10">
        <v>35530</v>
      </c>
      <c r="Q700">
        <v>2.6587350000000001</v>
      </c>
      <c r="S700" s="42">
        <f t="shared" ca="1" si="16"/>
        <v>46671</v>
      </c>
      <c r="T700" s="43">
        <f ca="1">_xll.BInterpol('Base CDI'!$H$4:$H$28,'Base CDI'!$J$4:$J$29,S700,"Cubic","Extrapolate=Linear","MultiX=Average","Skip=True","Sort=True")</f>
        <v>13.012495666056036</v>
      </c>
      <c r="U700" s="43">
        <f ca="1">_xll.BInterpol('Base CDI'!$H$4:$H$28,'Base CDI'!$I$4:$I$29,S700,"Cubic","Extrapolate=Linear","MultiX=Average","Skip=True","Sort=True")</f>
        <v>13.007066804320244</v>
      </c>
    </row>
    <row r="701" spans="16:21" x14ac:dyDescent="0.25">
      <c r="P701" s="10">
        <v>35531</v>
      </c>
      <c r="Q701">
        <v>2.6609060000000002</v>
      </c>
      <c r="S701" s="42">
        <f t="shared" ca="1" si="16"/>
        <v>46672</v>
      </c>
      <c r="T701" s="43">
        <f ca="1">_xll.BInterpol('Base CDI'!$H$4:$H$28,'Base CDI'!$J$4:$J$29,S701,"Cubic","Extrapolate=Linear","MultiX=Average","Skip=True","Sort=True")</f>
        <v>13.011087586179064</v>
      </c>
      <c r="U701" s="43">
        <f ca="1">_xll.BInterpol('Base CDI'!$H$4:$H$28,'Base CDI'!$I$4:$I$29,S701,"Cubic","Extrapolate=Linear","MultiX=Average","Skip=True","Sort=True")</f>
        <v>13.005631273953036</v>
      </c>
    </row>
    <row r="702" spans="16:21" x14ac:dyDescent="0.25">
      <c r="P702" s="10">
        <v>35534</v>
      </c>
      <c r="Q702">
        <v>2.663097</v>
      </c>
      <c r="S702" s="42">
        <f t="shared" ca="1" si="16"/>
        <v>46673</v>
      </c>
      <c r="T702" s="43">
        <f ca="1">_xll.BInterpol('Base CDI'!$H$4:$H$28,'Base CDI'!$J$4:$J$29,S702,"Cubic","Extrapolate=Linear","MultiX=Average","Skip=True","Sort=True")</f>
        <v>13.009685416537629</v>
      </c>
      <c r="U702" s="43">
        <f ca="1">_xll.BInterpol('Base CDI'!$H$4:$H$28,'Base CDI'!$I$4:$I$29,S702,"Cubic","Extrapolate=Linear","MultiX=Average","Skip=True","Sort=True")</f>
        <v>13.004201740520893</v>
      </c>
    </row>
    <row r="703" spans="16:21" x14ac:dyDescent="0.25">
      <c r="P703" s="10">
        <v>35535</v>
      </c>
      <c r="Q703">
        <v>2.6652809999999998</v>
      </c>
      <c r="S703" s="42">
        <f t="shared" ca="1" si="16"/>
        <v>46674</v>
      </c>
      <c r="T703" s="43">
        <f ca="1">_xll.BInterpol('Base CDI'!$H$4:$H$28,'Base CDI'!$J$4:$J$29,S703,"Cubic","Extrapolate=Linear","MultiX=Average","Skip=True","Sort=True")</f>
        <v>13.008289180010305</v>
      </c>
      <c r="U703" s="43">
        <f ca="1">_xll.BInterpol('Base CDI'!$H$4:$H$28,'Base CDI'!$I$4:$I$29,S703,"Cubic","Extrapolate=Linear","MultiX=Average","Skip=True","Sort=True")</f>
        <v>13.002778231441123</v>
      </c>
    </row>
    <row r="704" spans="16:21" x14ac:dyDescent="0.25">
      <c r="P704" s="10">
        <v>35536</v>
      </c>
      <c r="Q704">
        <v>2.667395</v>
      </c>
      <c r="S704" s="42">
        <f t="shared" ca="1" si="16"/>
        <v>46675</v>
      </c>
      <c r="T704" s="43">
        <f ca="1">_xll.BInterpol('Base CDI'!$H$4:$H$28,'Base CDI'!$J$4:$J$29,S704,"Cubic","Extrapolate=Linear","MultiX=Average","Skip=True","Sort=True")</f>
        <v>13.006898899475678</v>
      </c>
      <c r="U704" s="43">
        <f ca="1">_xll.BInterpol('Base CDI'!$H$4:$H$28,'Base CDI'!$I$4:$I$29,S704,"Cubic","Extrapolate=Linear","MultiX=Average","Skip=True","Sort=True")</f>
        <v>13.001360774131038</v>
      </c>
    </row>
    <row r="705" spans="16:21" x14ac:dyDescent="0.25">
      <c r="P705" s="10">
        <v>35537</v>
      </c>
      <c r="Q705">
        <v>2.6695470000000001</v>
      </c>
      <c r="S705" s="42">
        <f t="shared" ca="1" si="16"/>
        <v>46676</v>
      </c>
      <c r="T705" s="43">
        <f ca="1">_xll.BInterpol('Base CDI'!$H$4:$H$28,'Base CDI'!$J$4:$J$29,S705,"Cubic","Extrapolate=Linear","MultiX=Average","Skip=True","Sort=True")</f>
        <v>13.00551459781232</v>
      </c>
      <c r="U705" s="43">
        <f ca="1">_xll.BInterpol('Base CDI'!$H$4:$H$28,'Base CDI'!$I$4:$I$29,S705,"Cubic","Extrapolate=Linear","MultiX=Average","Skip=True","Sort=True")</f>
        <v>12.999949396007946</v>
      </c>
    </row>
    <row r="706" spans="16:21" x14ac:dyDescent="0.25">
      <c r="P706" s="10">
        <v>35538</v>
      </c>
      <c r="Q706">
        <v>2.671745</v>
      </c>
      <c r="S706" s="42">
        <f t="shared" ca="1" si="16"/>
        <v>46677</v>
      </c>
      <c r="T706" s="43">
        <f ca="1">_xll.BInterpol('Base CDI'!$H$4:$H$28,'Base CDI'!$J$4:$J$29,S706,"Cubic","Extrapolate=Linear","MultiX=Average","Skip=True","Sort=True")</f>
        <v>13.004136297898816</v>
      </c>
      <c r="U706" s="43">
        <f ca="1">_xll.BInterpol('Base CDI'!$H$4:$H$28,'Base CDI'!$I$4:$I$29,S706,"Cubic","Extrapolate=Linear","MultiX=Average","Skip=True","Sort=True")</f>
        <v>12.998544124489154</v>
      </c>
    </row>
    <row r="707" spans="16:21" x14ac:dyDescent="0.25">
      <c r="P707" s="10">
        <v>35542</v>
      </c>
      <c r="Q707">
        <v>2.6738469999999999</v>
      </c>
      <c r="S707" s="42">
        <f t="shared" ca="1" si="16"/>
        <v>46678</v>
      </c>
      <c r="T707" s="43">
        <f ca="1">_xll.BInterpol('Base CDI'!$H$4:$H$28,'Base CDI'!$J$4:$J$29,S707,"Cubic","Extrapolate=Linear","MultiX=Average","Skip=True","Sort=True")</f>
        <v>13.002764022613743</v>
      </c>
      <c r="U707" s="43">
        <f ca="1">_xll.BInterpol('Base CDI'!$H$4:$H$28,'Base CDI'!$I$4:$I$29,S707,"Cubic","Extrapolate=Linear","MultiX=Average","Skip=True","Sort=True")</f>
        <v>12.997144986991973</v>
      </c>
    </row>
    <row r="708" spans="16:21" x14ac:dyDescent="0.25">
      <c r="P708" s="10">
        <v>35543</v>
      </c>
      <c r="Q708">
        <v>2.6759059999999999</v>
      </c>
      <c r="S708" s="42">
        <f t="shared" ca="1" si="16"/>
        <v>46679</v>
      </c>
      <c r="T708" s="43">
        <f ca="1">_xll.BInterpol('Base CDI'!$H$4:$H$28,'Base CDI'!$J$4:$J$29,S708,"Cubic","Extrapolate=Linear","MultiX=Average","Skip=True","Sort=True")</f>
        <v>13.001397794835679</v>
      </c>
      <c r="U708" s="43">
        <f ca="1">_xll.BInterpol('Base CDI'!$H$4:$H$28,'Base CDI'!$I$4:$I$29,S708,"Cubic","Extrapolate=Linear","MultiX=Average","Skip=True","Sort=True")</f>
        <v>12.995752010933712</v>
      </c>
    </row>
    <row r="709" spans="16:21" x14ac:dyDescent="0.25">
      <c r="P709" s="10">
        <v>35544</v>
      </c>
      <c r="Q709">
        <v>2.6779389999999998</v>
      </c>
      <c r="S709" s="42">
        <f t="shared" ca="1" si="16"/>
        <v>46680</v>
      </c>
      <c r="T709" s="43">
        <f ca="1">_xll.BInterpol('Base CDI'!$H$4:$H$28,'Base CDI'!$J$4:$J$29,S709,"Cubic","Extrapolate=Linear","MultiX=Average","Skip=True","Sort=True")</f>
        <v>13.000037637443205</v>
      </c>
      <c r="U709" s="43">
        <f ca="1">_xll.BInterpol('Base CDI'!$H$4:$H$28,'Base CDI'!$I$4:$I$29,S709,"Cubic","Extrapolate=Linear","MultiX=Average","Skip=True","Sort=True")</f>
        <v>12.994365223731682</v>
      </c>
    </row>
    <row r="710" spans="16:21" x14ac:dyDescent="0.25">
      <c r="P710" s="10">
        <v>35545</v>
      </c>
      <c r="Q710">
        <v>2.6799659999999998</v>
      </c>
      <c r="S710" s="42">
        <f t="shared" ca="1" si="16"/>
        <v>46681</v>
      </c>
      <c r="T710" s="43">
        <f ca="1">_xll.BInterpol('Base CDI'!$H$4:$H$28,'Base CDI'!$J$4:$J$29,S710,"Cubic","Extrapolate=Linear","MultiX=Average","Skip=True","Sort=True")</f>
        <v>12.998683573314899</v>
      </c>
      <c r="U710" s="43">
        <f ca="1">_xll.BInterpol('Base CDI'!$H$4:$H$28,'Base CDI'!$I$4:$I$29,S710,"Cubic","Extrapolate=Linear","MultiX=Average","Skip=True","Sort=True")</f>
        <v>12.992984652803189</v>
      </c>
    </row>
    <row r="711" spans="16:21" x14ac:dyDescent="0.25">
      <c r="P711" s="10">
        <v>35548</v>
      </c>
      <c r="Q711">
        <v>2.6820029999999999</v>
      </c>
      <c r="S711" s="42">
        <f t="shared" ca="1" si="16"/>
        <v>46682</v>
      </c>
      <c r="T711" s="43">
        <f ca="1">_xll.BInterpol('Base CDI'!$H$4:$H$28,'Base CDI'!$J$4:$J$29,S711,"Cubic","Extrapolate=Linear","MultiX=Average","Skip=True","Sort=True")</f>
        <v>12.99733562532934</v>
      </c>
      <c r="U711" s="43">
        <f ca="1">_xll.BInterpol('Base CDI'!$H$4:$H$28,'Base CDI'!$I$4:$I$29,S711,"Cubic","Extrapolate=Linear","MultiX=Average","Skip=True","Sort=True")</f>
        <v>12.991610325565546</v>
      </c>
    </row>
    <row r="712" spans="16:21" x14ac:dyDescent="0.25">
      <c r="P712" s="10">
        <v>35549</v>
      </c>
      <c r="Q712">
        <v>2.68405</v>
      </c>
      <c r="S712" s="42">
        <f t="shared" ca="1" si="16"/>
        <v>46683</v>
      </c>
      <c r="T712" s="43">
        <f ca="1">_xll.BInterpol('Base CDI'!$H$4:$H$28,'Base CDI'!$J$4:$J$29,S712,"Cubic","Extrapolate=Linear","MultiX=Average","Skip=True","Sort=True")</f>
        <v>12.995993816365107</v>
      </c>
      <c r="U712" s="43">
        <f ca="1">_xll.BInterpol('Base CDI'!$H$4:$H$28,'Base CDI'!$I$4:$I$29,S712,"Cubic","Extrapolate=Linear","MultiX=Average","Skip=True","Sort=True")</f>
        <v>12.990242269436058</v>
      </c>
    </row>
    <row r="713" spans="16:21" x14ac:dyDescent="0.25">
      <c r="P713" s="10">
        <v>35550</v>
      </c>
      <c r="Q713">
        <v>2.686099</v>
      </c>
      <c r="S713" s="42">
        <f t="shared" ca="1" si="16"/>
        <v>46684</v>
      </c>
      <c r="T713" s="43">
        <f ca="1">_xll.BInterpol('Base CDI'!$H$4:$H$28,'Base CDI'!$J$4:$J$29,S713,"Cubic","Extrapolate=Linear","MultiX=Average","Skip=True","Sort=True")</f>
        <v>12.994658169300781</v>
      </c>
      <c r="U713" s="43">
        <f ca="1">_xll.BInterpol('Base CDI'!$H$4:$H$28,'Base CDI'!$I$4:$I$29,S713,"Cubic","Extrapolate=Linear","MultiX=Average","Skip=True","Sort=True")</f>
        <v>12.988880511832036</v>
      </c>
    </row>
    <row r="714" spans="16:21" x14ac:dyDescent="0.25">
      <c r="P714" s="10">
        <v>35552</v>
      </c>
      <c r="Q714">
        <v>2.6882299999999999</v>
      </c>
      <c r="S714" s="42">
        <f t="shared" ca="1" si="16"/>
        <v>46685</v>
      </c>
      <c r="T714" s="43">
        <f ca="1">_xll.BInterpol('Base CDI'!$H$4:$H$28,'Base CDI'!$J$4:$J$29,S714,"Cubic","Extrapolate=Linear","MultiX=Average","Skip=True","Sort=True")</f>
        <v>12.993328707014939</v>
      </c>
      <c r="U714" s="43">
        <f ca="1">_xll.BInterpol('Base CDI'!$H$4:$H$28,'Base CDI'!$I$4:$I$29,S714,"Cubic","Extrapolate=Linear","MultiX=Average","Skip=True","Sort=True")</f>
        <v>12.987525080170789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7">S714+1</f>
        <v>46686</v>
      </c>
      <c r="T715" s="43">
        <f ca="1">_xll.BInterpol('Base CDI'!$H$4:$H$28,'Base CDI'!$J$4:$J$29,S715,"Cubic","Extrapolate=Linear","MultiX=Average","Skip=True","Sort=True")</f>
        <v>12.992005452386161</v>
      </c>
      <c r="U715" s="43">
        <f ca="1">_xll.BInterpol('Base CDI'!$H$4:$H$28,'Base CDI'!$I$4:$I$29,S715,"Cubic","Extrapolate=Linear","MultiX=Average","Skip=True","Sort=True")</f>
        <v>12.986176001869627</v>
      </c>
    </row>
    <row r="716" spans="16:21" x14ac:dyDescent="0.25">
      <c r="P716" s="10">
        <v>35556</v>
      </c>
      <c r="Q716">
        <v>2.6924519999999998</v>
      </c>
      <c r="S716" s="42">
        <f t="shared" ca="1" si="17"/>
        <v>46687</v>
      </c>
      <c r="T716" s="43">
        <f ca="1">_xll.BInterpol('Base CDI'!$H$4:$H$28,'Base CDI'!$J$4:$J$29,S716,"Cubic","Extrapolate=Linear","MultiX=Average","Skip=True","Sort=True")</f>
        <v>12.990688428293026</v>
      </c>
      <c r="U716" s="43">
        <f ca="1">_xll.BInterpol('Base CDI'!$H$4:$H$28,'Base CDI'!$I$4:$I$29,S716,"Cubic","Extrapolate=Linear","MultiX=Average","Skip=True","Sort=True")</f>
        <v>12.984833304345859</v>
      </c>
    </row>
    <row r="717" spans="16:21" x14ac:dyDescent="0.25">
      <c r="P717" s="10">
        <v>35557</v>
      </c>
      <c r="Q717">
        <v>2.6945700000000001</v>
      </c>
      <c r="S717" s="42">
        <f t="shared" ca="1" si="17"/>
        <v>46688</v>
      </c>
      <c r="T717" s="43">
        <f ca="1">_xll.BInterpol('Base CDI'!$H$4:$H$28,'Base CDI'!$J$4:$J$29,S717,"Cubic","Extrapolate=Linear","MultiX=Average","Skip=True","Sort=True")</f>
        <v>12.989377657614114</v>
      </c>
      <c r="U717" s="43">
        <f ca="1">_xll.BInterpol('Base CDI'!$H$4:$H$28,'Base CDI'!$I$4:$I$29,S717,"Cubic","Extrapolate=Linear","MultiX=Average","Skip=True","Sort=True")</f>
        <v>12.983497015016793</v>
      </c>
    </row>
    <row r="718" spans="16:21" x14ac:dyDescent="0.25">
      <c r="P718" s="10">
        <v>35558</v>
      </c>
      <c r="Q718">
        <v>2.6966890000000001</v>
      </c>
      <c r="S718" s="42">
        <f t="shared" ca="1" si="17"/>
        <v>46689</v>
      </c>
      <c r="T718" s="43">
        <f ca="1">_xll.BInterpol('Base CDI'!$H$4:$H$28,'Base CDI'!$J$4:$J$29,S718,"Cubic","Extrapolate=Linear","MultiX=Average","Skip=True","Sort=True")</f>
        <v>12.988073163228004</v>
      </c>
      <c r="U718" s="43">
        <f ca="1">_xll.BInterpol('Base CDI'!$H$4:$H$28,'Base CDI'!$I$4:$I$29,S718,"Cubic","Extrapolate=Linear","MultiX=Average","Skip=True","Sort=True")</f>
        <v>12.98216716129974</v>
      </c>
    </row>
    <row r="719" spans="16:21" x14ac:dyDescent="0.25">
      <c r="P719" s="10">
        <v>35559</v>
      </c>
      <c r="Q719">
        <v>2.6988110000000001</v>
      </c>
      <c r="S719" s="42">
        <f t="shared" ca="1" si="17"/>
        <v>46690</v>
      </c>
      <c r="T719" s="43">
        <f ca="1">_xll.BInterpol('Base CDI'!$H$4:$H$28,'Base CDI'!$J$4:$J$29,S719,"Cubic","Extrapolate=Linear","MultiX=Average","Skip=True","Sort=True")</f>
        <v>12.986774968013272</v>
      </c>
      <c r="U719" s="43">
        <f ca="1">_xll.BInterpol('Base CDI'!$H$4:$H$28,'Base CDI'!$I$4:$I$29,S719,"Cubic","Extrapolate=Linear","MultiX=Average","Skip=True","Sort=True")</f>
        <v>12.980843770612008</v>
      </c>
    </row>
    <row r="720" spans="16:21" x14ac:dyDescent="0.25">
      <c r="P720" s="10">
        <v>35562</v>
      </c>
      <c r="Q720">
        <v>2.700952</v>
      </c>
      <c r="S720" s="42">
        <f t="shared" ca="1" si="17"/>
        <v>46691</v>
      </c>
      <c r="T720" s="43">
        <f ca="1">_xll.BInterpol('Base CDI'!$H$4:$H$28,'Base CDI'!$J$4:$J$29,S720,"Cubic","Extrapolate=Linear","MultiX=Average","Skip=True","Sort=True")</f>
        <v>12.985483094848501</v>
      </c>
      <c r="U720" s="43">
        <f ca="1">_xll.BInterpol('Base CDI'!$H$4:$H$28,'Base CDI'!$I$4:$I$29,S720,"Cubic","Extrapolate=Linear","MultiX=Average","Skip=True","Sort=True")</f>
        <v>12.979526870370906</v>
      </c>
    </row>
    <row r="721" spans="16:21" x14ac:dyDescent="0.25">
      <c r="P721" s="10">
        <v>35563</v>
      </c>
      <c r="Q721">
        <v>2.7030859999999999</v>
      </c>
      <c r="S721" s="42">
        <f t="shared" ca="1" si="17"/>
        <v>46692</v>
      </c>
      <c r="T721" s="43">
        <f ca="1">_xll.BInterpol('Base CDI'!$H$4:$H$28,'Base CDI'!$J$4:$J$29,S721,"Cubic","Extrapolate=Linear","MultiX=Average","Skip=True","Sort=True")</f>
        <v>12.984197566612268</v>
      </c>
      <c r="U721" s="43">
        <f ca="1">_xll.BInterpol('Base CDI'!$H$4:$H$28,'Base CDI'!$I$4:$I$29,S721,"Cubic","Extrapolate=Linear","MultiX=Average","Skip=True","Sort=True")</f>
        <v>12.978216487993745</v>
      </c>
    </row>
    <row r="722" spans="16:21" x14ac:dyDescent="0.25">
      <c r="P722" s="10">
        <v>35564</v>
      </c>
      <c r="Q722">
        <v>2.7052209999999999</v>
      </c>
      <c r="S722" s="42">
        <f t="shared" ca="1" si="17"/>
        <v>46693</v>
      </c>
      <c r="T722" s="43">
        <f ca="1">_xll.BInterpol('Base CDI'!$H$4:$H$28,'Base CDI'!$J$4:$J$29,S722,"Cubic","Extrapolate=Linear","MultiX=Average","Skip=True","Sort=True")</f>
        <v>12.982918406183154</v>
      </c>
      <c r="U722" s="43">
        <f ca="1">_xll.BInterpol('Base CDI'!$H$4:$H$28,'Base CDI'!$I$4:$I$29,S722,"Cubic","Extrapolate=Linear","MultiX=Average","Skip=True","Sort=True")</f>
        <v>12.97691265089783</v>
      </c>
    </row>
    <row r="723" spans="16:21" x14ac:dyDescent="0.25">
      <c r="P723" s="10">
        <v>35565</v>
      </c>
      <c r="Q723">
        <v>2.7073580000000002</v>
      </c>
      <c r="S723" s="42">
        <f t="shared" ca="1" si="17"/>
        <v>46694</v>
      </c>
      <c r="T723" s="43">
        <f ca="1">_xll.BInterpol('Base CDI'!$H$4:$H$28,'Base CDI'!$J$4:$J$29,S723,"Cubic","Extrapolate=Linear","MultiX=Average","Skip=True","Sort=True")</f>
        <v>12.981645636439737</v>
      </c>
      <c r="U723" s="43">
        <f ca="1">_xll.BInterpol('Base CDI'!$H$4:$H$28,'Base CDI'!$I$4:$I$29,S723,"Cubic","Extrapolate=Linear","MultiX=Average","Skip=True","Sort=True")</f>
        <v>12.975615386500476</v>
      </c>
    </row>
    <row r="724" spans="16:21" x14ac:dyDescent="0.25">
      <c r="P724" s="10">
        <v>35566</v>
      </c>
      <c r="Q724">
        <v>2.7094969999999998</v>
      </c>
      <c r="S724" s="42">
        <f t="shared" ca="1" si="17"/>
        <v>46695</v>
      </c>
      <c r="T724" s="43">
        <f ca="1">_xll.BInterpol('Base CDI'!$H$4:$H$28,'Base CDI'!$J$4:$J$29,S724,"Cubic","Extrapolate=Linear","MultiX=Average","Skip=True","Sort=True")</f>
        <v>12.980379280260594</v>
      </c>
      <c r="U724" s="43">
        <f ca="1">_xll.BInterpol('Base CDI'!$H$4:$H$28,'Base CDI'!$I$4:$I$29,S724,"Cubic","Extrapolate=Linear","MultiX=Average","Skip=True","Sort=True")</f>
        <v>12.974324722218988</v>
      </c>
    </row>
    <row r="725" spans="16:21" x14ac:dyDescent="0.25">
      <c r="P725" s="10">
        <v>35569</v>
      </c>
      <c r="Q725">
        <v>2.7116370000000001</v>
      </c>
      <c r="S725" s="42">
        <f t="shared" ca="1" si="17"/>
        <v>46696</v>
      </c>
      <c r="T725" s="43">
        <f ca="1">_xll.BInterpol('Base CDI'!$H$4:$H$28,'Base CDI'!$J$4:$J$29,S725,"Cubic","Extrapolate=Linear","MultiX=Average","Skip=True","Sort=True")</f>
        <v>12.979119360524308</v>
      </c>
      <c r="U725" s="43">
        <f ca="1">_xll.BInterpol('Base CDI'!$H$4:$H$28,'Base CDI'!$I$4:$I$29,S725,"Cubic","Extrapolate=Linear","MultiX=Average","Skip=True","Sort=True")</f>
        <v>12.973040685470675</v>
      </c>
    </row>
    <row r="726" spans="16:21" x14ac:dyDescent="0.25">
      <c r="P726" s="10">
        <v>35570</v>
      </c>
      <c r="Q726">
        <v>2.7137799999999999</v>
      </c>
      <c r="S726" s="42">
        <f t="shared" ca="1" si="17"/>
        <v>46697</v>
      </c>
      <c r="T726" s="43">
        <f ca="1">_xll.BInterpol('Base CDI'!$H$4:$H$28,'Base CDI'!$J$4:$J$29,S726,"Cubic","Extrapolate=Linear","MultiX=Average","Skip=True","Sort=True")</f>
        <v>12.977865900109455</v>
      </c>
      <c r="U726" s="43">
        <f ca="1">_xll.BInterpol('Base CDI'!$H$4:$H$28,'Base CDI'!$I$4:$I$29,S726,"Cubic","Extrapolate=Linear","MultiX=Average","Skip=True","Sort=True")</f>
        <v>12.971763303672848</v>
      </c>
    </row>
    <row r="727" spans="16:21" x14ac:dyDescent="0.25">
      <c r="P727" s="10">
        <v>35571</v>
      </c>
      <c r="Q727">
        <v>2.7159239999999998</v>
      </c>
      <c r="S727" s="42">
        <f t="shared" ca="1" si="17"/>
        <v>46698</v>
      </c>
      <c r="T727" s="43">
        <f ca="1">_xll.BInterpol('Base CDI'!$H$4:$H$28,'Base CDI'!$J$4:$J$29,S727,"Cubic","Extrapolate=Linear","MultiX=Average","Skip=True","Sort=True")</f>
        <v>12.976618921894618</v>
      </c>
      <c r="U727" s="43">
        <f ca="1">_xll.BInterpol('Base CDI'!$H$4:$H$28,'Base CDI'!$I$4:$I$29,S727,"Cubic","Extrapolate=Linear","MultiX=Average","Skip=True","Sort=True")</f>
        <v>12.970492604242818</v>
      </c>
    </row>
    <row r="728" spans="16:21" x14ac:dyDescent="0.25">
      <c r="P728" s="10">
        <v>35572</v>
      </c>
      <c r="Q728">
        <v>2.7180689999999998</v>
      </c>
      <c r="S728" s="42">
        <f t="shared" ca="1" si="17"/>
        <v>46699</v>
      </c>
      <c r="T728" s="43">
        <f ca="1">_xll.BInterpol('Base CDI'!$H$4:$H$28,'Base CDI'!$J$4:$J$29,S728,"Cubic","Extrapolate=Linear","MultiX=Average","Skip=True","Sort=True")</f>
        <v>12.97537844875837</v>
      </c>
      <c r="U728" s="43">
        <f ca="1">_xll.BInterpol('Base CDI'!$H$4:$H$28,'Base CDI'!$I$4:$I$29,S728,"Cubic","Extrapolate=Linear","MultiX=Average","Skip=True","Sort=True")</f>
        <v>12.969228614597888</v>
      </c>
    </row>
    <row r="729" spans="16:21" x14ac:dyDescent="0.25">
      <c r="P729" s="10">
        <v>35573</v>
      </c>
      <c r="Q729">
        <v>2.7202169999999999</v>
      </c>
      <c r="S729" s="42">
        <f t="shared" ca="1" si="17"/>
        <v>46700</v>
      </c>
      <c r="T729" s="43">
        <f ca="1">_xll.BInterpol('Base CDI'!$H$4:$H$28,'Base CDI'!$J$4:$J$29,S729,"Cubic","Extrapolate=Linear","MultiX=Average","Skip=True","Sort=True")</f>
        <v>12.974144503579296</v>
      </c>
      <c r="U729" s="43">
        <f ca="1">_xll.BInterpol('Base CDI'!$H$4:$H$28,'Base CDI'!$I$4:$I$29,S729,"Cubic","Extrapolate=Linear","MultiX=Average","Skip=True","Sort=True")</f>
        <v>12.967971362155374</v>
      </c>
    </row>
    <row r="730" spans="16:21" x14ac:dyDescent="0.25">
      <c r="P730" s="10">
        <v>35576</v>
      </c>
      <c r="Q730">
        <v>2.722356</v>
      </c>
      <c r="S730" s="42">
        <f t="shared" ca="1" si="17"/>
        <v>46701</v>
      </c>
      <c r="T730" s="43">
        <f ca="1">_xll.BInterpol('Base CDI'!$H$4:$H$28,'Base CDI'!$J$4:$J$29,S730,"Cubic","Extrapolate=Linear","MultiX=Average","Skip=True","Sort=True")</f>
        <v>12.972917109235974</v>
      </c>
      <c r="U730" s="43">
        <f ca="1">_xll.BInterpol('Base CDI'!$H$4:$H$28,'Base CDI'!$I$4:$I$29,S730,"Cubic","Extrapolate=Linear","MultiX=Average","Skip=True","Sort=True")</f>
        <v>12.966720874332582</v>
      </c>
    </row>
    <row r="731" spans="16:21" x14ac:dyDescent="0.25">
      <c r="P731" s="10">
        <v>35577</v>
      </c>
      <c r="Q731">
        <v>2.7244890000000002</v>
      </c>
      <c r="S731" s="42">
        <f t="shared" ca="1" si="17"/>
        <v>46702</v>
      </c>
      <c r="T731" s="43">
        <f ca="1">_xll.BInterpol('Base CDI'!$H$4:$H$28,'Base CDI'!$J$4:$J$29,S731,"Cubic","Extrapolate=Linear","MultiX=Average","Skip=True","Sort=True")</f>
        <v>12.97169628860698</v>
      </c>
      <c r="U731" s="43">
        <f ca="1">_xll.BInterpol('Base CDI'!$H$4:$H$28,'Base CDI'!$I$4:$I$29,S731,"Cubic","Extrapolate=Linear","MultiX=Average","Skip=True","Sort=True")</f>
        <v>12.96547717854682</v>
      </c>
    </row>
    <row r="732" spans="16:21" x14ac:dyDescent="0.25">
      <c r="P732" s="10">
        <v>35578</v>
      </c>
      <c r="Q732">
        <v>2.7265779999999999</v>
      </c>
      <c r="S732" s="42">
        <f t="shared" ca="1" si="17"/>
        <v>46703</v>
      </c>
      <c r="T732" s="43">
        <f ca="1">_xll.BInterpol('Base CDI'!$H$4:$H$28,'Base CDI'!$J$4:$J$29,S732,"Cubic","Extrapolate=Linear","MultiX=Average","Skip=True","Sort=True")</f>
        <v>12.970482064570895</v>
      </c>
      <c r="U732" s="43">
        <f ca="1">_xll.BInterpol('Base CDI'!$H$4:$H$28,'Base CDI'!$I$4:$I$29,S732,"Cubic","Extrapolate=Linear","MultiX=Average","Skip=True","Sort=True")</f>
        <v>12.9642403022154</v>
      </c>
    </row>
    <row r="733" spans="16:21" x14ac:dyDescent="0.25">
      <c r="P733" s="10">
        <v>35580</v>
      </c>
      <c r="Q733">
        <v>2.7286229999999998</v>
      </c>
      <c r="S733" s="42">
        <f t="shared" ca="1" si="17"/>
        <v>46704</v>
      </c>
      <c r="T733" s="43">
        <f ca="1">_xll.BInterpol('Base CDI'!$H$4:$H$28,'Base CDI'!$J$4:$J$29,S733,"Cubic","Extrapolate=Linear","MultiX=Average","Skip=True","Sort=True")</f>
        <v>12.969274460006298</v>
      </c>
      <c r="U733" s="43">
        <f ca="1">_xll.BInterpol('Base CDI'!$H$4:$H$28,'Base CDI'!$I$4:$I$29,S733,"Cubic","Extrapolate=Linear","MultiX=Average","Skip=True","Sort=True")</f>
        <v>12.96301027275563</v>
      </c>
    </row>
    <row r="734" spans="16:21" x14ac:dyDescent="0.25">
      <c r="P734" s="10">
        <v>35583</v>
      </c>
      <c r="Q734">
        <v>2.7306599999999999</v>
      </c>
      <c r="S734" s="42">
        <f t="shared" ca="1" si="17"/>
        <v>46705</v>
      </c>
      <c r="T734" s="43">
        <f ca="1">_xll.BInterpol('Base CDI'!$H$4:$H$28,'Base CDI'!$J$4:$J$29,S734,"Cubic","Extrapolate=Linear","MultiX=Average","Skip=True","Sort=True")</f>
        <v>12.968073497791771</v>
      </c>
      <c r="U734" s="43">
        <f ca="1">_xll.BInterpol('Base CDI'!$H$4:$H$28,'Base CDI'!$I$4:$I$29,S734,"Cubic","Extrapolate=Linear","MultiX=Average","Skip=True","Sort=True")</f>
        <v>12.961787117584818</v>
      </c>
    </row>
    <row r="735" spans="16:21" x14ac:dyDescent="0.25">
      <c r="P735" s="10">
        <v>35584</v>
      </c>
      <c r="Q735">
        <v>2.7326990000000002</v>
      </c>
      <c r="S735" s="42">
        <f t="shared" ca="1" si="17"/>
        <v>46706</v>
      </c>
      <c r="T735" s="43">
        <f ca="1">_xll.BInterpol('Base CDI'!$H$4:$H$28,'Base CDI'!$J$4:$J$29,S735,"Cubic","Extrapolate=Linear","MultiX=Average","Skip=True","Sort=True")</f>
        <v>12.966879200805888</v>
      </c>
      <c r="U735" s="43">
        <f ca="1">_xll.BInterpol('Base CDI'!$H$4:$H$28,'Base CDI'!$I$4:$I$29,S735,"Cubic","Extrapolate=Linear","MultiX=Average","Skip=True","Sort=True")</f>
        <v>12.960570864120275</v>
      </c>
    </row>
    <row r="736" spans="16:21" x14ac:dyDescent="0.25">
      <c r="P736" s="10">
        <v>35585</v>
      </c>
      <c r="Q736">
        <v>2.7347480000000002</v>
      </c>
      <c r="S736" s="42">
        <f t="shared" ca="1" si="17"/>
        <v>46707</v>
      </c>
      <c r="T736" s="43">
        <f ca="1">_xll.BInterpol('Base CDI'!$H$4:$H$28,'Base CDI'!$J$4:$J$29,S736,"Cubic","Extrapolate=Linear","MultiX=Average","Skip=True","Sort=True")</f>
        <v>12.965691591927232</v>
      </c>
      <c r="U736" s="43">
        <f ca="1">_xll.BInterpol('Base CDI'!$H$4:$H$28,'Base CDI'!$I$4:$I$29,S736,"Cubic","Extrapolate=Linear","MultiX=Average","Skip=True","Sort=True")</f>
        <v>12.959361539779309</v>
      </c>
    </row>
    <row r="737" spans="16:21" x14ac:dyDescent="0.25">
      <c r="P737" s="10">
        <v>35586</v>
      </c>
      <c r="Q737">
        <v>2.736799</v>
      </c>
      <c r="S737" s="42">
        <f t="shared" ca="1" si="17"/>
        <v>46708</v>
      </c>
      <c r="T737" s="43">
        <f ca="1">_xll.BInterpol('Base CDI'!$H$4:$H$28,'Base CDI'!$J$4:$J$29,S737,"Cubic","Extrapolate=Linear","MultiX=Average","Skip=True","Sort=True")</f>
        <v>12.964510694034379</v>
      </c>
      <c r="U737" s="43">
        <f ca="1">_xll.BInterpol('Base CDI'!$H$4:$H$28,'Base CDI'!$I$4:$I$29,S737,"Cubic","Extrapolate=Linear","MultiX=Average","Skip=True","Sort=True")</f>
        <v>12.958159171979229</v>
      </c>
    </row>
    <row r="738" spans="16:21" x14ac:dyDescent="0.25">
      <c r="P738" s="10">
        <v>35587</v>
      </c>
      <c r="Q738">
        <v>2.738861</v>
      </c>
      <c r="S738" s="42">
        <f t="shared" ca="1" si="17"/>
        <v>46709</v>
      </c>
      <c r="T738" s="43">
        <f ca="1">_xll.BInterpol('Base CDI'!$H$4:$H$28,'Base CDI'!$J$4:$J$29,S738,"Cubic","Extrapolate=Linear","MultiX=Average","Skip=True","Sort=True")</f>
        <v>12.963336530005911</v>
      </c>
      <c r="U738" s="43">
        <f ca="1">_xll.BInterpol('Base CDI'!$H$4:$H$28,'Base CDI'!$I$4:$I$29,S738,"Cubic","Extrapolate=Linear","MultiX=Average","Skip=True","Sort=True")</f>
        <v>12.956963788137346</v>
      </c>
    </row>
    <row r="739" spans="16:21" x14ac:dyDescent="0.25">
      <c r="P739" s="10">
        <v>35590</v>
      </c>
      <c r="Q739">
        <v>2.7409520000000001</v>
      </c>
      <c r="S739" s="42">
        <f t="shared" ca="1" si="17"/>
        <v>46710</v>
      </c>
      <c r="T739" s="43">
        <f ca="1">_xll.BInterpol('Base CDI'!$H$4:$H$28,'Base CDI'!$J$4:$J$29,S739,"Cubic","Extrapolate=Linear","MultiX=Average","Skip=True","Sort=True")</f>
        <v>12.962169122720407</v>
      </c>
      <c r="U739" s="43">
        <f ca="1">_xll.BInterpol('Base CDI'!$H$4:$H$28,'Base CDI'!$I$4:$I$29,S739,"Cubic","Extrapolate=Linear","MultiX=Average","Skip=True","Sort=True")</f>
        <v>12.955775415670967</v>
      </c>
    </row>
    <row r="740" spans="16:21" x14ac:dyDescent="0.25">
      <c r="P740" s="10">
        <v>35591</v>
      </c>
      <c r="Q740">
        <v>2.7430349999999999</v>
      </c>
      <c r="S740" s="42">
        <f t="shared" ca="1" si="17"/>
        <v>46711</v>
      </c>
      <c r="T740" s="43">
        <f ca="1">_xll.BInterpol('Base CDI'!$H$4:$H$28,'Base CDI'!$J$4:$J$29,S740,"Cubic","Extrapolate=Linear","MultiX=Average","Skip=True","Sort=True")</f>
        <v>12.961008495056443</v>
      </c>
      <c r="U740" s="43">
        <f ca="1">_xll.BInterpol('Base CDI'!$H$4:$H$28,'Base CDI'!$I$4:$I$29,S740,"Cubic","Extrapolate=Linear","MultiX=Average","Skip=True","Sort=True")</f>
        <v>12.954594081997401</v>
      </c>
    </row>
    <row r="741" spans="16:21" x14ac:dyDescent="0.25">
      <c r="P741" s="10">
        <v>35592</v>
      </c>
      <c r="Q741">
        <v>2.74512</v>
      </c>
      <c r="S741" s="42">
        <f t="shared" ca="1" si="17"/>
        <v>46712</v>
      </c>
      <c r="T741" s="43">
        <f ca="1">_xll.BInterpol('Base CDI'!$H$4:$H$28,'Base CDI'!$J$4:$J$29,S741,"Cubic","Extrapolate=Linear","MultiX=Average","Skip=True","Sort=True")</f>
        <v>12.959854669892602</v>
      </c>
      <c r="U741" s="43">
        <f ca="1">_xll.BInterpol('Base CDI'!$H$4:$H$28,'Base CDI'!$I$4:$I$29,S741,"Cubic","Extrapolate=Linear","MultiX=Average","Skip=True","Sort=True")</f>
        <v>12.953419814533961</v>
      </c>
    </row>
    <row r="742" spans="16:21" x14ac:dyDescent="0.25">
      <c r="P742" s="10">
        <v>35593</v>
      </c>
      <c r="Q742">
        <v>2.7472059999999998</v>
      </c>
      <c r="S742" s="42">
        <f t="shared" ca="1" si="17"/>
        <v>46713</v>
      </c>
      <c r="T742" s="43">
        <f ca="1">_xll.BInterpol('Base CDI'!$H$4:$H$28,'Base CDI'!$J$4:$J$29,S742,"Cubic","Extrapolate=Linear","MultiX=Average","Skip=True","Sort=True")</f>
        <v>12.958707670107461</v>
      </c>
      <c r="U742" s="43">
        <f ca="1">_xll.BInterpol('Base CDI'!$H$4:$H$28,'Base CDI'!$I$4:$I$29,S742,"Cubic","Extrapolate=Linear","MultiX=Average","Skip=True","Sort=True")</f>
        <v>12.952252640697951</v>
      </c>
    </row>
    <row r="743" spans="16:21" x14ac:dyDescent="0.25">
      <c r="P743" s="10">
        <v>35594</v>
      </c>
      <c r="Q743">
        <v>2.7493029999999998</v>
      </c>
      <c r="S743" s="42">
        <f t="shared" ca="1" si="17"/>
        <v>46714</v>
      </c>
      <c r="T743" s="43">
        <f ca="1">_xll.BInterpol('Base CDI'!$H$4:$H$28,'Base CDI'!$J$4:$J$29,S743,"Cubic","Extrapolate=Linear","MultiX=Average","Skip=True","Sort=True")</f>
        <v>12.9575675185796</v>
      </c>
      <c r="U743" s="43">
        <f ca="1">_xll.BInterpol('Base CDI'!$H$4:$H$28,'Base CDI'!$I$4:$I$29,S743,"Cubic","Extrapolate=Linear","MultiX=Average","Skip=True","Sort=True")</f>
        <v>12.951092587906684</v>
      </c>
    </row>
    <row r="744" spans="16:21" x14ac:dyDescent="0.25">
      <c r="P744" s="10">
        <v>35597</v>
      </c>
      <c r="Q744">
        <v>2.7513920000000001</v>
      </c>
      <c r="S744" s="42">
        <f t="shared" ca="1" si="17"/>
        <v>46715</v>
      </c>
      <c r="T744" s="43">
        <f ca="1">_xll.BInterpol('Base CDI'!$H$4:$H$28,'Base CDI'!$J$4:$J$29,S744,"Cubic","Extrapolate=Linear","MultiX=Average","Skip=True","Sort=True")</f>
        <v>12.956434238187597</v>
      </c>
      <c r="U744" s="43">
        <f ca="1">_xll.BInterpol('Base CDI'!$H$4:$H$28,'Base CDI'!$I$4:$I$29,S744,"Cubic","Extrapolate=Linear","MultiX=Average","Skip=True","Sort=True")</f>
        <v>12.949939683577469</v>
      </c>
    </row>
    <row r="745" spans="16:21" x14ac:dyDescent="0.25">
      <c r="P745" s="10">
        <v>35598</v>
      </c>
      <c r="Q745">
        <v>2.7534930000000002</v>
      </c>
      <c r="S745" s="42">
        <f t="shared" ca="1" si="17"/>
        <v>46716</v>
      </c>
      <c r="T745" s="43">
        <f ca="1">_xll.BInterpol('Base CDI'!$H$4:$H$28,'Base CDI'!$J$4:$J$29,S745,"Cubic","Extrapolate=Linear","MultiX=Average","Skip=True","Sort=True")</f>
        <v>12.955307851810032</v>
      </c>
      <c r="U745" s="43">
        <f ca="1">_xll.BInterpol('Base CDI'!$H$4:$H$28,'Base CDI'!$I$4:$I$29,S745,"Cubic","Extrapolate=Linear","MultiX=Average","Skip=True","Sort=True")</f>
        <v>12.948793955127613</v>
      </c>
    </row>
    <row r="746" spans="16:21" x14ac:dyDescent="0.25">
      <c r="P746" s="10">
        <v>35599</v>
      </c>
      <c r="Q746">
        <v>2.7555939999999999</v>
      </c>
      <c r="S746" s="42">
        <f t="shared" ca="1" si="17"/>
        <v>46717</v>
      </c>
      <c r="T746" s="43">
        <f ca="1">_xll.BInterpol('Base CDI'!$H$4:$H$28,'Base CDI'!$J$4:$J$29,S746,"Cubic","Extrapolate=Linear","MultiX=Average","Skip=True","Sort=True")</f>
        <v>12.954188382325484</v>
      </c>
      <c r="U746" s="43">
        <f ca="1">_xll.BInterpol('Base CDI'!$H$4:$H$28,'Base CDI'!$I$4:$I$29,S746,"Cubic","Extrapolate=Linear","MultiX=Average","Skip=True","Sort=True")</f>
        <v>12.947655429974425</v>
      </c>
    </row>
    <row r="747" spans="16:21" x14ac:dyDescent="0.25">
      <c r="P747" s="10">
        <v>35600</v>
      </c>
      <c r="Q747">
        <v>2.7576890000000001</v>
      </c>
      <c r="S747" s="42">
        <f t="shared" ca="1" si="17"/>
        <v>46718</v>
      </c>
      <c r="T747" s="43">
        <f ca="1">_xll.BInterpol('Base CDI'!$H$4:$H$28,'Base CDI'!$J$4:$J$29,S747,"Cubic","Extrapolate=Linear","MultiX=Average","Skip=True","Sort=True")</f>
        <v>12.953075852612532</v>
      </c>
      <c r="U747" s="43">
        <f ca="1">_xll.BInterpol('Base CDI'!$H$4:$H$28,'Base CDI'!$I$4:$I$29,S747,"Cubic","Extrapolate=Linear","MultiX=Average","Skip=True","Sort=True")</f>
        <v>12.946524135535217</v>
      </c>
    </row>
    <row r="748" spans="16:21" x14ac:dyDescent="0.25">
      <c r="P748" s="10">
        <v>35601</v>
      </c>
      <c r="Q748">
        <v>2.7597849999999999</v>
      </c>
      <c r="S748" s="42">
        <f t="shared" ca="1" si="17"/>
        <v>46719</v>
      </c>
      <c r="T748" s="43">
        <f ca="1">_xll.BInterpol('Base CDI'!$H$4:$H$28,'Base CDI'!$J$4:$J$29,S748,"Cubic","Extrapolate=Linear","MultiX=Average","Skip=True","Sort=True")</f>
        <v>12.951970285549756</v>
      </c>
      <c r="U748" s="43">
        <f ca="1">_xll.BInterpol('Base CDI'!$H$4:$H$28,'Base CDI'!$I$4:$I$29,S748,"Cubic","Extrapolate=Linear","MultiX=Average","Skip=True","Sort=True")</f>
        <v>12.945400099227296</v>
      </c>
    </row>
    <row r="749" spans="16:21" x14ac:dyDescent="0.25">
      <c r="P749" s="10">
        <v>35604</v>
      </c>
      <c r="Q749">
        <v>2.761873</v>
      </c>
      <c r="S749" s="42">
        <f t="shared" ca="1" si="17"/>
        <v>46720</v>
      </c>
      <c r="T749" s="43">
        <f ca="1">_xll.BInterpol('Base CDI'!$H$4:$H$28,'Base CDI'!$J$4:$J$29,S749,"Cubic","Extrapolate=Linear","MultiX=Average","Skip=True","Sort=True")</f>
        <v>12.950871704015732</v>
      </c>
      <c r="U749" s="43">
        <f ca="1">_xll.BInterpol('Base CDI'!$H$4:$H$28,'Base CDI'!$I$4:$I$29,S749,"Cubic","Extrapolate=Linear","MultiX=Average","Skip=True","Sort=True")</f>
        <v>12.944283348467971</v>
      </c>
    </row>
    <row r="750" spans="16:21" x14ac:dyDescent="0.25">
      <c r="P750" s="10">
        <v>35605</v>
      </c>
      <c r="Q750">
        <v>2.7639629999999999</v>
      </c>
      <c r="S750" s="42">
        <f t="shared" ca="1" si="17"/>
        <v>46721</v>
      </c>
      <c r="T750" s="43">
        <f ca="1">_xll.BInterpol('Base CDI'!$H$4:$H$28,'Base CDI'!$J$4:$J$29,S750,"Cubic","Extrapolate=Linear","MultiX=Average","Skip=True","Sort=True")</f>
        <v>12.949780130889044</v>
      </c>
      <c r="U750" s="43">
        <f ca="1">_xll.BInterpol('Base CDI'!$H$4:$H$28,'Base CDI'!$I$4:$I$29,S750,"Cubic","Extrapolate=Linear","MultiX=Average","Skip=True","Sort=True")</f>
        <v>12.943173910674554</v>
      </c>
    </row>
    <row r="751" spans="16:21" x14ac:dyDescent="0.25">
      <c r="P751" s="10">
        <v>35606</v>
      </c>
      <c r="Q751">
        <v>2.766054</v>
      </c>
      <c r="S751" s="42">
        <f t="shared" ca="1" si="17"/>
        <v>46722</v>
      </c>
      <c r="T751" s="43">
        <f ca="1">_xll.BInterpol('Base CDI'!$H$4:$H$28,'Base CDI'!$J$4:$J$29,S751,"Cubic","Extrapolate=Linear","MultiX=Average","Skip=True","Sort=True")</f>
        <v>12.948695589048267</v>
      </c>
      <c r="U751" s="43">
        <f ca="1">_xll.BInterpol('Base CDI'!$H$4:$H$28,'Base CDI'!$I$4:$I$29,S751,"Cubic","Extrapolate=Linear","MultiX=Average","Skip=True","Sort=True")</f>
        <v>12.94207181326435</v>
      </c>
    </row>
    <row r="752" spans="16:21" x14ac:dyDescent="0.25">
      <c r="P752" s="10">
        <v>35607</v>
      </c>
      <c r="Q752">
        <v>2.768119</v>
      </c>
      <c r="S752" s="42">
        <f t="shared" ca="1" si="17"/>
        <v>46723</v>
      </c>
      <c r="T752" s="43">
        <f ca="1">_xll.BInterpol('Base CDI'!$H$4:$H$28,'Base CDI'!$J$4:$J$29,S752,"Cubic","Extrapolate=Linear","MultiX=Average","Skip=True","Sort=True")</f>
        <v>12.947618101371983</v>
      </c>
      <c r="U752" s="43">
        <f ca="1">_xll.BInterpol('Base CDI'!$H$4:$H$28,'Base CDI'!$I$4:$I$29,S752,"Cubic","Extrapolate=Linear","MultiX=Average","Skip=True","Sort=True")</f>
        <v>12.940977083654673</v>
      </c>
    </row>
    <row r="753" spans="16:21" x14ac:dyDescent="0.25">
      <c r="P753" s="10">
        <v>35608</v>
      </c>
      <c r="Q753">
        <v>2.7701769999999999</v>
      </c>
      <c r="S753" s="42">
        <f t="shared" ca="1" si="17"/>
        <v>46724</v>
      </c>
      <c r="T753" s="43">
        <f ca="1">_xll.BInterpol('Base CDI'!$H$4:$H$28,'Base CDI'!$J$4:$J$29,S753,"Cubic","Extrapolate=Linear","MultiX=Average","Skip=True","Sort=True")</f>
        <v>12.946547690738768</v>
      </c>
      <c r="U753" s="43">
        <f ca="1">_xll.BInterpol('Base CDI'!$H$4:$H$28,'Base CDI'!$I$4:$I$29,S753,"Cubic","Extrapolate=Linear","MultiX=Average","Skip=True","Sort=True")</f>
        <v>12.939889749262827</v>
      </c>
    </row>
    <row r="754" spans="16:21" x14ac:dyDescent="0.25">
      <c r="P754" s="10">
        <v>35611</v>
      </c>
      <c r="Q754">
        <v>2.772227</v>
      </c>
      <c r="S754" s="42">
        <f t="shared" ca="1" si="17"/>
        <v>46725</v>
      </c>
      <c r="T754" s="43">
        <f ca="1">_xll.BInterpol('Base CDI'!$H$4:$H$28,'Base CDI'!$J$4:$J$29,S754,"Cubic","Extrapolate=Linear","MultiX=Average","Skip=True","Sort=True")</f>
        <v>12.945484380027205</v>
      </c>
      <c r="U754" s="43">
        <f ca="1">_xll.BInterpol('Base CDI'!$H$4:$H$28,'Base CDI'!$I$4:$I$29,S754,"Cubic","Extrapolate=Linear","MultiX=Average","Skip=True","Sort=True")</f>
        <v>12.938809837506126</v>
      </c>
    </row>
    <row r="755" spans="16:21" x14ac:dyDescent="0.25">
      <c r="P755" s="10">
        <v>35612</v>
      </c>
      <c r="Q755">
        <v>2.7741310000000001</v>
      </c>
      <c r="S755" s="42">
        <f t="shared" ca="1" si="17"/>
        <v>46726</v>
      </c>
      <c r="T755" s="43">
        <f ca="1">_xll.BInterpol('Base CDI'!$H$4:$H$28,'Base CDI'!$J$4:$J$29,S755,"Cubic","Extrapolate=Linear","MultiX=Average","Skip=True","Sort=True")</f>
        <v>12.94442819211587</v>
      </c>
      <c r="U755" s="43">
        <f ca="1">_xll.BInterpol('Base CDI'!$H$4:$H$28,'Base CDI'!$I$4:$I$29,S755,"Cubic","Extrapolate=Linear","MultiX=Average","Skip=True","Sort=True")</f>
        <v>12.937737375801875</v>
      </c>
    </row>
    <row r="756" spans="16:21" x14ac:dyDescent="0.25">
      <c r="P756" s="10">
        <v>35613</v>
      </c>
      <c r="Q756">
        <v>2.7760359999999999</v>
      </c>
      <c r="S756" s="42">
        <f t="shared" ca="1" si="17"/>
        <v>46727</v>
      </c>
      <c r="T756" s="43">
        <f ca="1">_xll.BInterpol('Base CDI'!$H$4:$H$28,'Base CDI'!$J$4:$J$29,S756,"Cubic","Extrapolate=Linear","MultiX=Average","Skip=True","Sort=True")</f>
        <v>12.943379149883343</v>
      </c>
      <c r="U756" s="43">
        <f ca="1">_xll.BInterpol('Base CDI'!$H$4:$H$28,'Base CDI'!$I$4:$I$29,S756,"Cubic","Extrapolate=Linear","MultiX=Average","Skip=True","Sort=True")</f>
        <v>12.936672391567386</v>
      </c>
    </row>
    <row r="757" spans="16:21" x14ac:dyDescent="0.25">
      <c r="P757" s="10">
        <v>35614</v>
      </c>
      <c r="Q757">
        <v>2.7779419999999999</v>
      </c>
      <c r="S757" s="42">
        <f t="shared" ca="1" si="17"/>
        <v>46728</v>
      </c>
      <c r="T757" s="43">
        <f ca="1">_xll.BInterpol('Base CDI'!$H$4:$H$28,'Base CDI'!$J$4:$J$29,S757,"Cubic","Extrapolate=Linear","MultiX=Average","Skip=True","Sort=True")</f>
        <v>12.942337276208203</v>
      </c>
      <c r="U757" s="43">
        <f ca="1">_xll.BInterpol('Base CDI'!$H$4:$H$28,'Base CDI'!$I$4:$I$29,S757,"Cubic","Extrapolate=Linear","MultiX=Average","Skip=True","Sort=True")</f>
        <v>12.935614912219966</v>
      </c>
    </row>
    <row r="758" spans="16:21" x14ac:dyDescent="0.25">
      <c r="P758" s="10">
        <v>35615</v>
      </c>
      <c r="Q758">
        <v>2.779849</v>
      </c>
      <c r="S758" s="42">
        <f t="shared" ca="1" si="17"/>
        <v>46729</v>
      </c>
      <c r="T758" s="43">
        <f ca="1">_xll.BInterpol('Base CDI'!$H$4:$H$28,'Base CDI'!$J$4:$J$29,S758,"Cubic","Extrapolate=Linear","MultiX=Average","Skip=True","Sort=True")</f>
        <v>12.941302593969031</v>
      </c>
      <c r="U758" s="43">
        <f ca="1">_xll.BInterpol('Base CDI'!$H$4:$H$28,'Base CDI'!$I$4:$I$29,S758,"Cubic","Extrapolate=Linear","MultiX=Average","Skip=True","Sort=True")</f>
        <v>12.934564965176927</v>
      </c>
    </row>
    <row r="759" spans="16:21" x14ac:dyDescent="0.25">
      <c r="P759" s="10">
        <v>35618</v>
      </c>
      <c r="Q759">
        <v>2.7817669999999999</v>
      </c>
      <c r="S759" s="42">
        <f t="shared" ca="1" si="17"/>
        <v>46730</v>
      </c>
      <c r="T759" s="43">
        <f ca="1">_xll.BInterpol('Base CDI'!$H$4:$H$28,'Base CDI'!$J$4:$J$29,S759,"Cubic","Extrapolate=Linear","MultiX=Average","Skip=True","Sort=True")</f>
        <v>12.940275126044403</v>
      </c>
      <c r="U759" s="43">
        <f ca="1">_xll.BInterpol('Base CDI'!$H$4:$H$28,'Base CDI'!$I$4:$I$29,S759,"Cubic","Extrapolate=Linear","MultiX=Average","Skip=True","Sort=True")</f>
        <v>12.933522577855577</v>
      </c>
    </row>
    <row r="760" spans="16:21" x14ac:dyDescent="0.25">
      <c r="P760" s="10">
        <v>35619</v>
      </c>
      <c r="Q760">
        <v>2.7836959999999999</v>
      </c>
      <c r="S760" s="42">
        <f t="shared" ca="1" si="17"/>
        <v>46731</v>
      </c>
      <c r="T760" s="43">
        <f ca="1">_xll.BInterpol('Base CDI'!$H$4:$H$28,'Base CDI'!$J$4:$J$29,S760,"Cubic","Extrapolate=Linear","MultiX=Average","Skip=True","Sort=True")</f>
        <v>12.939254895312901</v>
      </c>
      <c r="U760" s="43">
        <f ca="1">_xll.BInterpol('Base CDI'!$H$4:$H$28,'Base CDI'!$I$4:$I$29,S760,"Cubic","Extrapolate=Linear","MultiX=Average","Skip=True","Sort=True")</f>
        <v>12.932487777673224</v>
      </c>
    </row>
    <row r="761" spans="16:21" x14ac:dyDescent="0.25">
      <c r="P761" s="10">
        <v>35620</v>
      </c>
      <c r="Q761">
        <v>2.7856350000000001</v>
      </c>
      <c r="S761" s="42">
        <f t="shared" ca="1" si="17"/>
        <v>46732</v>
      </c>
      <c r="T761" s="43">
        <f ca="1">_xll.BInterpol('Base CDI'!$H$4:$H$28,'Base CDI'!$J$4:$J$29,S761,"Cubic","Extrapolate=Linear","MultiX=Average","Skip=True","Sort=True")</f>
        <v>12.938241924653102</v>
      </c>
      <c r="U761" s="43">
        <f ca="1">_xll.BInterpol('Base CDI'!$H$4:$H$28,'Base CDI'!$I$4:$I$29,S761,"Cubic","Extrapolate=Linear","MultiX=Average","Skip=True","Sort=True")</f>
        <v>12.931460592047179</v>
      </c>
    </row>
    <row r="762" spans="16:21" x14ac:dyDescent="0.25">
      <c r="P762" s="10">
        <v>35621</v>
      </c>
      <c r="Q762">
        <v>2.7875670000000001</v>
      </c>
      <c r="S762" s="42">
        <f t="shared" ca="1" si="17"/>
        <v>46733</v>
      </c>
      <c r="T762" s="43">
        <f ca="1">_xll.BInterpol('Base CDI'!$H$4:$H$28,'Base CDI'!$J$4:$J$29,S762,"Cubic","Extrapolate=Linear","MultiX=Average","Skip=True","Sort=True")</f>
        <v>12.937236236943587</v>
      </c>
      <c r="U762" s="43">
        <f ca="1">_xll.BInterpol('Base CDI'!$H$4:$H$28,'Base CDI'!$I$4:$I$29,S762,"Cubic","Extrapolate=Linear","MultiX=Average","Skip=True","Sort=True")</f>
        <v>12.930441048394748</v>
      </c>
    </row>
    <row r="763" spans="16:21" x14ac:dyDescent="0.25">
      <c r="P763" s="10">
        <v>35622</v>
      </c>
      <c r="Q763">
        <v>2.7894999999999999</v>
      </c>
      <c r="S763" s="42">
        <f t="shared" ca="1" si="17"/>
        <v>46734</v>
      </c>
      <c r="T763" s="43">
        <f ca="1">_xll.BInterpol('Base CDI'!$H$4:$H$28,'Base CDI'!$J$4:$J$29,S763,"Cubic","Extrapolate=Linear","MultiX=Average","Skip=True","Sort=True")</f>
        <v>12.936237855062933</v>
      </c>
      <c r="U763" s="43">
        <f ca="1">_xll.BInterpol('Base CDI'!$H$4:$H$28,'Base CDI'!$I$4:$I$29,S763,"Cubic","Extrapolate=Linear","MultiX=Average","Skip=True","Sort=True")</f>
        <v>12.929429174133244</v>
      </c>
    </row>
    <row r="764" spans="16:21" x14ac:dyDescent="0.25">
      <c r="P764" s="10">
        <v>35625</v>
      </c>
      <c r="Q764">
        <v>2.7914430000000001</v>
      </c>
      <c r="S764" s="42">
        <f t="shared" ca="1" si="17"/>
        <v>46735</v>
      </c>
      <c r="T764" s="43">
        <f ca="1">_xll.BInterpol('Base CDI'!$H$4:$H$28,'Base CDI'!$J$4:$J$29,S764,"Cubic","Extrapolate=Linear","MultiX=Average","Skip=True","Sort=True")</f>
        <v>12.93524680188972</v>
      </c>
      <c r="U764" s="43">
        <f ca="1">_xll.BInterpol('Base CDI'!$H$4:$H$28,'Base CDI'!$I$4:$I$29,S764,"Cubic","Extrapolate=Linear","MultiX=Average","Skip=True","Sort=True")</f>
        <v>12.928424996679976</v>
      </c>
    </row>
    <row r="765" spans="16:21" x14ac:dyDescent="0.25">
      <c r="P765" s="10">
        <v>35626</v>
      </c>
      <c r="Q765">
        <v>2.7933870000000001</v>
      </c>
      <c r="S765" s="42">
        <f t="shared" ca="1" si="17"/>
        <v>46736</v>
      </c>
      <c r="T765" s="43">
        <f ca="1">_xll.BInterpol('Base CDI'!$H$4:$H$28,'Base CDI'!$J$4:$J$29,S765,"Cubic","Extrapolate=Linear","MultiX=Average","Skip=True","Sort=True")</f>
        <v>12.934263100302529</v>
      </c>
      <c r="U765" s="43">
        <f ca="1">_xll.BInterpol('Base CDI'!$H$4:$H$28,'Base CDI'!$I$4:$I$29,S765,"Cubic","Extrapolate=Linear","MultiX=Average","Skip=True","Sort=True")</f>
        <v>12.927428543452249</v>
      </c>
    </row>
    <row r="766" spans="16:21" x14ac:dyDescent="0.25">
      <c r="P766" s="10">
        <v>35627</v>
      </c>
      <c r="Q766">
        <v>2.7953239999999999</v>
      </c>
      <c r="S766" s="42">
        <f t="shared" ca="1" si="17"/>
        <v>46737</v>
      </c>
      <c r="T766" s="43">
        <f ca="1">_xll.BInterpol('Base CDI'!$H$4:$H$28,'Base CDI'!$J$4:$J$29,S766,"Cubic","Extrapolate=Linear","MultiX=Average","Skip=True","Sort=True")</f>
        <v>12.933286773179937</v>
      </c>
      <c r="U766" s="43">
        <f ca="1">_xll.BInterpol('Base CDI'!$H$4:$H$28,'Base CDI'!$I$4:$I$29,S766,"Cubic","Extrapolate=Linear","MultiX=Average","Skip=True","Sort=True")</f>
        <v>12.926439841867376</v>
      </c>
    </row>
    <row r="767" spans="16:21" x14ac:dyDescent="0.25">
      <c r="P767" s="10">
        <v>35628</v>
      </c>
      <c r="Q767">
        <v>2.7972619999999999</v>
      </c>
      <c r="S767" s="42">
        <f t="shared" ca="1" si="17"/>
        <v>46738</v>
      </c>
      <c r="T767" s="43">
        <f ca="1">_xll.BInterpol('Base CDI'!$H$4:$H$28,'Base CDI'!$J$4:$J$29,S767,"Cubic","Extrapolate=Linear","MultiX=Average","Skip=True","Sort=True")</f>
        <v>12.932317843400522</v>
      </c>
      <c r="U767" s="43">
        <f ca="1">_xll.BInterpol('Base CDI'!$H$4:$H$28,'Base CDI'!$I$4:$I$29,S767,"Cubic","Extrapolate=Linear","MultiX=Average","Skip=True","Sort=True")</f>
        <v>12.925458919342665</v>
      </c>
    </row>
    <row r="768" spans="16:21" x14ac:dyDescent="0.25">
      <c r="P768" s="10">
        <v>35629</v>
      </c>
      <c r="Q768">
        <v>2.7992020000000002</v>
      </c>
      <c r="S768" s="42">
        <f t="shared" ca="1" si="17"/>
        <v>46739</v>
      </c>
      <c r="T768" s="43">
        <f ca="1">_xll.BInterpol('Base CDI'!$H$4:$H$28,'Base CDI'!$J$4:$J$29,S768,"Cubic","Extrapolate=Linear","MultiX=Average","Skip=True","Sort=True")</f>
        <v>12.931356333842867</v>
      </c>
      <c r="U768" s="43">
        <f ca="1">_xll.BInterpol('Base CDI'!$H$4:$H$28,'Base CDI'!$I$4:$I$29,S768,"Cubic","Extrapolate=Linear","MultiX=Average","Skip=True","Sort=True")</f>
        <v>12.924485803295427</v>
      </c>
    </row>
    <row r="769" spans="16:21" x14ac:dyDescent="0.25">
      <c r="P769" s="10">
        <v>35632</v>
      </c>
      <c r="Q769">
        <v>2.8011330000000001</v>
      </c>
      <c r="S769" s="42">
        <f t="shared" ca="1" si="17"/>
        <v>46740</v>
      </c>
      <c r="T769" s="43">
        <f ca="1">_xll.BInterpol('Base CDI'!$H$4:$H$28,'Base CDI'!$J$4:$J$29,S769,"Cubic","Extrapolate=Linear","MultiX=Average","Skip=True","Sort=True")</f>
        <v>12.930402267385547</v>
      </c>
      <c r="U769" s="43">
        <f ca="1">_xll.BInterpol('Base CDI'!$H$4:$H$28,'Base CDI'!$I$4:$I$29,S769,"Cubic","Extrapolate=Linear","MultiX=Average","Skip=True","Sort=True")</f>
        <v>12.923520521142969</v>
      </c>
    </row>
    <row r="770" spans="16:21" x14ac:dyDescent="0.25">
      <c r="P770" s="10">
        <v>35633</v>
      </c>
      <c r="Q770">
        <v>2.8030659999999998</v>
      </c>
      <c r="S770" s="42">
        <f t="shared" ca="1" si="17"/>
        <v>46741</v>
      </c>
      <c r="T770" s="43">
        <f ca="1">_xll.BInterpol('Base CDI'!$H$4:$H$28,'Base CDI'!$J$4:$J$29,S770,"Cubic","Extrapolate=Linear","MultiX=Average","Skip=True","Sort=True")</f>
        <v>12.929455666907145</v>
      </c>
      <c r="U770" s="43">
        <f ca="1">_xll.BInterpol('Base CDI'!$H$4:$H$28,'Base CDI'!$I$4:$I$29,S770,"Cubic","Extrapolate=Linear","MultiX=Average","Skip=True","Sort=True")</f>
        <v>12.922563100302598</v>
      </c>
    </row>
    <row r="771" spans="16:21" x14ac:dyDescent="0.25">
      <c r="P771" s="10">
        <v>35634</v>
      </c>
      <c r="Q771">
        <v>2.8049909999999998</v>
      </c>
      <c r="S771" s="42">
        <f t="shared" ca="1" si="17"/>
        <v>46742</v>
      </c>
      <c r="T771" s="43">
        <f ca="1">_xll.BInterpol('Base CDI'!$H$4:$H$28,'Base CDI'!$J$4:$J$29,S771,"Cubic","Extrapolate=Linear","MultiX=Average","Skip=True","Sort=True")</f>
        <v>12.928516555286237</v>
      </c>
      <c r="U771" s="43">
        <f ca="1">_xll.BInterpol('Base CDI'!$H$4:$H$28,'Base CDI'!$I$4:$I$29,S771,"Cubic","Extrapolate=Linear","MultiX=Average","Skip=True","Sort=True")</f>
        <v>12.92161356819163</v>
      </c>
    </row>
    <row r="772" spans="16:21" x14ac:dyDescent="0.25">
      <c r="P772" s="10">
        <v>35635</v>
      </c>
      <c r="Q772">
        <v>2.8069169999999999</v>
      </c>
      <c r="S772" s="42">
        <f t="shared" ca="1" si="17"/>
        <v>46743</v>
      </c>
      <c r="T772" s="43">
        <f ca="1">_xll.BInterpol('Base CDI'!$H$4:$H$28,'Base CDI'!$J$4:$J$29,S772,"Cubic","Extrapolate=Linear","MultiX=Average","Skip=True","Sort=True")</f>
        <v>12.927584955401404</v>
      </c>
      <c r="U772" s="43">
        <f ca="1">_xll.BInterpol('Base CDI'!$H$4:$H$28,'Base CDI'!$I$4:$I$29,S772,"Cubic","Extrapolate=Linear","MultiX=Average","Skip=True","Sort=True")</f>
        <v>12.920671952227368</v>
      </c>
    </row>
    <row r="773" spans="16:21" x14ac:dyDescent="0.25">
      <c r="P773" s="10">
        <v>35636</v>
      </c>
      <c r="Q773">
        <v>2.8088440000000001</v>
      </c>
      <c r="S773" s="42">
        <f t="shared" ca="1" si="17"/>
        <v>46744</v>
      </c>
      <c r="T773" s="43">
        <f ca="1">_xll.BInterpol('Base CDI'!$H$4:$H$28,'Base CDI'!$J$4:$J$29,S773,"Cubic","Extrapolate=Linear","MultiX=Average","Skip=True","Sort=True")</f>
        <v>12.926660890131224</v>
      </c>
      <c r="U773" s="43">
        <f ca="1">_xll.BInterpol('Base CDI'!$H$4:$H$28,'Base CDI'!$I$4:$I$29,S773,"Cubic","Extrapolate=Linear","MultiX=Average","Skip=True","Sort=True")</f>
        <v>12.919738279827122</v>
      </c>
    </row>
    <row r="774" spans="16:21" x14ac:dyDescent="0.25">
      <c r="P774" s="10">
        <v>35639</v>
      </c>
      <c r="Q774">
        <v>2.8107730000000002</v>
      </c>
      <c r="S774" s="42">
        <f t="shared" ca="1" si="17"/>
        <v>46745</v>
      </c>
      <c r="T774" s="43">
        <f ca="1">_xll.BInterpol('Base CDI'!$H$4:$H$28,'Base CDI'!$J$4:$J$29,S774,"Cubic","Extrapolate=Linear","MultiX=Average","Skip=True","Sort=True")</f>
        <v>12.925744382354276</v>
      </c>
      <c r="U774" s="43">
        <f ca="1">_xll.BInterpol('Base CDI'!$H$4:$H$28,'Base CDI'!$I$4:$I$29,S774,"Cubic","Extrapolate=Linear","MultiX=Average","Skip=True","Sort=True")</f>
        <v>12.918812578408204</v>
      </c>
    </row>
    <row r="775" spans="16:21" x14ac:dyDescent="0.25">
      <c r="P775" s="10">
        <v>35640</v>
      </c>
      <c r="Q775">
        <v>2.812703</v>
      </c>
      <c r="S775" s="42">
        <f t="shared" ca="1" si="17"/>
        <v>46746</v>
      </c>
      <c r="T775" s="43">
        <f ca="1">_xll.BInterpol('Base CDI'!$H$4:$H$28,'Base CDI'!$J$4:$J$29,S775,"Cubic","Extrapolate=Linear","MultiX=Average","Skip=True","Sort=True")</f>
        <v>12.92483545494914</v>
      </c>
      <c r="U775" s="43">
        <f ca="1">_xll.BInterpol('Base CDI'!$H$4:$H$28,'Base CDI'!$I$4:$I$29,S775,"Cubic","Extrapolate=Linear","MultiX=Average","Skip=True","Sort=True")</f>
        <v>12.917894875387923</v>
      </c>
    </row>
    <row r="776" spans="16:21" x14ac:dyDescent="0.25">
      <c r="P776" s="10">
        <v>35641</v>
      </c>
      <c r="Q776">
        <v>2.814635</v>
      </c>
      <c r="S776" s="42">
        <f t="shared" ca="1" si="17"/>
        <v>46747</v>
      </c>
      <c r="T776" s="43">
        <f ca="1">_xll.BInterpol('Base CDI'!$H$4:$H$28,'Base CDI'!$J$4:$J$29,S776,"Cubic","Extrapolate=Linear","MultiX=Average","Skip=True","Sort=True")</f>
        <v>12.923934130794395</v>
      </c>
      <c r="U776" s="43">
        <f ca="1">_xll.BInterpol('Base CDI'!$H$4:$H$28,'Base CDI'!$I$4:$I$29,S776,"Cubic","Extrapolate=Linear","MultiX=Average","Skip=True","Sort=True")</f>
        <v>12.916985198183584</v>
      </c>
    </row>
    <row r="777" spans="16:21" x14ac:dyDescent="0.25">
      <c r="P777" s="10">
        <v>35642</v>
      </c>
      <c r="Q777">
        <v>2.816567</v>
      </c>
      <c r="S777" s="42">
        <f t="shared" ca="1" si="17"/>
        <v>46748</v>
      </c>
      <c r="T777" s="43">
        <f ca="1">_xll.BInterpol('Base CDI'!$H$4:$H$28,'Base CDI'!$J$4:$J$29,S777,"Cubic","Extrapolate=Linear","MultiX=Average","Skip=True","Sort=True")</f>
        <v>12.923040432768619</v>
      </c>
      <c r="U777" s="43">
        <f ca="1">_xll.BInterpol('Base CDI'!$H$4:$H$28,'Base CDI'!$I$4:$I$29,S777,"Cubic","Extrapolate=Linear","MultiX=Average","Skip=True","Sort=True")</f>
        <v>12.9160835742125</v>
      </c>
    </row>
    <row r="778" spans="16:21" x14ac:dyDescent="0.25">
      <c r="P778" s="10">
        <v>35643</v>
      </c>
      <c r="Q778">
        <v>2.8186800000000001</v>
      </c>
      <c r="S778" s="42">
        <f t="shared" ca="1" si="17"/>
        <v>46749</v>
      </c>
      <c r="T778" s="43">
        <f ca="1">_xll.BInterpol('Base CDI'!$H$4:$H$28,'Base CDI'!$J$4:$J$29,S778,"Cubic","Extrapolate=Linear","MultiX=Average","Skip=True","Sort=True")</f>
        <v>12.922154383750394</v>
      </c>
      <c r="U778" s="43">
        <f ca="1">_xll.BInterpol('Base CDI'!$H$4:$H$28,'Base CDI'!$I$4:$I$29,S778,"Cubic","Extrapolate=Linear","MultiX=Average","Skip=True","Sort=True")</f>
        <v>12.91519003089198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8">S778+1</f>
        <v>46750</v>
      </c>
      <c r="T779" s="43">
        <f ca="1">_xll.BInterpol('Base CDI'!$H$4:$H$28,'Base CDI'!$J$4:$J$29,S779,"Cubic","Extrapolate=Linear","MultiX=Average","Skip=True","Sort=True")</f>
        <v>12.921276006618296</v>
      </c>
      <c r="U779" s="43">
        <f ca="1">_xll.BInterpol('Base CDI'!$H$4:$H$28,'Base CDI'!$I$4:$I$29,S779,"Cubic","Extrapolate=Linear","MultiX=Average","Skip=True","Sort=True")</f>
        <v>12.914304595639333</v>
      </c>
    </row>
    <row r="780" spans="16:21" x14ac:dyDescent="0.25">
      <c r="P780" s="10">
        <v>35647</v>
      </c>
      <c r="Q780">
        <v>2.8228810000000002</v>
      </c>
      <c r="S780" s="42">
        <f t="shared" ca="1" si="18"/>
        <v>46751</v>
      </c>
      <c r="T780" s="43">
        <f ca="1">_xll.BInterpol('Base CDI'!$H$4:$H$28,'Base CDI'!$J$4:$J$29,S780,"Cubic","Extrapolate=Linear","MultiX=Average","Skip=True","Sort=True")</f>
        <v>12.920405324250906</v>
      </c>
      <c r="U780" s="43">
        <f ca="1">_xll.BInterpol('Base CDI'!$H$4:$H$28,'Base CDI'!$I$4:$I$29,S780,"Cubic","Extrapolate=Linear","MultiX=Average","Skip=True","Sort=True")</f>
        <v>12.913427295871866</v>
      </c>
    </row>
    <row r="781" spans="16:21" x14ac:dyDescent="0.25">
      <c r="P781" s="10">
        <v>35648</v>
      </c>
      <c r="Q781">
        <v>2.8249789999999999</v>
      </c>
      <c r="S781" s="42">
        <f t="shared" ca="1" si="18"/>
        <v>46752</v>
      </c>
      <c r="T781" s="43">
        <f ca="1">_xll.BInterpol('Base CDI'!$H$4:$H$28,'Base CDI'!$J$4:$J$29,S781,"Cubic","Extrapolate=Linear","MultiX=Average","Skip=True","Sort=True")</f>
        <v>12.919542359526801</v>
      </c>
      <c r="U781" s="43">
        <f ca="1">_xll.BInterpol('Base CDI'!$H$4:$H$28,'Base CDI'!$I$4:$I$29,S781,"Cubic","Extrapolate=Linear","MultiX=Average","Skip=True","Sort=True")</f>
        <v>12.91255815900689</v>
      </c>
    </row>
    <row r="782" spans="16:21" x14ac:dyDescent="0.25">
      <c r="P782" s="10">
        <v>35649</v>
      </c>
      <c r="Q782">
        <v>2.82707</v>
      </c>
      <c r="S782" s="42">
        <f t="shared" ca="1" si="18"/>
        <v>46753</v>
      </c>
      <c r="T782" s="43">
        <f ca="1">_xll.BInterpol('Base CDI'!$H$4:$H$28,'Base CDI'!$J$4:$J$29,S782,"Cubic","Extrapolate=Linear","MultiX=Average","Skip=True","Sort=True")</f>
        <v>12.918687135324564</v>
      </c>
      <c r="U782" s="43">
        <f ca="1">_xll.BInterpol('Base CDI'!$H$4:$H$28,'Base CDI'!$I$4:$I$29,S782,"Cubic","Extrapolate=Linear","MultiX=Average","Skip=True","Sort=True")</f>
        <v>12.911697212461714</v>
      </c>
    </row>
    <row r="783" spans="16:21" x14ac:dyDescent="0.25">
      <c r="P783" s="10">
        <v>35650</v>
      </c>
      <c r="Q783">
        <v>2.8291710000000001</v>
      </c>
      <c r="S783" s="42">
        <f t="shared" ca="1" si="18"/>
        <v>46754</v>
      </c>
      <c r="T783" s="43">
        <f ca="1">_xll.BInterpol('Base CDI'!$H$4:$H$28,'Base CDI'!$J$4:$J$29,S783,"Cubic","Extrapolate=Linear","MultiX=Average","Skip=True","Sort=True")</f>
        <v>12.917839674522769</v>
      </c>
      <c r="U783" s="43">
        <f ca="1">_xll.BInterpol('Base CDI'!$H$4:$H$28,'Base CDI'!$I$4:$I$29,S783,"Cubic","Extrapolate=Linear","MultiX=Average","Skip=True","Sort=True")</f>
        <v>12.910844483653648</v>
      </c>
    </row>
    <row r="784" spans="16:21" x14ac:dyDescent="0.25">
      <c r="P784" s="10">
        <v>35653</v>
      </c>
      <c r="Q784">
        <v>2.8312840000000001</v>
      </c>
      <c r="S784" s="42">
        <f t="shared" ca="1" si="18"/>
        <v>46755</v>
      </c>
      <c r="T784" s="43">
        <f ca="1">_xll.BInterpol('Base CDI'!$H$4:$H$28,'Base CDI'!$J$4:$J$29,S784,"Cubic","Extrapolate=Linear","MultiX=Average","Skip=True","Sort=True")</f>
        <v>12.917</v>
      </c>
      <c r="U784" s="43">
        <f ca="1">_xll.BInterpol('Base CDI'!$H$4:$H$28,'Base CDI'!$I$4:$I$29,S784,"Cubic","Extrapolate=Linear","MultiX=Average","Skip=True","Sort=True")</f>
        <v>12.91</v>
      </c>
    </row>
    <row r="785" spans="16:21" x14ac:dyDescent="0.25">
      <c r="P785" s="10">
        <v>35654</v>
      </c>
      <c r="Q785">
        <v>2.8334069999999998</v>
      </c>
      <c r="S785" s="42">
        <f t="shared" ca="1" si="18"/>
        <v>46756</v>
      </c>
      <c r="T785" s="43">
        <f ca="1">_xll.BInterpol('Base CDI'!$H$4:$H$28,'Base CDI'!$J$4:$J$29,S785,"Cubic","Extrapolate=Linear","MultiX=Average","Skip=True","Sort=True")</f>
        <v>12.916168124647061</v>
      </c>
      <c r="U785" s="43">
        <f ca="1">_xll.BInterpol('Base CDI'!$H$4:$H$28,'Base CDI'!$I$4:$I$29,S785,"Cubic","Extrapolate=Linear","MultiX=Average","Skip=True","Sort=True")</f>
        <v>12.909163777868336</v>
      </c>
    </row>
    <row r="786" spans="16:21" x14ac:dyDescent="0.25">
      <c r="P786" s="10">
        <v>35655</v>
      </c>
      <c r="Q786">
        <v>2.8355510000000002</v>
      </c>
      <c r="S786" s="42">
        <f t="shared" ca="1" si="18"/>
        <v>46757</v>
      </c>
      <c r="T786" s="43">
        <f ca="1">_xll.BInterpol('Base CDI'!$H$4:$H$28,'Base CDI'!$J$4:$J$29,S786,"Cubic","Extrapolate=Linear","MultiX=Average","Skip=True","Sort=True")</f>
        <v>12.915344021403682</v>
      </c>
      <c r="U786" s="43">
        <f ca="1">_xll.BInterpol('Base CDI'!$H$4:$H$28,'Base CDI'!$I$4:$I$29,S786,"Cubic","Extrapolate=Linear","MultiX=Average","Skip=True","Sort=True")</f>
        <v>12.908335789427245</v>
      </c>
    </row>
    <row r="787" spans="16:21" x14ac:dyDescent="0.25">
      <c r="P787" s="10">
        <v>35656</v>
      </c>
      <c r="Q787">
        <v>2.8376969999999999</v>
      </c>
      <c r="S787" s="42">
        <f t="shared" ca="1" si="18"/>
        <v>46758</v>
      </c>
      <c r="T787" s="43">
        <f ca="1">_xll.BInterpol('Base CDI'!$H$4:$H$28,'Base CDI'!$J$4:$J$29,S787,"Cubic","Extrapolate=Linear","MultiX=Average","Skip=True","Sort=True")</f>
        <v>12.914527653221811</v>
      </c>
      <c r="U787" s="43">
        <f ca="1">_xll.BInterpol('Base CDI'!$H$4:$H$28,'Base CDI'!$I$4:$I$29,S787,"Cubic","Extrapolate=Linear","MultiX=Average","Skip=True","Sort=True")</f>
        <v>12.907515995795572</v>
      </c>
    </row>
    <row r="788" spans="16:21" x14ac:dyDescent="0.25">
      <c r="P788" s="10">
        <v>35657</v>
      </c>
      <c r="Q788">
        <v>2.8398340000000002</v>
      </c>
      <c r="S788" s="42">
        <f t="shared" ca="1" si="18"/>
        <v>46759</v>
      </c>
      <c r="T788" s="43">
        <f ca="1">_xll.BInterpol('Base CDI'!$H$4:$H$28,'Base CDI'!$J$4:$J$29,S788,"Cubic","Extrapolate=Linear","MultiX=Average","Skip=True","Sort=True")</f>
        <v>12.913718983053403</v>
      </c>
      <c r="U788" s="43">
        <f ca="1">_xll.BInterpol('Base CDI'!$H$4:$H$28,'Base CDI'!$I$4:$I$29,S788,"Cubic","Extrapolate=Linear","MultiX=Average","Skip=True","Sort=True")</f>
        <v>12.906704358092165</v>
      </c>
    </row>
    <row r="789" spans="16:21" x14ac:dyDescent="0.25">
      <c r="P789" s="10">
        <v>35660</v>
      </c>
      <c r="Q789">
        <v>2.841974</v>
      </c>
      <c r="S789" s="42">
        <f t="shared" ca="1" si="18"/>
        <v>46760</v>
      </c>
      <c r="T789" s="43">
        <f ca="1">_xll.BInterpol('Base CDI'!$H$4:$H$28,'Base CDI'!$J$4:$J$29,S789,"Cubic","Extrapolate=Linear","MultiX=Average","Skip=True","Sort=True")</f>
        <v>12.912917973850414</v>
      </c>
      <c r="U789" s="43">
        <f ca="1">_xll.BInterpol('Base CDI'!$H$4:$H$28,'Base CDI'!$I$4:$I$29,S789,"Cubic","Extrapolate=Linear","MultiX=Average","Skip=True","Sort=True")</f>
        <v>12.905900837435869</v>
      </c>
    </row>
    <row r="790" spans="16:21" x14ac:dyDescent="0.25">
      <c r="P790" s="10">
        <v>35661</v>
      </c>
      <c r="Q790">
        <v>2.8441049999999999</v>
      </c>
      <c r="S790" s="42">
        <f t="shared" ca="1" si="18"/>
        <v>46761</v>
      </c>
      <c r="T790" s="43">
        <f ca="1">_xll.BInterpol('Base CDI'!$H$4:$H$28,'Base CDI'!$J$4:$J$29,S790,"Cubic","Extrapolate=Linear","MultiX=Average","Skip=True","Sort=True")</f>
        <v>12.912124588564796</v>
      </c>
      <c r="U790" s="43">
        <f ca="1">_xll.BInterpol('Base CDI'!$H$4:$H$28,'Base CDI'!$I$4:$I$29,S790,"Cubic","Extrapolate=Linear","MultiX=Average","Skip=True","Sort=True")</f>
        <v>12.905105394945528</v>
      </c>
    </row>
    <row r="791" spans="16:21" x14ac:dyDescent="0.25">
      <c r="P791" s="10">
        <v>35662</v>
      </c>
      <c r="Q791">
        <v>2.846238</v>
      </c>
      <c r="S791" s="42">
        <f t="shared" ca="1" si="18"/>
        <v>46762</v>
      </c>
      <c r="T791" s="43">
        <f ca="1">_xll.BInterpol('Base CDI'!$H$4:$H$28,'Base CDI'!$J$4:$J$29,S791,"Cubic","Extrapolate=Linear","MultiX=Average","Skip=True","Sort=True")</f>
        <v>12.911338790148502</v>
      </c>
      <c r="U791" s="43">
        <f ca="1">_xll.BInterpol('Base CDI'!$H$4:$H$28,'Base CDI'!$I$4:$I$29,S791,"Cubic","Extrapolate=Linear","MultiX=Average","Skip=True","Sort=True")</f>
        <v>12.90431799173999</v>
      </c>
    </row>
    <row r="792" spans="16:21" x14ac:dyDescent="0.25">
      <c r="P792" s="10">
        <v>35663</v>
      </c>
      <c r="Q792">
        <v>2.848373</v>
      </c>
      <c r="S792" s="42">
        <f t="shared" ca="1" si="18"/>
        <v>46763</v>
      </c>
      <c r="T792" s="43">
        <f ca="1">_xll.BInterpol('Base CDI'!$H$4:$H$28,'Base CDI'!$J$4:$J$29,S792,"Cubic","Extrapolate=Linear","MultiX=Average","Skip=True","Sort=True")</f>
        <v>12.910560541553489</v>
      </c>
      <c r="U792" s="43">
        <f ca="1">_xll.BInterpol('Base CDI'!$H$4:$H$28,'Base CDI'!$I$4:$I$29,S792,"Cubic","Extrapolate=Linear","MultiX=Average","Skip=True","Sort=True")</f>
        <v>12.903538588938101</v>
      </c>
    </row>
    <row r="793" spans="16:21" x14ac:dyDescent="0.25">
      <c r="P793" s="10">
        <v>35664</v>
      </c>
      <c r="Q793">
        <v>2.8505090000000002</v>
      </c>
      <c r="S793" s="42">
        <f t="shared" ca="1" si="18"/>
        <v>46764</v>
      </c>
      <c r="T793" s="43">
        <f ca="1">_xll.BInterpol('Base CDI'!$H$4:$H$28,'Base CDI'!$J$4:$J$29,S793,"Cubic","Extrapolate=Linear","MultiX=Average","Skip=True","Sort=True")</f>
        <v>12.909789805731707</v>
      </c>
      <c r="U793" s="43">
        <f ca="1">_xll.BInterpol('Base CDI'!$H$4:$H$28,'Base CDI'!$I$4:$I$29,S793,"Cubic","Extrapolate=Linear","MultiX=Average","Skip=True","Sort=True")</f>
        <v>12.902767147658704</v>
      </c>
    </row>
    <row r="794" spans="16:21" x14ac:dyDescent="0.25">
      <c r="P794" s="10">
        <v>35667</v>
      </c>
      <c r="Q794">
        <v>2.8526470000000002</v>
      </c>
      <c r="S794" s="42">
        <f t="shared" ca="1" si="18"/>
        <v>46765</v>
      </c>
      <c r="T794" s="43">
        <f ca="1">_xll.BInterpol('Base CDI'!$H$4:$H$28,'Base CDI'!$J$4:$J$29,S794,"Cubic","Extrapolate=Linear","MultiX=Average","Skip=True","Sort=True")</f>
        <v>12.909026545635109</v>
      </c>
      <c r="U794" s="43">
        <f ca="1">_xll.BInterpol('Base CDI'!$H$4:$H$28,'Base CDI'!$I$4:$I$29,S794,"Cubic","Extrapolate=Linear","MultiX=Average","Skip=True","Sort=True")</f>
        <v>12.902003629020648</v>
      </c>
    </row>
    <row r="795" spans="16:21" x14ac:dyDescent="0.25">
      <c r="P795" s="10">
        <v>35668</v>
      </c>
      <c r="Q795">
        <v>2.8547769999999999</v>
      </c>
      <c r="S795" s="42">
        <f t="shared" ca="1" si="18"/>
        <v>46766</v>
      </c>
      <c r="T795" s="43">
        <f ca="1">_xll.BInterpol('Base CDI'!$H$4:$H$28,'Base CDI'!$J$4:$J$29,S795,"Cubic","Extrapolate=Linear","MultiX=Average","Skip=True","Sort=True")</f>
        <v>12.908270724215653</v>
      </c>
      <c r="U795" s="43">
        <f ca="1">_xll.BInterpol('Base CDI'!$H$4:$H$28,'Base CDI'!$I$4:$I$29,S795,"Cubic","Extrapolate=Linear","MultiX=Average","Skip=True","Sort=True")</f>
        <v>12.901247994142777</v>
      </c>
    </row>
    <row r="796" spans="16:21" x14ac:dyDescent="0.25">
      <c r="P796" s="10">
        <v>35669</v>
      </c>
      <c r="Q796">
        <v>2.8569089999999999</v>
      </c>
      <c r="S796" s="42">
        <f t="shared" ca="1" si="18"/>
        <v>46767</v>
      </c>
      <c r="T796" s="43">
        <f ca="1">_xll.BInterpol('Base CDI'!$H$4:$H$28,'Base CDI'!$J$4:$J$29,S796,"Cubic","Extrapolate=Linear","MultiX=Average","Skip=True","Sort=True")</f>
        <v>12.90752230442529</v>
      </c>
      <c r="U796" s="43">
        <f ca="1">_xll.BInterpol('Base CDI'!$H$4:$H$28,'Base CDI'!$I$4:$I$29,S796,"Cubic","Extrapolate=Linear","MultiX=Average","Skip=True","Sort=True")</f>
        <v>12.900500204143937</v>
      </c>
    </row>
    <row r="797" spans="16:21" x14ac:dyDescent="0.25">
      <c r="P797" s="10">
        <v>35670</v>
      </c>
      <c r="Q797">
        <v>2.8590420000000001</v>
      </c>
      <c r="S797" s="42">
        <f t="shared" ca="1" si="18"/>
        <v>46768</v>
      </c>
      <c r="T797" s="43">
        <f ca="1">_xll.BInterpol('Base CDI'!$H$4:$H$28,'Base CDI'!$J$4:$J$29,S797,"Cubic","Extrapolate=Linear","MultiX=Average","Skip=True","Sort=True")</f>
        <v>12.906781249215975</v>
      </c>
      <c r="U797" s="43">
        <f ca="1">_xll.BInterpol('Base CDI'!$H$4:$H$28,'Base CDI'!$I$4:$I$29,S797,"Cubic","Extrapolate=Linear","MultiX=Average","Skip=True","Sort=True")</f>
        <v>12.899760220142973</v>
      </c>
    </row>
    <row r="798" spans="16:21" x14ac:dyDescent="0.25">
      <c r="P798" s="10">
        <v>35671</v>
      </c>
      <c r="Q798">
        <v>2.8611770000000001</v>
      </c>
      <c r="S798" s="42">
        <f t="shared" ca="1" si="18"/>
        <v>46769</v>
      </c>
      <c r="T798" s="43">
        <f ca="1">_xll.BInterpol('Base CDI'!$H$4:$H$28,'Base CDI'!$J$4:$J$29,S798,"Cubic","Extrapolate=Linear","MultiX=Average","Skip=True","Sort=True")</f>
        <v>12.906047521539659</v>
      </c>
      <c r="U798" s="43">
        <f ca="1">_xll.BInterpol('Base CDI'!$H$4:$H$28,'Base CDI'!$I$4:$I$29,S798,"Cubic","Extrapolate=Linear","MultiX=Average","Skip=True","Sort=True")</f>
        <v>12.899028003258733</v>
      </c>
    </row>
    <row r="799" spans="16:21" x14ac:dyDescent="0.25">
      <c r="P799" s="10">
        <v>35674</v>
      </c>
      <c r="Q799">
        <v>2.8632369999999998</v>
      </c>
      <c r="S799" s="42">
        <f t="shared" ca="1" si="18"/>
        <v>46770</v>
      </c>
      <c r="T799" s="43">
        <f ca="1">_xll.BInterpol('Base CDI'!$H$4:$H$28,'Base CDI'!$J$4:$J$29,S799,"Cubic","Extrapolate=Linear","MultiX=Average","Skip=True","Sort=True")</f>
        <v>12.905321084348296</v>
      </c>
      <c r="U799" s="43">
        <f ca="1">_xll.BInterpol('Base CDI'!$H$4:$H$28,'Base CDI'!$I$4:$I$29,S799,"Cubic","Extrapolate=Linear","MultiX=Average","Skip=True","Sort=True")</f>
        <v>12.89830351461006</v>
      </c>
    </row>
    <row r="800" spans="16:21" x14ac:dyDescent="0.25">
      <c r="P800" s="10">
        <v>35675</v>
      </c>
      <c r="Q800">
        <v>2.8652980000000001</v>
      </c>
      <c r="S800" s="42">
        <f t="shared" ca="1" si="18"/>
        <v>46771</v>
      </c>
      <c r="T800" s="43">
        <f ca="1">_xll.BInterpol('Base CDI'!$H$4:$H$28,'Base CDI'!$J$4:$J$29,S800,"Cubic","Extrapolate=Linear","MultiX=Average","Skip=True","Sort=True")</f>
        <v>12.904601900593843</v>
      </c>
      <c r="U800" s="43">
        <f ca="1">_xll.BInterpol('Base CDI'!$H$4:$H$28,'Base CDI'!$I$4:$I$29,S800,"Cubic","Extrapolate=Linear","MultiX=Average","Skip=True","Sort=True")</f>
        <v>12.897586715315802</v>
      </c>
    </row>
    <row r="801" spans="16:21" x14ac:dyDescent="0.25">
      <c r="P801" s="10">
        <v>35676</v>
      </c>
      <c r="Q801">
        <v>2.8673519999999999</v>
      </c>
      <c r="S801" s="42">
        <f t="shared" ca="1" si="18"/>
        <v>46772</v>
      </c>
      <c r="T801" s="43">
        <f ca="1">_xll.BInterpol('Base CDI'!$H$4:$H$28,'Base CDI'!$J$4:$J$29,S801,"Cubic","Extrapolate=Linear","MultiX=Average","Skip=True","Sort=True")</f>
        <v>12.903889933228252</v>
      </c>
      <c r="U801" s="43">
        <f ca="1">_xll.BInterpol('Base CDI'!$H$4:$H$28,'Base CDI'!$I$4:$I$29,S801,"Cubic","Extrapolate=Linear","MultiX=Average","Skip=True","Sort=True")</f>
        <v>12.896877566494805</v>
      </c>
    </row>
    <row r="802" spans="16:21" x14ac:dyDescent="0.25">
      <c r="P802" s="10">
        <v>35677</v>
      </c>
      <c r="Q802">
        <v>2.8694069999999998</v>
      </c>
      <c r="S802" s="42">
        <f t="shared" ca="1" si="18"/>
        <v>46773</v>
      </c>
      <c r="T802" s="43">
        <f ca="1">_xll.BInterpol('Base CDI'!$H$4:$H$28,'Base CDI'!$J$4:$J$29,S802,"Cubic","Extrapolate=Linear","MultiX=Average","Skip=True","Sort=True")</f>
        <v>12.903185145203475</v>
      </c>
      <c r="U802" s="43">
        <f ca="1">_xll.BInterpol('Base CDI'!$H$4:$H$28,'Base CDI'!$I$4:$I$29,S802,"Cubic","Extrapolate=Linear","MultiX=Average","Skip=True","Sort=True")</f>
        <v>12.896176029265911</v>
      </c>
    </row>
    <row r="803" spans="16:21" x14ac:dyDescent="0.25">
      <c r="P803" s="10">
        <v>35678</v>
      </c>
      <c r="Q803">
        <v>2.8714629999999999</v>
      </c>
      <c r="S803" s="42">
        <f t="shared" ca="1" si="18"/>
        <v>46774</v>
      </c>
      <c r="T803" s="43">
        <f ca="1">_xll.BInterpol('Base CDI'!$H$4:$H$28,'Base CDI'!$J$4:$J$29,S803,"Cubic","Extrapolate=Linear","MultiX=Average","Skip=True","Sort=True")</f>
        <v>12.902487499471466</v>
      </c>
      <c r="U803" s="43">
        <f ca="1">_xll.BInterpol('Base CDI'!$H$4:$H$28,'Base CDI'!$I$4:$I$29,S803,"Cubic","Extrapolate=Linear","MultiX=Average","Skip=True","Sort=True")</f>
        <v>12.895482064747972</v>
      </c>
    </row>
    <row r="804" spans="16:21" x14ac:dyDescent="0.25">
      <c r="P804" s="10">
        <v>35681</v>
      </c>
      <c r="Q804">
        <v>2.8735210000000002</v>
      </c>
      <c r="S804" s="42">
        <f t="shared" ca="1" si="18"/>
        <v>46775</v>
      </c>
      <c r="T804" s="43">
        <f ca="1">_xll.BInterpol('Base CDI'!$H$4:$H$28,'Base CDI'!$J$4:$J$29,S804,"Cubic","Extrapolate=Linear","MultiX=Average","Skip=True","Sort=True")</f>
        <v>12.901796958984182</v>
      </c>
      <c r="U804" s="43">
        <f ca="1">_xll.BInterpol('Base CDI'!$H$4:$H$28,'Base CDI'!$I$4:$I$29,S804,"Cubic","Extrapolate=Linear","MultiX=Average","Skip=True","Sort=True")</f>
        <v>12.894795634059827</v>
      </c>
    </row>
    <row r="805" spans="16:21" x14ac:dyDescent="0.25">
      <c r="P805" s="10">
        <v>35682</v>
      </c>
      <c r="Q805">
        <v>2.8755799999999998</v>
      </c>
      <c r="S805" s="42">
        <f t="shared" ca="1" si="18"/>
        <v>46776</v>
      </c>
      <c r="T805" s="43">
        <f ca="1">_xll.BInterpol('Base CDI'!$H$4:$H$28,'Base CDI'!$J$4:$J$29,S805,"Cubic","Extrapolate=Linear","MultiX=Average","Skip=True","Sort=True")</f>
        <v>12.901113486693573</v>
      </c>
      <c r="U805" s="43">
        <f ca="1">_xll.BInterpol('Base CDI'!$H$4:$H$28,'Base CDI'!$I$4:$I$29,S805,"Cubic","Extrapolate=Linear","MultiX=Average","Skip=True","Sort=True")</f>
        <v>12.894116698320328</v>
      </c>
    </row>
    <row r="806" spans="16:21" x14ac:dyDescent="0.25">
      <c r="P806" s="10">
        <v>35683</v>
      </c>
      <c r="Q806">
        <v>2.8776410000000001</v>
      </c>
      <c r="S806" s="42">
        <f t="shared" ca="1" si="18"/>
        <v>46777</v>
      </c>
      <c r="T806" s="43">
        <f ca="1">_xll.BInterpol('Base CDI'!$H$4:$H$28,'Base CDI'!$J$4:$J$29,S806,"Cubic","Extrapolate=Linear","MultiX=Average","Skip=True","Sort=True")</f>
        <v>12.900437045551593</v>
      </c>
      <c r="U806" s="43">
        <f ca="1">_xll.BInterpol('Base CDI'!$H$4:$H$28,'Base CDI'!$I$4:$I$29,S806,"Cubic","Extrapolate=Linear","MultiX=Average","Skip=True","Sort=True")</f>
        <v>12.893445218648317</v>
      </c>
    </row>
    <row r="807" spans="16:21" x14ac:dyDescent="0.25">
      <c r="P807" s="10">
        <v>35684</v>
      </c>
      <c r="Q807">
        <v>2.8797039999999998</v>
      </c>
      <c r="S807" s="42">
        <f t="shared" ca="1" si="18"/>
        <v>46778</v>
      </c>
      <c r="T807" s="43">
        <f ca="1">_xll.BInterpol('Base CDI'!$H$4:$H$28,'Base CDI'!$J$4:$J$29,S807,"Cubic","Extrapolate=Linear","MultiX=Average","Skip=True","Sort=True")</f>
        <v>12.899767598510198</v>
      </c>
      <c r="U807" s="43">
        <f ca="1">_xll.BInterpol('Base CDI'!$H$4:$H$28,'Base CDI'!$I$4:$I$29,S807,"Cubic","Extrapolate=Linear","MultiX=Average","Skip=True","Sort=True")</f>
        <v>12.89278115616264</v>
      </c>
    </row>
    <row r="808" spans="16:21" x14ac:dyDescent="0.25">
      <c r="P808" s="10">
        <v>35685</v>
      </c>
      <c r="Q808">
        <v>2.881767</v>
      </c>
      <c r="S808" s="42">
        <f t="shared" ca="1" si="18"/>
        <v>46779</v>
      </c>
      <c r="T808" s="43">
        <f ca="1">_xll.BInterpol('Base CDI'!$H$4:$H$28,'Base CDI'!$J$4:$J$29,S808,"Cubic","Extrapolate=Linear","MultiX=Average","Skip=True","Sort=True")</f>
        <v>12.89910510852134</v>
      </c>
      <c r="U808" s="43">
        <f ca="1">_xll.BInterpol('Base CDI'!$H$4:$H$28,'Base CDI'!$I$4:$I$29,S808,"Cubic","Extrapolate=Linear","MultiX=Average","Skip=True","Sort=True")</f>
        <v>12.892124471982143</v>
      </c>
    </row>
    <row r="809" spans="16:21" x14ac:dyDescent="0.25">
      <c r="P809" s="10">
        <v>35688</v>
      </c>
      <c r="Q809">
        <v>2.883842</v>
      </c>
      <c r="S809" s="42">
        <f t="shared" ca="1" si="18"/>
        <v>46780</v>
      </c>
      <c r="T809" s="43">
        <f ca="1">_xll.BInterpol('Base CDI'!$H$4:$H$28,'Base CDI'!$J$4:$J$29,S809,"Cubic","Extrapolate=Linear","MultiX=Average","Skip=True","Sort=True")</f>
        <v>12.898449538536973</v>
      </c>
      <c r="U809" s="43">
        <f ca="1">_xll.BInterpol('Base CDI'!$H$4:$H$28,'Base CDI'!$I$4:$I$29,S809,"Cubic","Extrapolate=Linear","MultiX=Average","Skip=True","Sort=True")</f>
        <v>12.891475127225673</v>
      </c>
    </row>
    <row r="810" spans="16:21" x14ac:dyDescent="0.25">
      <c r="P810" s="10">
        <v>35689</v>
      </c>
      <c r="Q810">
        <v>2.8859189999999999</v>
      </c>
      <c r="S810" s="42">
        <f t="shared" ca="1" si="18"/>
        <v>46781</v>
      </c>
      <c r="T810" s="43">
        <f ca="1">_xll.BInterpol('Base CDI'!$H$4:$H$28,'Base CDI'!$J$4:$J$29,S810,"Cubic","Extrapolate=Linear","MultiX=Average","Skip=True","Sort=True")</f>
        <v>12.897800851509048</v>
      </c>
      <c r="U810" s="43">
        <f ca="1">_xll.BInterpol('Base CDI'!$H$4:$H$28,'Base CDI'!$I$4:$I$29,S810,"Cubic","Extrapolate=Linear","MultiX=Average","Skip=True","Sort=True")</f>
        <v>12.890833083012076</v>
      </c>
    </row>
    <row r="811" spans="16:21" x14ac:dyDescent="0.25">
      <c r="P811" s="10">
        <v>35690</v>
      </c>
      <c r="Q811">
        <v>2.8879869999999999</v>
      </c>
      <c r="S811" s="42">
        <f t="shared" ca="1" si="18"/>
        <v>46782</v>
      </c>
      <c r="T811" s="43">
        <f ca="1">_xll.BInterpol('Base CDI'!$H$4:$H$28,'Base CDI'!$J$4:$J$29,S811,"Cubic","Extrapolate=Linear","MultiX=Average","Skip=True","Sort=True")</f>
        <v>12.897159010389524</v>
      </c>
      <c r="U811" s="43">
        <f ca="1">_xll.BInterpol('Base CDI'!$H$4:$H$28,'Base CDI'!$I$4:$I$29,S811,"Cubic","Extrapolate=Linear","MultiX=Average","Skip=True","Sort=True")</f>
        <v>12.890198300460195</v>
      </c>
    </row>
    <row r="812" spans="16:21" x14ac:dyDescent="0.25">
      <c r="P812" s="10">
        <v>35691</v>
      </c>
      <c r="Q812">
        <v>2.8900570000000001</v>
      </c>
      <c r="S812" s="42">
        <f t="shared" ca="1" si="18"/>
        <v>46783</v>
      </c>
      <c r="T812" s="43">
        <f ca="1">_xll.BInterpol('Base CDI'!$H$4:$H$28,'Base CDI'!$J$4:$J$29,S812,"Cubic","Extrapolate=Linear","MultiX=Average","Skip=True","Sort=True")</f>
        <v>12.896523978130352</v>
      </c>
      <c r="U812" s="43">
        <f ca="1">_xll.BInterpol('Base CDI'!$H$4:$H$28,'Base CDI'!$I$4:$I$29,S812,"Cubic","Extrapolate=Linear","MultiX=Average","Skip=True","Sort=True")</f>
        <v>12.88957074068888</v>
      </c>
    </row>
    <row r="813" spans="16:21" x14ac:dyDescent="0.25">
      <c r="P813" s="10">
        <v>35692</v>
      </c>
      <c r="Q813">
        <v>2.892128</v>
      </c>
      <c r="S813" s="42">
        <f t="shared" ca="1" si="18"/>
        <v>46784</v>
      </c>
      <c r="T813" s="43">
        <f ca="1">_xll.BInterpol('Base CDI'!$H$4:$H$28,'Base CDI'!$J$4:$J$29,S813,"Cubic","Extrapolate=Linear","MultiX=Average","Skip=True","Sort=True")</f>
        <v>12.895895717683485</v>
      </c>
      <c r="U813" s="43">
        <f ca="1">_xll.BInterpol('Base CDI'!$H$4:$H$28,'Base CDI'!$I$4:$I$29,S813,"Cubic","Extrapolate=Linear","MultiX=Average","Skip=True","Sort=True")</f>
        <v>12.888950364816973</v>
      </c>
    </row>
    <row r="814" spans="16:21" x14ac:dyDescent="0.25">
      <c r="P814" s="10">
        <v>35695</v>
      </c>
      <c r="Q814">
        <v>2.8942009999999998</v>
      </c>
      <c r="S814" s="42">
        <f t="shared" ca="1" si="18"/>
        <v>46785</v>
      </c>
      <c r="T814" s="43">
        <f ca="1">_xll.BInterpol('Base CDI'!$H$4:$H$28,'Base CDI'!$J$4:$J$29,S814,"Cubic","Extrapolate=Linear","MultiX=Average","Skip=True","Sort=True")</f>
        <v>12.895274192000876</v>
      </c>
      <c r="U814" s="43">
        <f ca="1">_xll.BInterpol('Base CDI'!$H$4:$H$28,'Base CDI'!$I$4:$I$29,S814,"Cubic","Extrapolate=Linear","MultiX=Average","Skip=True","Sort=True")</f>
        <v>12.88833713396332</v>
      </c>
    </row>
    <row r="815" spans="16:21" x14ac:dyDescent="0.25">
      <c r="P815" s="10">
        <v>35696</v>
      </c>
      <c r="Q815">
        <v>2.8962750000000002</v>
      </c>
      <c r="S815" s="42">
        <f t="shared" ca="1" si="18"/>
        <v>46786</v>
      </c>
      <c r="T815" s="43">
        <f ca="1">_xll.BInterpol('Base CDI'!$H$4:$H$28,'Base CDI'!$J$4:$J$29,S815,"Cubic","Extrapolate=Linear","MultiX=Average","Skip=True","Sort=True")</f>
        <v>12.894659364034482</v>
      </c>
      <c r="U815" s="43">
        <f ca="1">_xll.BInterpol('Base CDI'!$H$4:$H$28,'Base CDI'!$I$4:$I$29,S815,"Cubic","Extrapolate=Linear","MultiX=Average","Skip=True","Sort=True")</f>
        <v>12.887731009246769</v>
      </c>
    </row>
    <row r="816" spans="16:21" x14ac:dyDescent="0.25">
      <c r="P816" s="10">
        <v>35697</v>
      </c>
      <c r="Q816">
        <v>2.8983500000000002</v>
      </c>
      <c r="S816" s="42">
        <f t="shared" ca="1" si="18"/>
        <v>46787</v>
      </c>
      <c r="T816" s="43">
        <f ca="1">_xll.BInterpol('Base CDI'!$H$4:$H$28,'Base CDI'!$J$4:$J$29,S816,"Cubic","Extrapolate=Linear","MultiX=Average","Skip=True","Sort=True")</f>
        <v>12.894051196736253</v>
      </c>
      <c r="U816" s="43">
        <f ca="1">_xll.BInterpol('Base CDI'!$H$4:$H$28,'Base CDI'!$I$4:$I$29,S816,"Cubic","Extrapolate=Linear","MultiX=Average","Skip=True","Sort=True")</f>
        <v>12.887131951786165</v>
      </c>
    </row>
    <row r="817" spans="16:21" x14ac:dyDescent="0.25">
      <c r="P817" s="10">
        <v>35698</v>
      </c>
      <c r="Q817">
        <v>2.9004080000000001</v>
      </c>
      <c r="S817" s="42">
        <f t="shared" ca="1" si="18"/>
        <v>46788</v>
      </c>
      <c r="T817" s="43">
        <f ca="1">_xll.BInterpol('Base CDI'!$H$4:$H$28,'Base CDI'!$J$4:$J$29,S817,"Cubic","Extrapolate=Linear","MultiX=Average","Skip=True","Sort=True")</f>
        <v>12.893449653058145</v>
      </c>
      <c r="U817" s="43">
        <f ca="1">_xll.BInterpol('Base CDI'!$H$4:$H$28,'Base CDI'!$I$4:$I$29,S817,"Cubic","Extrapolate=Linear","MultiX=Average","Skip=True","Sort=True")</f>
        <v>12.886539922700353</v>
      </c>
    </row>
    <row r="818" spans="16:21" x14ac:dyDescent="0.25">
      <c r="P818" s="10">
        <v>35699</v>
      </c>
      <c r="Q818">
        <v>2.9024580000000002</v>
      </c>
      <c r="S818" s="42">
        <f t="shared" ca="1" si="18"/>
        <v>46789</v>
      </c>
      <c r="T818" s="43">
        <f ca="1">_xll.BInterpol('Base CDI'!$H$4:$H$28,'Base CDI'!$J$4:$J$29,S818,"Cubic","Extrapolate=Linear","MultiX=Average","Skip=True","Sort=True")</f>
        <v>12.89285469595211</v>
      </c>
      <c r="U818" s="43">
        <f ca="1">_xll.BInterpol('Base CDI'!$H$4:$H$28,'Base CDI'!$I$4:$I$29,S818,"Cubic","Extrapolate=Linear","MultiX=Average","Skip=True","Sort=True")</f>
        <v>12.885954883108178</v>
      </c>
    </row>
    <row r="819" spans="16:21" x14ac:dyDescent="0.25">
      <c r="P819" s="10">
        <v>35702</v>
      </c>
      <c r="Q819">
        <v>2.9044989999999999</v>
      </c>
      <c r="S819" s="42">
        <f t="shared" ca="1" si="18"/>
        <v>46790</v>
      </c>
      <c r="T819" s="43">
        <f ca="1">_xll.BInterpol('Base CDI'!$H$4:$H$28,'Base CDI'!$J$4:$J$29,S819,"Cubic","Extrapolate=Linear","MultiX=Average","Skip=True","Sort=True")</f>
        <v>12.892266288370104</v>
      </c>
      <c r="U819" s="43">
        <f ca="1">_xll.BInterpol('Base CDI'!$H$4:$H$28,'Base CDI'!$I$4:$I$29,S819,"Cubic","Extrapolate=Linear","MultiX=Average","Skip=True","Sort=True")</f>
        <v>12.885376794128488</v>
      </c>
    </row>
    <row r="820" spans="16:21" x14ac:dyDescent="0.25">
      <c r="P820" s="10">
        <v>35703</v>
      </c>
      <c r="Q820">
        <v>2.9065029999999998</v>
      </c>
      <c r="S820" s="42">
        <f t="shared" ca="1" si="18"/>
        <v>46791</v>
      </c>
      <c r="T820" s="43">
        <f ca="1">_xll.BInterpol('Base CDI'!$H$4:$H$28,'Base CDI'!$J$4:$J$29,S820,"Cubic","Extrapolate=Linear","MultiX=Average","Skip=True","Sort=True")</f>
        <v>12.891684393264077</v>
      </c>
      <c r="U820" s="43">
        <f ca="1">_xll.BInterpol('Base CDI'!$H$4:$H$28,'Base CDI'!$I$4:$I$29,S820,"Cubic","Extrapolate=Linear","MultiX=Average","Skip=True","Sort=True")</f>
        <v>12.884805616880129</v>
      </c>
    </row>
    <row r="821" spans="16:21" x14ac:dyDescent="0.25">
      <c r="P821" s="10">
        <v>35704</v>
      </c>
      <c r="Q821">
        <v>2.908509</v>
      </c>
      <c r="S821" s="42">
        <f t="shared" ca="1" si="18"/>
        <v>46792</v>
      </c>
      <c r="T821" s="43">
        <f ca="1">_xll.BInterpol('Base CDI'!$H$4:$H$28,'Base CDI'!$J$4:$J$29,S821,"Cubic","Extrapolate=Linear","MultiX=Average","Skip=True","Sort=True")</f>
        <v>12.891108973585986</v>
      </c>
      <c r="U821" s="43">
        <f ca="1">_xll.BInterpol('Base CDI'!$H$4:$H$28,'Base CDI'!$I$4:$I$29,S821,"Cubic","Extrapolate=Linear","MultiX=Average","Skip=True","Sort=True")</f>
        <v>12.884241312481945</v>
      </c>
    </row>
    <row r="822" spans="16:21" x14ac:dyDescent="0.25">
      <c r="P822" s="10">
        <v>35705</v>
      </c>
      <c r="Q822">
        <v>2.9105059999999998</v>
      </c>
      <c r="S822" s="42">
        <f t="shared" ca="1" si="18"/>
        <v>46793</v>
      </c>
      <c r="T822" s="43">
        <f ca="1">_xll.BInterpol('Base CDI'!$H$4:$H$28,'Base CDI'!$J$4:$J$29,S822,"Cubic","Extrapolate=Linear","MultiX=Average","Skip=True","Sort=True")</f>
        <v>12.890539992287785</v>
      </c>
      <c r="U822" s="43">
        <f ca="1">_xll.BInterpol('Base CDI'!$H$4:$H$28,'Base CDI'!$I$4:$I$29,S822,"Cubic","Extrapolate=Linear","MultiX=Average","Skip=True","Sort=True")</f>
        <v>12.883683842052783</v>
      </c>
    </row>
    <row r="823" spans="16:21" x14ac:dyDescent="0.25">
      <c r="P823" s="10">
        <v>35706</v>
      </c>
      <c r="Q823">
        <v>2.9124949999999998</v>
      </c>
      <c r="S823" s="42">
        <f t="shared" ca="1" si="18"/>
        <v>46794</v>
      </c>
      <c r="T823" s="43">
        <f ca="1">_xll.BInterpol('Base CDI'!$H$4:$H$28,'Base CDI'!$J$4:$J$29,S823,"Cubic","Extrapolate=Linear","MultiX=Average","Skip=True","Sort=True")</f>
        <v>12.889977412321423</v>
      </c>
      <c r="U823" s="43">
        <f ca="1">_xll.BInterpol('Base CDI'!$H$4:$H$28,'Base CDI'!$I$4:$I$29,S823,"Cubic","Extrapolate=Linear","MultiX=Average","Skip=True","Sort=True")</f>
        <v>12.883133166711486</v>
      </c>
    </row>
    <row r="824" spans="16:21" x14ac:dyDescent="0.25">
      <c r="P824" s="10">
        <v>35709</v>
      </c>
      <c r="Q824">
        <v>2.914485</v>
      </c>
      <c r="S824" s="42">
        <f t="shared" ca="1" si="18"/>
        <v>46795</v>
      </c>
      <c r="T824" s="43">
        <f ca="1">_xll.BInterpol('Base CDI'!$H$4:$H$28,'Base CDI'!$J$4:$J$29,S824,"Cubic","Extrapolate=Linear","MultiX=Average","Skip=True","Sort=True")</f>
        <v>12.88942119663886</v>
      </c>
      <c r="U824" s="43">
        <f ca="1">_xll.BInterpol('Base CDI'!$H$4:$H$28,'Base CDI'!$I$4:$I$29,S824,"Cubic","Extrapolate=Linear","MultiX=Average","Skip=True","Sort=True")</f>
        <v>12.882589247576902</v>
      </c>
    </row>
    <row r="825" spans="16:21" x14ac:dyDescent="0.25">
      <c r="P825" s="10">
        <v>35710</v>
      </c>
      <c r="Q825">
        <v>2.9164759999999998</v>
      </c>
      <c r="S825" s="42">
        <f t="shared" ca="1" si="18"/>
        <v>46796</v>
      </c>
      <c r="T825" s="43">
        <f ca="1">_xll.BInterpol('Base CDI'!$H$4:$H$28,'Base CDI'!$J$4:$J$29,S825,"Cubic","Extrapolate=Linear","MultiX=Average","Skip=True","Sort=True")</f>
        <v>12.888871308192044</v>
      </c>
      <c r="U825" s="43">
        <f ca="1">_xll.BInterpol('Base CDI'!$H$4:$H$28,'Base CDI'!$I$4:$I$29,S825,"Cubic","Extrapolate=Linear","MultiX=Average","Skip=True","Sort=True")</f>
        <v>12.882052045767878</v>
      </c>
    </row>
    <row r="826" spans="16:21" x14ac:dyDescent="0.25">
      <c r="P826" s="10">
        <v>35711</v>
      </c>
      <c r="Q826">
        <v>2.918469</v>
      </c>
      <c r="S826" s="42">
        <f t="shared" ca="1" si="18"/>
        <v>46797</v>
      </c>
      <c r="T826" s="43">
        <f ca="1">_xll.BInterpol('Base CDI'!$H$4:$H$28,'Base CDI'!$J$4:$J$29,S826,"Cubic","Extrapolate=Linear","MultiX=Average","Skip=True","Sort=True")</f>
        <v>12.888327709932932</v>
      </c>
      <c r="U826" s="43">
        <f ca="1">_xll.BInterpol('Base CDI'!$H$4:$H$28,'Base CDI'!$I$4:$I$29,S826,"Cubic","Extrapolate=Linear","MultiX=Average","Skip=True","Sort=True")</f>
        <v>12.88152152240326</v>
      </c>
    </row>
    <row r="827" spans="16:21" x14ac:dyDescent="0.25">
      <c r="P827" s="10">
        <v>35712</v>
      </c>
      <c r="Q827">
        <v>2.9204639999999999</v>
      </c>
      <c r="S827" s="42">
        <f t="shared" ca="1" si="18"/>
        <v>46798</v>
      </c>
      <c r="T827" s="43">
        <f ca="1">_xll.BInterpol('Base CDI'!$H$4:$H$28,'Base CDI'!$J$4:$J$29,S827,"Cubic","Extrapolate=Linear","MultiX=Average","Skip=True","Sort=True")</f>
        <v>12.887790364813478</v>
      </c>
      <c r="U827" s="43">
        <f ca="1">_xll.BInterpol('Base CDI'!$H$4:$H$28,'Base CDI'!$I$4:$I$29,S827,"Cubic","Extrapolate=Linear","MultiX=Average","Skip=True","Sort=True")</f>
        <v>12.88099763860189</v>
      </c>
    </row>
    <row r="828" spans="16:21" x14ac:dyDescent="0.25">
      <c r="P828" s="10">
        <v>35713</v>
      </c>
      <c r="Q828">
        <v>2.9224589999999999</v>
      </c>
      <c r="S828" s="42">
        <f t="shared" ca="1" si="18"/>
        <v>46799</v>
      </c>
      <c r="T828" s="43">
        <f ca="1">_xll.BInterpol('Base CDI'!$H$4:$H$28,'Base CDI'!$J$4:$J$29,S828,"Cubic","Extrapolate=Linear","MultiX=Average","Skip=True","Sort=True")</f>
        <v>12.887259235785633</v>
      </c>
      <c r="U828" s="43">
        <f ca="1">_xll.BInterpol('Base CDI'!$H$4:$H$28,'Base CDI'!$I$4:$I$29,S828,"Cubic","Extrapolate=Linear","MultiX=Average","Skip=True","Sort=True")</f>
        <v>12.880480355482616</v>
      </c>
    </row>
    <row r="829" spans="16:21" x14ac:dyDescent="0.25">
      <c r="P829" s="10">
        <v>35716</v>
      </c>
      <c r="Q829">
        <v>2.9244560000000002</v>
      </c>
      <c r="S829" s="42">
        <f t="shared" ca="1" si="18"/>
        <v>46800</v>
      </c>
      <c r="T829" s="43">
        <f ca="1">_xll.BInterpol('Base CDI'!$H$4:$H$28,'Base CDI'!$J$4:$J$29,S829,"Cubic","Extrapolate=Linear","MultiX=Average","Skip=True","Sort=True")</f>
        <v>12.886734285801353</v>
      </c>
      <c r="U829" s="43">
        <f ca="1">_xll.BInterpol('Base CDI'!$H$4:$H$28,'Base CDI'!$I$4:$I$29,S829,"Cubic","Extrapolate=Linear","MultiX=Average","Skip=True","Sort=True")</f>
        <v>12.879969634164285</v>
      </c>
    </row>
    <row r="830" spans="16:21" x14ac:dyDescent="0.25">
      <c r="P830" s="10">
        <v>35717</v>
      </c>
      <c r="Q830">
        <v>2.9264549999999998</v>
      </c>
      <c r="S830" s="42">
        <f t="shared" ca="1" si="18"/>
        <v>46801</v>
      </c>
      <c r="T830" s="43">
        <f ca="1">_xll.BInterpol('Base CDI'!$H$4:$H$28,'Base CDI'!$J$4:$J$29,S830,"Cubic","Extrapolate=Linear","MultiX=Average","Skip=True","Sort=True")</f>
        <v>12.886215477812591</v>
      </c>
      <c r="U830" s="43">
        <f ca="1">_xll.BInterpol('Base CDI'!$H$4:$H$28,'Base CDI'!$I$4:$I$29,S830,"Cubic","Extrapolate=Linear","MultiX=Average","Skip=True","Sort=True")</f>
        <v>12.879465435765741</v>
      </c>
    </row>
    <row r="831" spans="16:21" x14ac:dyDescent="0.25">
      <c r="P831" s="10">
        <v>35718</v>
      </c>
      <c r="Q831">
        <v>2.928464</v>
      </c>
      <c r="S831" s="42">
        <f t="shared" ca="1" si="18"/>
        <v>46802</v>
      </c>
      <c r="T831" s="43">
        <f ca="1">_xll.BInterpol('Base CDI'!$H$4:$H$28,'Base CDI'!$J$4:$J$29,S831,"Cubic","Extrapolate=Linear","MultiX=Average","Skip=True","Sort=True")</f>
        <v>12.8857027747713</v>
      </c>
      <c r="U831" s="43">
        <f ca="1">_xll.BInterpol('Base CDI'!$H$4:$H$28,'Base CDI'!$I$4:$I$29,S831,"Cubic","Extrapolate=Linear","MultiX=Average","Skip=True","Sort=True")</f>
        <v>12.87896772140583</v>
      </c>
    </row>
    <row r="832" spans="16:21" x14ac:dyDescent="0.25">
      <c r="P832" s="10">
        <v>35719</v>
      </c>
      <c r="Q832">
        <v>2.930485</v>
      </c>
      <c r="S832" s="42">
        <f t="shared" ca="1" si="18"/>
        <v>46803</v>
      </c>
      <c r="T832" s="43">
        <f ca="1">_xll.BInterpol('Base CDI'!$H$4:$H$28,'Base CDI'!$J$4:$J$29,S832,"Cubic","Extrapolate=Linear","MultiX=Average","Skip=True","Sort=True")</f>
        <v>12.885196139629434</v>
      </c>
      <c r="U832" s="43">
        <f ca="1">_xll.BInterpol('Base CDI'!$H$4:$H$28,'Base CDI'!$I$4:$I$29,S832,"Cubic","Extrapolate=Linear","MultiX=Average","Skip=True","Sort=True")</f>
        <v>12.878476452203399</v>
      </c>
    </row>
    <row r="833" spans="16:21" x14ac:dyDescent="0.25">
      <c r="P833" s="10">
        <v>35720</v>
      </c>
      <c r="Q833">
        <v>2.9325070000000002</v>
      </c>
      <c r="S833" s="42">
        <f t="shared" ca="1" si="18"/>
        <v>46804</v>
      </c>
      <c r="T833" s="43">
        <f ca="1">_xll.BInterpol('Base CDI'!$H$4:$H$28,'Base CDI'!$J$4:$J$29,S833,"Cubic","Extrapolate=Linear","MultiX=Average","Skip=True","Sort=True")</f>
        <v>12.884695535338947</v>
      </c>
      <c r="U833" s="43">
        <f ca="1">_xll.BInterpol('Base CDI'!$H$4:$H$28,'Base CDI'!$I$4:$I$29,S833,"Cubic","Extrapolate=Linear","MultiX=Average","Skip=True","Sort=True")</f>
        <v>12.877991589277293</v>
      </c>
    </row>
    <row r="834" spans="16:21" x14ac:dyDescent="0.25">
      <c r="P834" s="10">
        <v>35723</v>
      </c>
      <c r="Q834">
        <v>2.9345300000000001</v>
      </c>
      <c r="S834" s="42">
        <f t="shared" ca="1" si="18"/>
        <v>46805</v>
      </c>
      <c r="T834" s="43">
        <f ca="1">_xll.BInterpol('Base CDI'!$H$4:$H$28,'Base CDI'!$J$4:$J$29,S834,"Cubic","Extrapolate=Linear","MultiX=Average","Skip=True","Sort=True")</f>
        <v>12.884200924851793</v>
      </c>
      <c r="U834" s="43">
        <f ca="1">_xll.BInterpol('Base CDI'!$H$4:$H$28,'Base CDI'!$I$4:$I$29,S834,"Cubic","Extrapolate=Linear","MultiX=Average","Skip=True","Sort=True")</f>
        <v>12.877513093746357</v>
      </c>
    </row>
    <row r="835" spans="16:21" x14ac:dyDescent="0.25">
      <c r="P835" s="10">
        <v>35724</v>
      </c>
      <c r="Q835">
        <v>2.9365450000000002</v>
      </c>
      <c r="S835" s="42">
        <f t="shared" ca="1" si="18"/>
        <v>46806</v>
      </c>
      <c r="T835" s="43">
        <f ca="1">_xll.BInterpol('Base CDI'!$H$4:$H$28,'Base CDI'!$J$4:$J$29,S835,"Cubic","Extrapolate=Linear","MultiX=Average","Skip=True","Sort=True")</f>
        <v>12.883712271119924</v>
      </c>
      <c r="U835" s="43">
        <f ca="1">_xll.BInterpol('Base CDI'!$H$4:$H$28,'Base CDI'!$I$4:$I$29,S835,"Cubic","Extrapolate=Linear","MultiX=Average","Skip=True","Sort=True")</f>
        <v>12.877040926729437</v>
      </c>
    </row>
    <row r="836" spans="16:21" x14ac:dyDescent="0.25">
      <c r="P836" s="10">
        <v>35725</v>
      </c>
      <c r="Q836">
        <v>2.9385620000000001</v>
      </c>
      <c r="S836" s="42">
        <f t="shared" ca="1" si="18"/>
        <v>46807</v>
      </c>
      <c r="T836" s="43">
        <f ca="1">_xll.BInterpol('Base CDI'!$H$4:$H$28,'Base CDI'!$J$4:$J$29,S836,"Cubic","Extrapolate=Linear","MultiX=Average","Skip=True","Sort=True")</f>
        <v>12.883229537095296</v>
      </c>
      <c r="U836" s="43">
        <f ca="1">_xll.BInterpol('Base CDI'!$H$4:$H$28,'Base CDI'!$I$4:$I$29,S836,"Cubic","Extrapolate=Linear","MultiX=Average","Skip=True","Sort=True")</f>
        <v>12.87657504934538</v>
      </c>
    </row>
    <row r="837" spans="16:21" x14ac:dyDescent="0.25">
      <c r="P837" s="10">
        <v>35726</v>
      </c>
      <c r="Q837">
        <v>2.9405800000000002</v>
      </c>
      <c r="S837" s="42">
        <f t="shared" ca="1" si="18"/>
        <v>46808</v>
      </c>
      <c r="T837" s="43">
        <f ca="1">_xll.BInterpol('Base CDI'!$H$4:$H$28,'Base CDI'!$J$4:$J$29,S837,"Cubic","Extrapolate=Linear","MultiX=Average","Skip=True","Sort=True")</f>
        <v>12.88275268572986</v>
      </c>
      <c r="U837" s="43">
        <f ca="1">_xll.BInterpol('Base CDI'!$H$4:$H$28,'Base CDI'!$I$4:$I$29,S837,"Cubic","Extrapolate=Linear","MultiX=Average","Skip=True","Sort=True")</f>
        <v>12.876115422713031</v>
      </c>
    </row>
    <row r="838" spans="16:21" x14ac:dyDescent="0.25">
      <c r="P838" s="10">
        <v>35727</v>
      </c>
      <c r="Q838">
        <v>2.942599</v>
      </c>
      <c r="S838" s="42">
        <f t="shared" ca="1" si="18"/>
        <v>46809</v>
      </c>
      <c r="T838" s="43">
        <f ca="1">_xll.BInterpol('Base CDI'!$H$4:$H$28,'Base CDI'!$J$4:$J$29,S838,"Cubic","Extrapolate=Linear","MultiX=Average","Skip=True","Sort=True")</f>
        <v>12.882281679975573</v>
      </c>
      <c r="U838" s="43">
        <f ca="1">_xll.BInterpol('Base CDI'!$H$4:$H$28,'Base CDI'!$I$4:$I$29,S838,"Cubic","Extrapolate=Linear","MultiX=Average","Skip=True","Sort=True")</f>
        <v>12.875662007951236</v>
      </c>
    </row>
    <row r="839" spans="16:21" x14ac:dyDescent="0.25">
      <c r="P839" s="10">
        <v>35730</v>
      </c>
      <c r="Q839">
        <v>2.9446099999999999</v>
      </c>
      <c r="S839" s="42">
        <f t="shared" ca="1" si="18"/>
        <v>46810</v>
      </c>
      <c r="T839" s="43">
        <f ca="1">_xll.BInterpol('Base CDI'!$H$4:$H$28,'Base CDI'!$J$4:$J$29,S839,"Cubic","Extrapolate=Linear","MultiX=Average","Skip=True","Sort=True")</f>
        <v>12.881816482784386</v>
      </c>
      <c r="U839" s="43">
        <f ca="1">_xll.BInterpol('Base CDI'!$H$4:$H$28,'Base CDI'!$I$4:$I$29,S839,"Cubic","Extrapolate=Linear","MultiX=Average","Skip=True","Sort=True")</f>
        <v>12.875214766178841</v>
      </c>
    </row>
    <row r="840" spans="16:21" x14ac:dyDescent="0.25">
      <c r="P840" s="10">
        <v>35731</v>
      </c>
      <c r="Q840">
        <v>2.9466320000000001</v>
      </c>
      <c r="S840" s="42">
        <f t="shared" ca="1" si="18"/>
        <v>46811</v>
      </c>
      <c r="T840" s="43">
        <f ca="1">_xll.BInterpol('Base CDI'!$H$4:$H$28,'Base CDI'!$J$4:$J$29,S840,"Cubic","Extrapolate=Linear","MultiX=Average","Skip=True","Sort=True")</f>
        <v>12.881357057108254</v>
      </c>
      <c r="U840" s="43">
        <f ca="1">_xll.BInterpol('Base CDI'!$H$4:$H$28,'Base CDI'!$I$4:$I$29,S840,"Cubic","Extrapolate=Linear","MultiX=Average","Skip=True","Sort=True")</f>
        <v>12.874773658514691</v>
      </c>
    </row>
    <row r="841" spans="16:21" x14ac:dyDescent="0.25">
      <c r="P841" s="10">
        <v>35732</v>
      </c>
      <c r="Q841">
        <v>2.9486750000000002</v>
      </c>
      <c r="S841" s="42">
        <f t="shared" ca="1" si="18"/>
        <v>46812</v>
      </c>
      <c r="T841" s="43">
        <f ca="1">_xll.BInterpol('Base CDI'!$H$4:$H$28,'Base CDI'!$J$4:$J$29,S841,"Cubic","Extrapolate=Linear","MultiX=Average","Skip=True","Sort=True")</f>
        <v>12.88090336589913</v>
      </c>
      <c r="U841" s="43">
        <f ca="1">_xll.BInterpol('Base CDI'!$H$4:$H$28,'Base CDI'!$I$4:$I$29,S841,"Cubic","Extrapolate=Linear","MultiX=Average","Skip=True","Sort=True")</f>
        <v>12.874338646077632</v>
      </c>
    </row>
    <row r="842" spans="16:21" x14ac:dyDescent="0.25">
      <c r="P842" s="10">
        <v>35733</v>
      </c>
      <c r="Q842">
        <v>2.950739</v>
      </c>
      <c r="S842" s="42">
        <f t="shared" ca="1" si="18"/>
        <v>46813</v>
      </c>
      <c r="T842" s="43">
        <f ca="1">_xll.BInterpol('Base CDI'!$H$4:$H$28,'Base CDI'!$J$4:$J$29,S842,"Cubic","Extrapolate=Linear","MultiX=Average","Skip=True","Sort=True")</f>
        <v>12.880455372108965</v>
      </c>
      <c r="U842" s="43">
        <f ca="1">_xll.BInterpol('Base CDI'!$H$4:$H$28,'Base CDI'!$I$4:$I$29,S842,"Cubic","Extrapolate=Linear","MultiX=Average","Skip=True","Sort=True")</f>
        <v>12.87390968998651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9">S842+1</f>
        <v>46814</v>
      </c>
      <c r="T843" s="43">
        <f ca="1">_xll.BInterpol('Base CDI'!$H$4:$H$28,'Base CDI'!$J$4:$J$29,S843,"Cubic","Extrapolate=Linear","MultiX=Average","Skip=True","Sort=True")</f>
        <v>12.880013038689718</v>
      </c>
      <c r="U843" s="43">
        <f ca="1">_xll.BInterpol('Base CDI'!$H$4:$H$28,'Base CDI'!$I$4:$I$29,S843,"Cubic","Extrapolate=Linear","MultiX=Average","Skip=True","Sort=True")</f>
        <v>12.873486751360172</v>
      </c>
    </row>
    <row r="844" spans="16:21" x14ac:dyDescent="0.25">
      <c r="P844" s="10">
        <v>35737</v>
      </c>
      <c r="Q844">
        <v>2.9574210000000001</v>
      </c>
      <c r="S844" s="42">
        <f t="shared" ca="1" si="19"/>
        <v>46815</v>
      </c>
      <c r="T844" s="43">
        <f ca="1">_xll.BInterpol('Base CDI'!$H$4:$H$28,'Base CDI'!$J$4:$J$29,S844,"Cubic","Extrapolate=Linear","MultiX=Average","Skip=True","Sort=True")</f>
        <v>12.879576328593341</v>
      </c>
      <c r="U844" s="43">
        <f ca="1">_xll.BInterpol('Base CDI'!$H$4:$H$28,'Base CDI'!$I$4:$I$29,S844,"Cubic","Extrapolate=Linear","MultiX=Average","Skip=True","Sort=True")</f>
        <v>12.873069791317461</v>
      </c>
    </row>
    <row r="845" spans="16:21" x14ac:dyDescent="0.25">
      <c r="P845" s="10">
        <v>35738</v>
      </c>
      <c r="Q845">
        <v>2.9617580000000001</v>
      </c>
      <c r="S845" s="42">
        <f t="shared" ca="1" si="19"/>
        <v>46816</v>
      </c>
      <c r="T845" s="43">
        <f ca="1">_xll.BInterpol('Base CDI'!$H$4:$H$28,'Base CDI'!$J$4:$J$29,S845,"Cubic","Extrapolate=Linear","MultiX=Average","Skip=True","Sort=True")</f>
        <v>12.879145204771785</v>
      </c>
      <c r="U845" s="43">
        <f ca="1">_xll.BInterpol('Base CDI'!$H$4:$H$28,'Base CDI'!$I$4:$I$29,S845,"Cubic","Extrapolate=Linear","MultiX=Average","Skip=True","Sort=True")</f>
        <v>12.872658770977225</v>
      </c>
    </row>
    <row r="846" spans="16:21" x14ac:dyDescent="0.25">
      <c r="P846" s="10">
        <v>35739</v>
      </c>
      <c r="Q846">
        <v>2.9661019999999998</v>
      </c>
      <c r="S846" s="42">
        <f t="shared" ca="1" si="19"/>
        <v>46817</v>
      </c>
      <c r="T846" s="43">
        <f ca="1">_xll.BInterpol('Base CDI'!$H$4:$H$28,'Base CDI'!$J$4:$J$29,S846,"Cubic","Extrapolate=Linear","MultiX=Average","Skip=True","Sort=True")</f>
        <v>12.878719630177006</v>
      </c>
      <c r="U846" s="43">
        <f ca="1">_xll.BInterpol('Base CDI'!$H$4:$H$28,'Base CDI'!$I$4:$I$29,S846,"Cubic","Extrapolate=Linear","MultiX=Average","Skip=True","Sort=True")</f>
        <v>12.872253651458308</v>
      </c>
    </row>
    <row r="847" spans="16:21" x14ac:dyDescent="0.25">
      <c r="P847" s="10">
        <v>35740</v>
      </c>
      <c r="Q847">
        <v>2.9704419999999998</v>
      </c>
      <c r="S847" s="42">
        <f t="shared" ca="1" si="19"/>
        <v>46818</v>
      </c>
      <c r="T847" s="43">
        <f ca="1">_xll.BInterpol('Base CDI'!$H$4:$H$28,'Base CDI'!$J$4:$J$29,S847,"Cubic","Extrapolate=Linear","MultiX=Average","Skip=True","Sort=True")</f>
        <v>12.878299567760957</v>
      </c>
      <c r="U847" s="43">
        <f ca="1">_xll.BInterpol('Base CDI'!$H$4:$H$28,'Base CDI'!$I$4:$I$29,S847,"Cubic","Extrapolate=Linear","MultiX=Average","Skip=True","Sort=True")</f>
        <v>12.871854393879557</v>
      </c>
    </row>
    <row r="848" spans="16:21" x14ac:dyDescent="0.25">
      <c r="P848" s="10">
        <v>35741</v>
      </c>
      <c r="Q848">
        <v>2.9748290000000002</v>
      </c>
      <c r="S848" s="42">
        <f t="shared" ca="1" si="19"/>
        <v>46819</v>
      </c>
      <c r="T848" s="43">
        <f ca="1">_xll.BInterpol('Base CDI'!$H$4:$H$28,'Base CDI'!$J$4:$J$29,S848,"Cubic","Extrapolate=Linear","MultiX=Average","Skip=True","Sort=True")</f>
        <v>12.877884980475592</v>
      </c>
      <c r="U848" s="43">
        <f ca="1">_xll.BInterpol('Base CDI'!$H$4:$H$28,'Base CDI'!$I$4:$I$29,S848,"Cubic","Extrapolate=Linear","MultiX=Average","Skip=True","Sort=True")</f>
        <v>12.871460959359819</v>
      </c>
    </row>
    <row r="849" spans="16:21" x14ac:dyDescent="0.25">
      <c r="P849" s="10">
        <v>35744</v>
      </c>
      <c r="Q849">
        <v>2.979241</v>
      </c>
      <c r="S849" s="42">
        <f t="shared" ca="1" si="19"/>
        <v>46820</v>
      </c>
      <c r="T849" s="43">
        <f ca="1">_xll.BInterpol('Base CDI'!$H$4:$H$28,'Base CDI'!$J$4:$J$29,S849,"Cubic","Extrapolate=Linear","MultiX=Average","Skip=True","Sort=True")</f>
        <v>12.877475831272864</v>
      </c>
      <c r="U849" s="43">
        <f ca="1">_xll.BInterpol('Base CDI'!$H$4:$H$28,'Base CDI'!$I$4:$I$29,S849,"Cubic","Extrapolate=Linear","MultiX=Average","Skip=True","Sort=True")</f>
        <v>12.871073309017937</v>
      </c>
    </row>
    <row r="850" spans="16:21" x14ac:dyDescent="0.25">
      <c r="P850" s="10">
        <v>35745</v>
      </c>
      <c r="Q850">
        <v>2.98366</v>
      </c>
      <c r="S850" s="42">
        <f t="shared" ca="1" si="19"/>
        <v>46821</v>
      </c>
      <c r="T850" s="43">
        <f ca="1">_xll.BInterpol('Base CDI'!$H$4:$H$28,'Base CDI'!$J$4:$J$29,S850,"Cubic","Extrapolate=Linear","MultiX=Average","Skip=True","Sort=True")</f>
        <v>12.877072083104729</v>
      </c>
      <c r="U850" s="43">
        <f ca="1">_xll.BInterpol('Base CDI'!$H$4:$H$28,'Base CDI'!$I$4:$I$29,S850,"Cubic","Extrapolate=Linear","MultiX=Average","Skip=True","Sort=True")</f>
        <v>12.87069140397276</v>
      </c>
    </row>
    <row r="851" spans="16:21" x14ac:dyDescent="0.25">
      <c r="P851" s="10">
        <v>35746</v>
      </c>
      <c r="Q851">
        <v>2.988086</v>
      </c>
      <c r="S851" s="42">
        <f t="shared" ca="1" si="19"/>
        <v>46822</v>
      </c>
      <c r="T851" s="43">
        <f ca="1">_xll.BInterpol('Base CDI'!$H$4:$H$28,'Base CDI'!$J$4:$J$29,S851,"Cubic","Extrapolate=Linear","MultiX=Average","Skip=True","Sort=True")</f>
        <v>12.876673698923137</v>
      </c>
      <c r="U851" s="43">
        <f ca="1">_xll.BInterpol('Base CDI'!$H$4:$H$28,'Base CDI'!$I$4:$I$29,S851,"Cubic","Extrapolate=Linear","MultiX=Average","Skip=True","Sort=True")</f>
        <v>12.870315205343131</v>
      </c>
    </row>
    <row r="852" spans="16:21" x14ac:dyDescent="0.25">
      <c r="P852" s="10">
        <v>35747</v>
      </c>
      <c r="Q852">
        <v>2.9925190000000002</v>
      </c>
      <c r="S852" s="42">
        <f t="shared" ca="1" si="19"/>
        <v>46823</v>
      </c>
      <c r="T852" s="43">
        <f ca="1">_xll.BInterpol('Base CDI'!$H$4:$H$28,'Base CDI'!$J$4:$J$29,S852,"Cubic","Extrapolate=Linear","MultiX=Average","Skip=True","Sort=True")</f>
        <v>12.876280641680042</v>
      </c>
      <c r="U852" s="43">
        <f ca="1">_xll.BInterpol('Base CDI'!$H$4:$H$28,'Base CDI'!$I$4:$I$29,S852,"Cubic","Extrapolate=Linear","MultiX=Average","Skip=True","Sort=True")</f>
        <v>12.869944674247895</v>
      </c>
    </row>
    <row r="853" spans="16:21" x14ac:dyDescent="0.25">
      <c r="P853" s="10">
        <v>35748</v>
      </c>
      <c r="Q853">
        <v>2.9969579999999998</v>
      </c>
      <c r="S853" s="42">
        <f t="shared" ca="1" si="19"/>
        <v>46824</v>
      </c>
      <c r="T853" s="43">
        <f ca="1">_xll.BInterpol('Base CDI'!$H$4:$H$28,'Base CDI'!$J$4:$J$29,S853,"Cubic","Extrapolate=Linear","MultiX=Average","Skip=True","Sort=True")</f>
        <v>12.875892874327402</v>
      </c>
      <c r="U853" s="43">
        <f ca="1">_xll.BInterpol('Base CDI'!$H$4:$H$28,'Base CDI'!$I$4:$I$29,S853,"Cubic","Extrapolate=Linear","MultiX=Average","Skip=True","Sort=True")</f>
        <v>12.869579771805903</v>
      </c>
    </row>
    <row r="854" spans="16:21" x14ac:dyDescent="0.25">
      <c r="P854" s="10">
        <v>35751</v>
      </c>
      <c r="Q854">
        <v>3.0014029999999998</v>
      </c>
      <c r="S854" s="42">
        <f t="shared" ca="1" si="19"/>
        <v>46825</v>
      </c>
      <c r="T854" s="43">
        <f ca="1">_xll.BInterpol('Base CDI'!$H$4:$H$28,'Base CDI'!$J$4:$J$29,S854,"Cubic","Extrapolate=Linear","MultiX=Average","Skip=True","Sort=True")</f>
        <v>12.875510359817165</v>
      </c>
      <c r="U854" s="43">
        <f ca="1">_xll.BInterpol('Base CDI'!$H$4:$H$28,'Base CDI'!$I$4:$I$29,S854,"Cubic","Extrapolate=Linear","MultiX=Average","Skip=True","Sort=True")</f>
        <v>12.869220459135994</v>
      </c>
    </row>
    <row r="855" spans="16:21" x14ac:dyDescent="0.25">
      <c r="P855" s="10">
        <v>35752</v>
      </c>
      <c r="Q855">
        <v>3.0058549999999999</v>
      </c>
      <c r="S855" s="42">
        <f t="shared" ca="1" si="19"/>
        <v>46826</v>
      </c>
      <c r="T855" s="43">
        <f ca="1">_xll.BInterpol('Base CDI'!$H$4:$H$28,'Base CDI'!$J$4:$J$29,S855,"Cubic","Extrapolate=Linear","MultiX=Average","Skip=True","Sort=True")</f>
        <v>12.875133061101289</v>
      </c>
      <c r="U855" s="43">
        <f ca="1">_xll.BInterpol('Base CDI'!$H$4:$H$28,'Base CDI'!$I$4:$I$29,S855,"Cubic","Extrapolate=Linear","MultiX=Average","Skip=True","Sort=True")</f>
        <v>12.868866697357019</v>
      </c>
    </row>
    <row r="856" spans="16:21" x14ac:dyDescent="0.25">
      <c r="P856" s="10">
        <v>35753</v>
      </c>
      <c r="Q856">
        <v>3.0103140000000002</v>
      </c>
      <c r="S856" s="42">
        <f t="shared" ca="1" si="19"/>
        <v>46827</v>
      </c>
      <c r="T856" s="43">
        <f ca="1">_xll.BInterpol('Base CDI'!$H$4:$H$28,'Base CDI'!$J$4:$J$29,S856,"Cubic","Extrapolate=Linear","MultiX=Average","Skip=True","Sort=True")</f>
        <v>12.874760941131726</v>
      </c>
      <c r="U856" s="43">
        <f ca="1">_xll.BInterpol('Base CDI'!$H$4:$H$28,'Base CDI'!$I$4:$I$29,S856,"Cubic","Extrapolate=Linear","MultiX=Average","Skip=True","Sort=True")</f>
        <v>12.868518447587821</v>
      </c>
    </row>
    <row r="857" spans="16:21" x14ac:dyDescent="0.25">
      <c r="P857" s="10">
        <v>35754</v>
      </c>
      <c r="Q857">
        <v>3.0147789999999999</v>
      </c>
      <c r="S857" s="42">
        <f t="shared" ca="1" si="19"/>
        <v>46828</v>
      </c>
      <c r="T857" s="43">
        <f ca="1">_xll.BInterpol('Base CDI'!$H$4:$H$28,'Base CDI'!$J$4:$J$29,S857,"Cubic","Extrapolate=Linear","MultiX=Average","Skip=True","Sort=True")</f>
        <v>12.874393962860429</v>
      </c>
      <c r="U857" s="43">
        <f ca="1">_xll.BInterpol('Base CDI'!$H$4:$H$28,'Base CDI'!$I$4:$I$29,S857,"Cubic","Extrapolate=Linear","MultiX=Average","Skip=True","Sort=True")</f>
        <v>12.868175670947247</v>
      </c>
    </row>
    <row r="858" spans="16:21" x14ac:dyDescent="0.25">
      <c r="P858" s="10">
        <v>35755</v>
      </c>
      <c r="Q858">
        <v>3.0192510000000001</v>
      </c>
      <c r="S858" s="42">
        <f t="shared" ca="1" si="19"/>
        <v>46829</v>
      </c>
      <c r="T858" s="43">
        <f ca="1">_xll.BInterpol('Base CDI'!$H$4:$H$28,'Base CDI'!$J$4:$J$29,S858,"Cubic","Extrapolate=Linear","MultiX=Average","Skip=True","Sort=True")</f>
        <v>12.874032089239353</v>
      </c>
      <c r="U858" s="43">
        <f ca="1">_xll.BInterpol('Base CDI'!$H$4:$H$28,'Base CDI'!$I$4:$I$29,S858,"Cubic","Extrapolate=Linear","MultiX=Average","Skip=True","Sort=True")</f>
        <v>12.867838328554143</v>
      </c>
    </row>
    <row r="859" spans="16:21" x14ac:dyDescent="0.25">
      <c r="P859" s="10">
        <v>35758</v>
      </c>
      <c r="Q859">
        <v>3.02373</v>
      </c>
      <c r="S859" s="42">
        <f t="shared" ca="1" si="19"/>
        <v>46830</v>
      </c>
      <c r="T859" s="43">
        <f ca="1">_xll.BInterpol('Base CDI'!$H$4:$H$28,'Base CDI'!$J$4:$J$29,S859,"Cubic","Extrapolate=Linear","MultiX=Average","Skip=True","Sort=True")</f>
        <v>12.873675283220452</v>
      </c>
      <c r="U859" s="43">
        <f ca="1">_xll.BInterpol('Base CDI'!$H$4:$H$28,'Base CDI'!$I$4:$I$29,S859,"Cubic","Extrapolate=Linear","MultiX=Average","Skip=True","Sort=True")</f>
        <v>12.867506381527352</v>
      </c>
    </row>
    <row r="860" spans="16:21" x14ac:dyDescent="0.25">
      <c r="P860" s="10">
        <v>35759</v>
      </c>
      <c r="Q860">
        <v>3.0282149999999999</v>
      </c>
      <c r="S860" s="42">
        <f t="shared" ca="1" si="19"/>
        <v>46831</v>
      </c>
      <c r="T860" s="43">
        <f ca="1">_xll.BInterpol('Base CDI'!$H$4:$H$28,'Base CDI'!$J$4:$J$29,S860,"Cubic","Extrapolate=Linear","MultiX=Average","Skip=True","Sort=True")</f>
        <v>12.873323507755677</v>
      </c>
      <c r="U860" s="43">
        <f ca="1">_xll.BInterpol('Base CDI'!$H$4:$H$28,'Base CDI'!$I$4:$I$29,S860,"Cubic","Extrapolate=Linear","MultiX=Average","Skip=True","Sort=True")</f>
        <v>12.867179790985725</v>
      </c>
    </row>
    <row r="861" spans="16:21" x14ac:dyDescent="0.25">
      <c r="P861" s="10">
        <v>35760</v>
      </c>
      <c r="Q861">
        <v>3.0327060000000001</v>
      </c>
      <c r="S861" s="42">
        <f t="shared" ca="1" si="19"/>
        <v>46832</v>
      </c>
      <c r="T861" s="43">
        <f ca="1">_xll.BInterpol('Base CDI'!$H$4:$H$28,'Base CDI'!$J$4:$J$29,S861,"Cubic","Extrapolate=Linear","MultiX=Average","Skip=True","Sort=True")</f>
        <v>12.872976725796985</v>
      </c>
      <c r="U861" s="43">
        <f ca="1">_xll.BInterpol('Base CDI'!$H$4:$H$28,'Base CDI'!$I$4:$I$29,S861,"Cubic","Extrapolate=Linear","MultiX=Average","Skip=True","Sort=True")</f>
        <v>12.866858518048103</v>
      </c>
    </row>
    <row r="862" spans="16:21" x14ac:dyDescent="0.25">
      <c r="P862" s="10">
        <v>35761</v>
      </c>
      <c r="Q862">
        <v>3.0372050000000002</v>
      </c>
      <c r="S862" s="42">
        <f t="shared" ca="1" si="19"/>
        <v>46833</v>
      </c>
      <c r="T862" s="43">
        <f ca="1">_xll.BInterpol('Base CDI'!$H$4:$H$28,'Base CDI'!$J$4:$J$29,S862,"Cubic","Extrapolate=Linear","MultiX=Average","Skip=True","Sort=True")</f>
        <v>12.872634900296326</v>
      </c>
      <c r="U862" s="43">
        <f ca="1">_xll.BInterpol('Base CDI'!$H$4:$H$28,'Base CDI'!$I$4:$I$29,S862,"Cubic","Extrapolate=Linear","MultiX=Average","Skip=True","Sort=True")</f>
        <v>12.866542523833335</v>
      </c>
    </row>
    <row r="863" spans="16:21" x14ac:dyDescent="0.25">
      <c r="P863" s="10">
        <v>35762</v>
      </c>
      <c r="Q863">
        <v>3.041741</v>
      </c>
      <c r="S863" s="42">
        <f t="shared" ca="1" si="19"/>
        <v>46834</v>
      </c>
      <c r="T863" s="43">
        <f ca="1">_xll.BInterpol('Base CDI'!$H$4:$H$28,'Base CDI'!$J$4:$J$29,S863,"Cubic","Extrapolate=Linear","MultiX=Average","Skip=True","Sort=True")</f>
        <v>12.872297994205658</v>
      </c>
      <c r="U863" s="43">
        <f ca="1">_xll.BInterpol('Base CDI'!$H$4:$H$28,'Base CDI'!$I$4:$I$29,S863,"Cubic","Extrapolate=Linear","MultiX=Average","Skip=True","Sort=True")</f>
        <v>12.866231769460263</v>
      </c>
    </row>
    <row r="864" spans="16:21" x14ac:dyDescent="0.25">
      <c r="P864" s="10">
        <v>35765</v>
      </c>
      <c r="Q864">
        <v>3.0456949999999998</v>
      </c>
      <c r="S864" s="42">
        <f t="shared" ca="1" si="19"/>
        <v>46835</v>
      </c>
      <c r="T864" s="43">
        <f ca="1">_xll.BInterpol('Base CDI'!$H$4:$H$28,'Base CDI'!$J$4:$J$29,S864,"Cubic","Extrapolate=Linear","MultiX=Average","Skip=True","Sort=True")</f>
        <v>12.87196597047693</v>
      </c>
      <c r="U864" s="43">
        <f ca="1">_xll.BInterpol('Base CDI'!$H$4:$H$28,'Base CDI'!$I$4:$I$29,S864,"Cubic","Extrapolate=Linear","MultiX=Average","Skip=True","Sort=True")</f>
        <v>12.865926216047736</v>
      </c>
    </row>
    <row r="865" spans="16:21" x14ac:dyDescent="0.25">
      <c r="P865" s="10">
        <v>35766</v>
      </c>
      <c r="Q865">
        <v>3.0496029999999998</v>
      </c>
      <c r="S865" s="42">
        <f t="shared" ca="1" si="19"/>
        <v>46836</v>
      </c>
      <c r="T865" s="43">
        <f ca="1">_xll.BInterpol('Base CDI'!$H$4:$H$28,'Base CDI'!$J$4:$J$29,S865,"Cubic","Extrapolate=Linear","MultiX=Average","Skip=True","Sort=True")</f>
        <v>12.8716387920621</v>
      </c>
      <c r="U865" s="43">
        <f ca="1">_xll.BInterpol('Base CDI'!$H$4:$H$28,'Base CDI'!$I$4:$I$29,S865,"Cubic","Extrapolate=Linear","MultiX=Average","Skip=True","Sort=True")</f>
        <v>12.8656258247146</v>
      </c>
    </row>
    <row r="866" spans="16:21" x14ac:dyDescent="0.25">
      <c r="P866" s="10">
        <v>35767</v>
      </c>
      <c r="Q866">
        <v>3.0535169999999998</v>
      </c>
      <c r="S866" s="42">
        <f t="shared" ca="1" si="19"/>
        <v>46837</v>
      </c>
      <c r="T866" s="43">
        <f ca="1">_xll.BInterpol('Base CDI'!$H$4:$H$28,'Base CDI'!$J$4:$J$29,S866,"Cubic","Extrapolate=Linear","MultiX=Average","Skip=True","Sort=True")</f>
        <v>12.87131642191312</v>
      </c>
      <c r="U866" s="43">
        <f ca="1">_xll.BInterpol('Base CDI'!$H$4:$H$28,'Base CDI'!$I$4:$I$29,S866,"Cubic","Extrapolate=Linear","MultiX=Average","Skip=True","Sort=True")</f>
        <v>12.865330556579698</v>
      </c>
    </row>
    <row r="867" spans="16:21" x14ac:dyDescent="0.25">
      <c r="P867" s="10">
        <v>35768</v>
      </c>
      <c r="Q867">
        <v>3.0574460000000001</v>
      </c>
      <c r="S867" s="42">
        <f t="shared" ca="1" si="19"/>
        <v>46838</v>
      </c>
      <c r="T867" s="43">
        <f ca="1">_xll.BInterpol('Base CDI'!$H$4:$H$28,'Base CDI'!$J$4:$J$29,S867,"Cubic","Extrapolate=Linear","MultiX=Average","Skip=True","Sort=True")</f>
        <v>12.870998822981942</v>
      </c>
      <c r="U867" s="43">
        <f ca="1">_xll.BInterpol('Base CDI'!$H$4:$H$28,'Base CDI'!$I$4:$I$29,S867,"Cubic","Extrapolate=Linear","MultiX=Average","Skip=True","Sort=True")</f>
        <v>12.865040372761879</v>
      </c>
    </row>
    <row r="868" spans="16:21" x14ac:dyDescent="0.25">
      <c r="P868" s="10">
        <v>35769</v>
      </c>
      <c r="Q868">
        <v>3.06141</v>
      </c>
      <c r="S868" s="42">
        <f t="shared" ca="1" si="19"/>
        <v>46839</v>
      </c>
      <c r="T868" s="43">
        <f ca="1">_xll.BInterpol('Base CDI'!$H$4:$H$28,'Base CDI'!$J$4:$J$29,S868,"Cubic","Extrapolate=Linear","MultiX=Average","Skip=True","Sort=True")</f>
        <v>12.870685958220522</v>
      </c>
      <c r="U868" s="43">
        <f ca="1">_xll.BInterpol('Base CDI'!$H$4:$H$28,'Base CDI'!$I$4:$I$29,S868,"Cubic","Extrapolate=Linear","MultiX=Average","Skip=True","Sort=True")</f>
        <v>12.864755234379986</v>
      </c>
    </row>
    <row r="869" spans="16:21" x14ac:dyDescent="0.25">
      <c r="P869" s="10">
        <v>35772</v>
      </c>
      <c r="Q869">
        <v>3.0653700000000002</v>
      </c>
      <c r="S869" s="42">
        <f t="shared" ca="1" si="19"/>
        <v>46840</v>
      </c>
      <c r="T869" s="43">
        <f ca="1">_xll.BInterpol('Base CDI'!$H$4:$H$28,'Base CDI'!$J$4:$J$29,S869,"Cubic","Extrapolate=Linear","MultiX=Average","Skip=True","Sort=True")</f>
        <v>12.870377790580811</v>
      </c>
      <c r="U869" s="43">
        <f ca="1">_xll.BInterpol('Base CDI'!$H$4:$H$28,'Base CDI'!$I$4:$I$29,S869,"Cubic","Extrapolate=Linear","MultiX=Average","Skip=True","Sort=True")</f>
        <v>12.864475102552866</v>
      </c>
    </row>
    <row r="870" spans="16:21" x14ac:dyDescent="0.25">
      <c r="P870" s="10">
        <v>35773</v>
      </c>
      <c r="Q870">
        <v>3.0693239999999999</v>
      </c>
      <c r="S870" s="42">
        <f t="shared" ca="1" si="19"/>
        <v>46841</v>
      </c>
      <c r="T870" s="43">
        <f ca="1">_xll.BInterpol('Base CDI'!$H$4:$H$28,'Base CDI'!$J$4:$J$29,S870,"Cubic","Extrapolate=Linear","MultiX=Average","Skip=True","Sort=True")</f>
        <v>12.870074283014766</v>
      </c>
      <c r="U870" s="43">
        <f ca="1">_xll.BInterpol('Base CDI'!$H$4:$H$28,'Base CDI'!$I$4:$I$29,S870,"Cubic","Extrapolate=Linear","MultiX=Average","Skip=True","Sort=True")</f>
        <v>12.864199938399366</v>
      </c>
    </row>
    <row r="871" spans="16:21" x14ac:dyDescent="0.25">
      <c r="P871" s="10">
        <v>35774</v>
      </c>
      <c r="Q871">
        <v>3.0732840000000001</v>
      </c>
      <c r="S871" s="42">
        <f t="shared" ca="1" si="19"/>
        <v>46842</v>
      </c>
      <c r="T871" s="43">
        <f ca="1">_xll.BInterpol('Base CDI'!$H$4:$H$28,'Base CDI'!$J$4:$J$29,S871,"Cubic","Extrapolate=Linear","MultiX=Average","Skip=True","Sort=True")</f>
        <v>12.869775398474339</v>
      </c>
      <c r="U871" s="43">
        <f ca="1">_xll.BInterpol('Base CDI'!$H$4:$H$28,'Base CDI'!$I$4:$I$29,S871,"Cubic","Extrapolate=Linear","MultiX=Average","Skip=True","Sort=True")</f>
        <v>12.86392970303833</v>
      </c>
    </row>
    <row r="872" spans="16:21" x14ac:dyDescent="0.25">
      <c r="P872" s="10">
        <v>35775</v>
      </c>
      <c r="Q872">
        <v>3.077248</v>
      </c>
      <c r="S872" s="42">
        <f t="shared" ca="1" si="19"/>
        <v>46843</v>
      </c>
      <c r="T872" s="43">
        <f ca="1">_xll.BInterpol('Base CDI'!$H$4:$H$28,'Base CDI'!$J$4:$J$29,S872,"Cubic","Extrapolate=Linear","MultiX=Average","Skip=True","Sort=True")</f>
        <v>12.869481099911482</v>
      </c>
      <c r="U872" s="43">
        <f ca="1">_xll.BInterpol('Base CDI'!$H$4:$H$28,'Base CDI'!$I$4:$I$29,S872,"Cubic","Extrapolate=Linear","MultiX=Average","Skip=True","Sort=True")</f>
        <v>12.863664357588604</v>
      </c>
    </row>
    <row r="873" spans="16:21" x14ac:dyDescent="0.25">
      <c r="P873" s="10">
        <v>35776</v>
      </c>
      <c r="Q873">
        <v>3.0812179999999998</v>
      </c>
      <c r="S873" s="42">
        <f t="shared" ca="1" si="19"/>
        <v>46844</v>
      </c>
      <c r="T873" s="43">
        <f ca="1">_xll.BInterpol('Base CDI'!$H$4:$H$28,'Base CDI'!$J$4:$J$29,S873,"Cubic","Extrapolate=Linear","MultiX=Average","Skip=True","Sort=True")</f>
        <v>12.869191350278152</v>
      </c>
      <c r="U873" s="43">
        <f ca="1">_xll.BInterpol('Base CDI'!$H$4:$H$28,'Base CDI'!$I$4:$I$29,S873,"Cubic","Extrapolate=Linear","MultiX=Average","Skip=True","Sort=True")</f>
        <v>12.863403863169035</v>
      </c>
    </row>
    <row r="874" spans="16:21" x14ac:dyDescent="0.25">
      <c r="P874" s="10">
        <v>35779</v>
      </c>
      <c r="Q874">
        <v>3.0851929999999999</v>
      </c>
      <c r="S874" s="42">
        <f t="shared" ca="1" si="19"/>
        <v>46845</v>
      </c>
      <c r="T874" s="43">
        <f ca="1">_xll.BInterpol('Base CDI'!$H$4:$H$28,'Base CDI'!$J$4:$J$29,S874,"Cubic","Extrapolate=Linear","MultiX=Average","Skip=True","Sort=True")</f>
        <v>12.8689061125263</v>
      </c>
      <c r="U874" s="43">
        <f ca="1">_xll.BInterpol('Base CDI'!$H$4:$H$28,'Base CDI'!$I$4:$I$29,S874,"Cubic","Extrapolate=Linear","MultiX=Average","Skip=True","Sort=True")</f>
        <v>12.863148180898467</v>
      </c>
    </row>
    <row r="875" spans="16:21" x14ac:dyDescent="0.25">
      <c r="P875" s="10">
        <v>35780</v>
      </c>
      <c r="Q875">
        <v>3.0891730000000002</v>
      </c>
      <c r="S875" s="42">
        <f t="shared" ca="1" si="19"/>
        <v>46846</v>
      </c>
      <c r="T875" s="43">
        <f ca="1">_xll.BInterpol('Base CDI'!$H$4:$H$28,'Base CDI'!$J$4:$J$29,S875,"Cubic","Extrapolate=Linear","MultiX=Average","Skip=True","Sort=True")</f>
        <v>12.868625349607882</v>
      </c>
      <c r="U875" s="43">
        <f ca="1">_xll.BInterpol('Base CDI'!$H$4:$H$28,'Base CDI'!$I$4:$I$29,S875,"Cubic","Extrapolate=Linear","MultiX=Average","Skip=True","Sort=True")</f>
        <v>12.862897271895747</v>
      </c>
    </row>
    <row r="876" spans="16:21" x14ac:dyDescent="0.25">
      <c r="P876" s="10">
        <v>35781</v>
      </c>
      <c r="Q876">
        <v>3.0931579999999999</v>
      </c>
      <c r="S876" s="42">
        <f t="shared" ca="1" si="19"/>
        <v>46847</v>
      </c>
      <c r="T876" s="43">
        <f ca="1">_xll.BInterpol('Base CDI'!$H$4:$H$28,'Base CDI'!$J$4:$J$29,S876,"Cubic","Extrapolate=Linear","MultiX=Average","Skip=True","Sort=True")</f>
        <v>12.868349024474849</v>
      </c>
      <c r="U876" s="43">
        <f ca="1">_xll.BInterpol('Base CDI'!$H$4:$H$28,'Base CDI'!$I$4:$I$29,S876,"Cubic","Extrapolate=Linear","MultiX=Average","Skip=True","Sort=True")</f>
        <v>12.86265109727972</v>
      </c>
    </row>
    <row r="877" spans="16:21" x14ac:dyDescent="0.25">
      <c r="P877" s="10">
        <v>35782</v>
      </c>
      <c r="Q877">
        <v>3.0971790000000001</v>
      </c>
      <c r="S877" s="42">
        <f t="shared" ca="1" si="19"/>
        <v>46848</v>
      </c>
      <c r="T877" s="43">
        <f ca="1">_xll.BInterpol('Base CDI'!$H$4:$H$28,'Base CDI'!$J$4:$J$29,S877,"Cubic","Extrapolate=Linear","MultiX=Average","Skip=True","Sort=True")</f>
        <v>12.868077100079157</v>
      </c>
      <c r="U877" s="43">
        <f ca="1">_xll.BInterpol('Base CDI'!$H$4:$H$28,'Base CDI'!$I$4:$I$29,S877,"Cubic","Extrapolate=Linear","MultiX=Average","Skip=True","Sort=True")</f>
        <v>12.862409618169233</v>
      </c>
    </row>
    <row r="878" spans="16:21" x14ac:dyDescent="0.25">
      <c r="P878" s="10">
        <v>35783</v>
      </c>
      <c r="Q878">
        <v>3.101308</v>
      </c>
      <c r="S878" s="42">
        <f t="shared" ca="1" si="19"/>
        <v>46849</v>
      </c>
      <c r="T878" s="43">
        <f ca="1">_xll.BInterpol('Base CDI'!$H$4:$H$28,'Base CDI'!$J$4:$J$29,S878,"Cubic","Extrapolate=Linear","MultiX=Average","Skip=True","Sort=True")</f>
        <v>12.867809539372757</v>
      </c>
      <c r="U878" s="43">
        <f ca="1">_xll.BInterpol('Base CDI'!$H$4:$H$28,'Base CDI'!$I$4:$I$29,S878,"Cubic","Extrapolate=Linear","MultiX=Average","Skip=True","Sort=True")</f>
        <v>12.862172795683131</v>
      </c>
    </row>
    <row r="879" spans="16:21" x14ac:dyDescent="0.25">
      <c r="P879" s="10">
        <v>35786</v>
      </c>
      <c r="Q879">
        <v>3.1054430000000002</v>
      </c>
      <c r="S879" s="42">
        <f t="shared" ca="1" si="19"/>
        <v>46850</v>
      </c>
      <c r="T879" s="43">
        <f ca="1">_xll.BInterpol('Base CDI'!$H$4:$H$28,'Base CDI'!$J$4:$J$29,S879,"Cubic","Extrapolate=Linear","MultiX=Average","Skip=True","Sort=True")</f>
        <v>12.867546305307606</v>
      </c>
      <c r="U879" s="43">
        <f ca="1">_xll.BInterpol('Base CDI'!$H$4:$H$28,'Base CDI'!$I$4:$I$29,S879,"Cubic","Extrapolate=Linear","MultiX=Average","Skip=True","Sort=True")</f>
        <v>12.861940590940259</v>
      </c>
    </row>
    <row r="880" spans="16:21" x14ac:dyDescent="0.25">
      <c r="P880" s="10">
        <v>35787</v>
      </c>
      <c r="Q880">
        <v>3.1096360000000001</v>
      </c>
      <c r="S880" s="42">
        <f t="shared" ca="1" si="19"/>
        <v>46851</v>
      </c>
      <c r="T880" s="43">
        <f ca="1">_xll.BInterpol('Base CDI'!$H$4:$H$28,'Base CDI'!$J$4:$J$29,S880,"Cubic","Extrapolate=Linear","MultiX=Average","Skip=True","Sort=True")</f>
        <v>12.867287360835656</v>
      </c>
      <c r="U880" s="43">
        <f ca="1">_xll.BInterpol('Base CDI'!$H$4:$H$28,'Base CDI'!$I$4:$I$29,S880,"Cubic","Extrapolate=Linear","MultiX=Average","Skip=True","Sort=True")</f>
        <v>12.861712965059464</v>
      </c>
    </row>
    <row r="881" spans="16:21" x14ac:dyDescent="0.25">
      <c r="P881" s="10">
        <v>35788</v>
      </c>
      <c r="Q881">
        <v>3.1137920000000001</v>
      </c>
      <c r="S881" s="42">
        <f t="shared" ca="1" si="19"/>
        <v>46852</v>
      </c>
      <c r="T881" s="43">
        <f ca="1">_xll.BInterpol('Base CDI'!$H$4:$H$28,'Base CDI'!$J$4:$J$29,S881,"Cubic","Extrapolate=Linear","MultiX=Average","Skip=True","Sort=True")</f>
        <v>12.867032668908859</v>
      </c>
      <c r="U881" s="43">
        <f ca="1">_xll.BInterpol('Base CDI'!$H$4:$H$28,'Base CDI'!$I$4:$I$29,S881,"Cubic","Extrapolate=Linear","MultiX=Average","Skip=True","Sort=True")</f>
        <v>12.861489879159592</v>
      </c>
    </row>
    <row r="882" spans="16:21" x14ac:dyDescent="0.25">
      <c r="P882" s="10">
        <v>35790</v>
      </c>
      <c r="Q882">
        <v>3.1179540000000001</v>
      </c>
      <c r="S882" s="42">
        <f t="shared" ca="1" si="19"/>
        <v>46853</v>
      </c>
      <c r="T882" s="43">
        <f ca="1">_xll.BInterpol('Base CDI'!$H$4:$H$28,'Base CDI'!$J$4:$J$29,S882,"Cubic","Extrapolate=Linear","MultiX=Average","Skip=True","Sort=True")</f>
        <v>12.866782192479173</v>
      </c>
      <c r="U882" s="43">
        <f ca="1">_xll.BInterpol('Base CDI'!$H$4:$H$28,'Base CDI'!$I$4:$I$29,S882,"Cubic","Extrapolate=Linear","MultiX=Average","Skip=True","Sort=True")</f>
        <v>12.861271294359486</v>
      </c>
    </row>
    <row r="883" spans="16:21" x14ac:dyDescent="0.25">
      <c r="P883" s="10">
        <v>35793</v>
      </c>
      <c r="Q883">
        <v>3.122112</v>
      </c>
      <c r="S883" s="42">
        <f t="shared" ca="1" si="19"/>
        <v>46854</v>
      </c>
      <c r="T883" s="43">
        <f ca="1">_xll.BInterpol('Base CDI'!$H$4:$H$28,'Base CDI'!$J$4:$J$29,S883,"Cubic","Extrapolate=Linear","MultiX=Average","Skip=True","Sort=True")</f>
        <v>12.866535894498547</v>
      </c>
      <c r="U883" s="43">
        <f ca="1">_xll.BInterpol('Base CDI'!$H$4:$H$28,'Base CDI'!$I$4:$I$29,S883,"Cubic","Extrapolate=Linear","MultiX=Average","Skip=True","Sort=True")</f>
        <v>12.861057171777997</v>
      </c>
    </row>
    <row r="884" spans="16:21" x14ac:dyDescent="0.25">
      <c r="P884" s="10">
        <v>35794</v>
      </c>
      <c r="Q884">
        <v>3.1262850000000002</v>
      </c>
      <c r="S884" s="42">
        <f t="shared" ca="1" si="19"/>
        <v>46855</v>
      </c>
      <c r="T884" s="43">
        <f ca="1">_xll.BInterpol('Base CDI'!$H$4:$H$28,'Base CDI'!$J$4:$J$29,S884,"Cubic","Extrapolate=Linear","MultiX=Average","Skip=True","Sort=True")</f>
        <v>12.866293737918937</v>
      </c>
      <c r="U884" s="43">
        <f ca="1">_xll.BInterpol('Base CDI'!$H$4:$H$28,'Base CDI'!$I$4:$I$29,S884,"Cubic","Extrapolate=Linear","MultiX=Average","Skip=True","Sort=True")</f>
        <v>12.860847472533965</v>
      </c>
    </row>
    <row r="885" spans="16:21" x14ac:dyDescent="0.25">
      <c r="P885" s="10">
        <v>35795</v>
      </c>
      <c r="Q885">
        <v>3.1303800000000002</v>
      </c>
      <c r="S885" s="42">
        <f t="shared" ca="1" si="19"/>
        <v>46856</v>
      </c>
      <c r="T885" s="43">
        <f ca="1">_xll.BInterpol('Base CDI'!$H$4:$H$28,'Base CDI'!$J$4:$J$29,S885,"Cubic","Extrapolate=Linear","MultiX=Average","Skip=True","Sort=True")</f>
        <v>12.866055685692297</v>
      </c>
      <c r="U885" s="43">
        <f ca="1">_xll.BInterpol('Base CDI'!$H$4:$H$28,'Base CDI'!$I$4:$I$29,S885,"Cubic","Extrapolate=Linear","MultiX=Average","Skip=True","Sort=True")</f>
        <v>12.86064215774624</v>
      </c>
    </row>
    <row r="886" spans="16:21" x14ac:dyDescent="0.25">
      <c r="P886" s="10">
        <v>35797</v>
      </c>
      <c r="Q886">
        <v>3.1344810000000001</v>
      </c>
      <c r="S886" s="42">
        <f t="shared" ca="1" si="19"/>
        <v>46857</v>
      </c>
      <c r="T886" s="43">
        <f ca="1">_xll.BInterpol('Base CDI'!$H$4:$H$28,'Base CDI'!$J$4:$J$29,S886,"Cubic","Extrapolate=Linear","MultiX=Average","Skip=True","Sort=True")</f>
        <v>12.865821700770578</v>
      </c>
      <c r="U886" s="43">
        <f ca="1">_xll.BInterpol('Base CDI'!$H$4:$H$28,'Base CDI'!$I$4:$I$29,S886,"Cubic","Extrapolate=Linear","MultiX=Average","Skip=True","Sort=True")</f>
        <v>12.860441188533665</v>
      </c>
    </row>
    <row r="887" spans="16:21" x14ac:dyDescent="0.25">
      <c r="P887" s="10">
        <v>35800</v>
      </c>
      <c r="Q887">
        <v>3.1385000000000001</v>
      </c>
      <c r="S887" s="42">
        <f t="shared" ca="1" si="19"/>
        <v>46858</v>
      </c>
      <c r="T887" s="43">
        <f ca="1">_xll.BInterpol('Base CDI'!$H$4:$H$28,'Base CDI'!$J$4:$J$29,S887,"Cubic","Extrapolate=Linear","MultiX=Average","Skip=True","Sort=True")</f>
        <v>12.865591746105737</v>
      </c>
      <c r="U887" s="43">
        <f ca="1">_xll.BInterpol('Base CDI'!$H$4:$H$28,'Base CDI'!$I$4:$I$29,S887,"Cubic","Extrapolate=Linear","MultiX=Average","Skip=True","Sort=True")</f>
        <v>12.860244526015089</v>
      </c>
    </row>
    <row r="888" spans="16:21" x14ac:dyDescent="0.25">
      <c r="P888" s="10">
        <v>35801</v>
      </c>
      <c r="Q888">
        <v>3.1425190000000001</v>
      </c>
      <c r="S888" s="42">
        <f t="shared" ca="1" si="19"/>
        <v>46859</v>
      </c>
      <c r="T888" s="43">
        <f ca="1">_xll.BInterpol('Base CDI'!$H$4:$H$28,'Base CDI'!$J$4:$J$29,S888,"Cubic","Extrapolate=Linear","MultiX=Average","Skip=True","Sort=True")</f>
        <v>12.865365784649727</v>
      </c>
      <c r="U888" s="43">
        <f ca="1">_xll.BInterpol('Base CDI'!$H$4:$H$28,'Base CDI'!$I$4:$I$29,S888,"Cubic","Extrapolate=Linear","MultiX=Average","Skip=True","Sort=True")</f>
        <v>12.860052131309354</v>
      </c>
    </row>
    <row r="889" spans="16:21" x14ac:dyDescent="0.25">
      <c r="P889" s="10">
        <v>35802</v>
      </c>
      <c r="Q889">
        <v>3.146544</v>
      </c>
      <c r="S889" s="42">
        <f t="shared" ca="1" si="19"/>
        <v>46860</v>
      </c>
      <c r="T889" s="43">
        <f ca="1">_xll.BInterpol('Base CDI'!$H$4:$H$28,'Base CDI'!$J$4:$J$29,S889,"Cubic","Extrapolate=Linear","MultiX=Average","Skip=True","Sort=True")</f>
        <v>12.865143779354501</v>
      </c>
      <c r="U889" s="43">
        <f ca="1">_xll.BInterpol('Base CDI'!$H$4:$H$28,'Base CDI'!$I$4:$I$29,S889,"Cubic","Extrapolate=Linear","MultiX=Average","Skip=True","Sort=True")</f>
        <v>12.859863965535308</v>
      </c>
    </row>
    <row r="890" spans="16:21" x14ac:dyDescent="0.25">
      <c r="P890" s="10">
        <v>35803</v>
      </c>
      <c r="Q890">
        <v>3.1505770000000002</v>
      </c>
      <c r="S890" s="42">
        <f t="shared" ca="1" si="19"/>
        <v>46861</v>
      </c>
      <c r="T890" s="43">
        <f ca="1">_xll.BInterpol('Base CDI'!$H$4:$H$28,'Base CDI'!$J$4:$J$29,S890,"Cubic","Extrapolate=Linear","MultiX=Average","Skip=True","Sort=True")</f>
        <v>12.86492569317201</v>
      </c>
      <c r="U890" s="43">
        <f ca="1">_xll.BInterpol('Base CDI'!$H$4:$H$28,'Base CDI'!$I$4:$I$29,S890,"Cubic","Extrapolate=Linear","MultiX=Average","Skip=True","Sort=True")</f>
        <v>12.859679989811797</v>
      </c>
    </row>
    <row r="891" spans="16:21" x14ac:dyDescent="0.25">
      <c r="P891" s="10">
        <v>35804</v>
      </c>
      <c r="Q891">
        <v>3.1546150000000002</v>
      </c>
      <c r="S891" s="42">
        <f t="shared" ca="1" si="19"/>
        <v>46862</v>
      </c>
      <c r="T891" s="43">
        <f ca="1">_xll.BInterpol('Base CDI'!$H$4:$H$28,'Base CDI'!$J$4:$J$29,S891,"Cubic","Extrapolate=Linear","MultiX=Average","Skip=True","Sort=True")</f>
        <v>12.864711489054212</v>
      </c>
      <c r="U891" s="43">
        <f ca="1">_xll.BInterpol('Base CDI'!$H$4:$H$28,'Base CDI'!$I$4:$I$29,S891,"Cubic","Extrapolate=Linear","MultiX=Average","Skip=True","Sort=True")</f>
        <v>12.859500165257666</v>
      </c>
    </row>
    <row r="892" spans="16:21" x14ac:dyDescent="0.25">
      <c r="P892" s="10">
        <v>35807</v>
      </c>
      <c r="Q892">
        <v>3.158658</v>
      </c>
      <c r="S892" s="42">
        <f t="shared" ca="1" si="19"/>
        <v>46863</v>
      </c>
      <c r="T892" s="43">
        <f ca="1">_xll.BInterpol('Base CDI'!$H$4:$H$28,'Base CDI'!$J$4:$J$29,S892,"Cubic","Extrapolate=Linear","MultiX=Average","Skip=True","Sort=True")</f>
        <v>12.86450112995306</v>
      </c>
      <c r="U892" s="43">
        <f ca="1">_xll.BInterpol('Base CDI'!$H$4:$H$28,'Base CDI'!$I$4:$I$29,S892,"Cubic","Extrapolate=Linear","MultiX=Average","Skip=True","Sort=True")</f>
        <v>12.859324452991761</v>
      </c>
    </row>
    <row r="893" spans="16:21" x14ac:dyDescent="0.25">
      <c r="P893" s="10">
        <v>35808</v>
      </c>
      <c r="Q893">
        <v>3.1627070000000002</v>
      </c>
      <c r="S893" s="42">
        <f t="shared" ca="1" si="19"/>
        <v>46864</v>
      </c>
      <c r="T893" s="43">
        <f ca="1">_xll.BInterpol('Base CDI'!$H$4:$H$28,'Base CDI'!$J$4:$J$29,S893,"Cubic","Extrapolate=Linear","MultiX=Average","Skip=True","Sort=True")</f>
        <v>12.864294578820505</v>
      </c>
      <c r="U893" s="43">
        <f ca="1">_xll.BInterpol('Base CDI'!$H$4:$H$28,'Base CDI'!$I$4:$I$29,S893,"Cubic","Extrapolate=Linear","MultiX=Average","Skip=True","Sort=True")</f>
        <v>12.859152814132926</v>
      </c>
    </row>
    <row r="894" spans="16:21" x14ac:dyDescent="0.25">
      <c r="P894" s="10">
        <v>35809</v>
      </c>
      <c r="Q894">
        <v>3.1667589999999999</v>
      </c>
      <c r="S894" s="42">
        <f t="shared" ca="1" si="19"/>
        <v>46865</v>
      </c>
      <c r="T894" s="43">
        <f ca="1">_xll.BInterpol('Base CDI'!$H$4:$H$28,'Base CDI'!$J$4:$J$29,S894,"Cubic","Extrapolate=Linear","MultiX=Average","Skip=True","Sort=True")</f>
        <v>12.864091798608504</v>
      </c>
      <c r="U894" s="43">
        <f ca="1">_xll.BInterpol('Base CDI'!$H$4:$H$28,'Base CDI'!$I$4:$I$29,S894,"Cubic","Extrapolate=Linear","MultiX=Average","Skip=True","Sort=True")</f>
        <v>12.858985209800011</v>
      </c>
    </row>
    <row r="895" spans="16:21" x14ac:dyDescent="0.25">
      <c r="P895" s="10">
        <v>35810</v>
      </c>
      <c r="Q895">
        <v>3.1707679999999998</v>
      </c>
      <c r="S895" s="42">
        <f t="shared" ca="1" si="19"/>
        <v>46866</v>
      </c>
      <c r="T895" s="43">
        <f ca="1">_xll.BInterpol('Base CDI'!$H$4:$H$28,'Base CDI'!$J$4:$J$29,S895,"Cubic","Extrapolate=Linear","MultiX=Average","Skip=True","Sort=True")</f>
        <v>12.863892752269008</v>
      </c>
      <c r="U895" s="43">
        <f ca="1">_xll.BInterpol('Base CDI'!$H$4:$H$28,'Base CDI'!$I$4:$I$29,S895,"Cubic","Extrapolate=Linear","MultiX=Average","Skip=True","Sort=True")</f>
        <v>12.858821601111858</v>
      </c>
    </row>
    <row r="896" spans="16:21" x14ac:dyDescent="0.25">
      <c r="P896" s="10">
        <v>35811</v>
      </c>
      <c r="Q896">
        <v>3.1747830000000001</v>
      </c>
      <c r="S896" s="42">
        <f t="shared" ca="1" si="19"/>
        <v>46867</v>
      </c>
      <c r="T896" s="43">
        <f ca="1">_xll.BInterpol('Base CDI'!$H$4:$H$28,'Base CDI'!$J$4:$J$29,S896,"Cubic","Extrapolate=Linear","MultiX=Average","Skip=True","Sort=True")</f>
        <v>12.863697402753971</v>
      </c>
      <c r="U896" s="43">
        <f ca="1">_xll.BInterpol('Base CDI'!$H$4:$H$28,'Base CDI'!$I$4:$I$29,S896,"Cubic","Extrapolate=Linear","MultiX=Average","Skip=True","Sort=True")</f>
        <v>12.858661949187313</v>
      </c>
    </row>
    <row r="897" spans="16:21" x14ac:dyDescent="0.25">
      <c r="P897" s="10">
        <v>35814</v>
      </c>
      <c r="Q897">
        <v>3.1788069999999999</v>
      </c>
      <c r="S897" s="42">
        <f t="shared" ca="1" si="19"/>
        <v>46868</v>
      </c>
      <c r="T897" s="43">
        <f ca="1">_xll.BInterpol('Base CDI'!$H$4:$H$28,'Base CDI'!$J$4:$J$29,S897,"Cubic","Extrapolate=Linear","MultiX=Average","Skip=True","Sort=True")</f>
        <v>12.863505713015348</v>
      </c>
      <c r="U897" s="43">
        <f ca="1">_xll.BInterpol('Base CDI'!$H$4:$H$28,'Base CDI'!$I$4:$I$29,S897,"Cubic","Extrapolate=Linear","MultiX=Average","Skip=True","Sort=True")</f>
        <v>12.858506215145225</v>
      </c>
    </row>
    <row r="898" spans="16:21" x14ac:dyDescent="0.25">
      <c r="P898" s="10">
        <v>35815</v>
      </c>
      <c r="Q898">
        <v>3.1828189999999998</v>
      </c>
      <c r="S898" s="42">
        <f t="shared" ca="1" si="19"/>
        <v>46869</v>
      </c>
      <c r="T898" s="43">
        <f ca="1">_xll.BInterpol('Base CDI'!$H$4:$H$28,'Base CDI'!$J$4:$J$29,S898,"Cubic","Extrapolate=Linear","MultiX=Average","Skip=True","Sort=True")</f>
        <v>12.863317646005092</v>
      </c>
      <c r="U898" s="43">
        <f ca="1">_xll.BInterpol('Base CDI'!$H$4:$H$28,'Base CDI'!$I$4:$I$29,S898,"Cubic","Extrapolate=Linear","MultiX=Average","Skip=True","Sort=True")</f>
        <v>12.858354360104435</v>
      </c>
    </row>
    <row r="899" spans="16:21" x14ac:dyDescent="0.25">
      <c r="P899" s="10">
        <v>35816</v>
      </c>
      <c r="Q899">
        <v>3.1868289999999999</v>
      </c>
      <c r="S899" s="42">
        <f t="shared" ca="1" si="19"/>
        <v>46870</v>
      </c>
      <c r="T899" s="43">
        <f ca="1">_xll.BInterpol('Base CDI'!$H$4:$H$28,'Base CDI'!$J$4:$J$29,S899,"Cubic","Extrapolate=Linear","MultiX=Average","Skip=True","Sort=True")</f>
        <v>12.863133164675155</v>
      </c>
      <c r="U899" s="43">
        <f ca="1">_xll.BInterpol('Base CDI'!$H$4:$H$28,'Base CDI'!$I$4:$I$29,S899,"Cubic","Extrapolate=Linear","MultiX=Average","Skip=True","Sort=True")</f>
        <v>12.858206345183794</v>
      </c>
    </row>
    <row r="900" spans="16:21" x14ac:dyDescent="0.25">
      <c r="P900" s="10">
        <v>35817</v>
      </c>
      <c r="Q900">
        <v>3.190839</v>
      </c>
      <c r="S900" s="42">
        <f t="shared" ca="1" si="19"/>
        <v>46871</v>
      </c>
      <c r="T900" s="43">
        <f ca="1">_xll.BInterpol('Base CDI'!$H$4:$H$28,'Base CDI'!$J$4:$J$29,S900,"Cubic","Extrapolate=Linear","MultiX=Average","Skip=True","Sort=True")</f>
        <v>12.862952231977495</v>
      </c>
      <c r="U900" s="43">
        <f ca="1">_xll.BInterpol('Base CDI'!$H$4:$H$28,'Base CDI'!$I$4:$I$29,S900,"Cubic","Extrapolate=Linear","MultiX=Average","Skip=True","Sort=True")</f>
        <v>12.858062131502145</v>
      </c>
    </row>
    <row r="901" spans="16:21" x14ac:dyDescent="0.25">
      <c r="P901" s="10">
        <v>35818</v>
      </c>
      <c r="Q901">
        <v>3.1948340000000002</v>
      </c>
      <c r="S901" s="42">
        <f t="shared" ca="1" si="19"/>
        <v>46872</v>
      </c>
      <c r="T901" s="43">
        <f ca="1">_xll.BInterpol('Base CDI'!$H$4:$H$28,'Base CDI'!$J$4:$J$29,S901,"Cubic","Extrapolate=Linear","MultiX=Average","Skip=True","Sort=True")</f>
        <v>12.86277481086406</v>
      </c>
      <c r="U901" s="43">
        <f ca="1">_xll.BInterpol('Base CDI'!$H$4:$H$28,'Base CDI'!$I$4:$I$29,S901,"Cubic","Extrapolate=Linear","MultiX=Average","Skip=True","Sort=True")</f>
        <v>12.857921680178332</v>
      </c>
    </row>
    <row r="902" spans="16:21" x14ac:dyDescent="0.25">
      <c r="P902" s="10">
        <v>35821</v>
      </c>
      <c r="Q902">
        <v>3.1987939999999999</v>
      </c>
      <c r="S902" s="42">
        <f t="shared" ca="1" si="19"/>
        <v>46873</v>
      </c>
      <c r="T902" s="43">
        <f ca="1">_xll.BInterpol('Base CDI'!$H$4:$H$28,'Base CDI'!$J$4:$J$29,S902,"Cubic","Extrapolate=Linear","MultiX=Average","Skip=True","Sort=True")</f>
        <v>12.862600864286808</v>
      </c>
      <c r="U902" s="43">
        <f ca="1">_xll.BInterpol('Base CDI'!$H$4:$H$28,'Base CDI'!$I$4:$I$29,S902,"Cubic","Extrapolate=Linear","MultiX=Average","Skip=True","Sort=True")</f>
        <v>12.857784952331205</v>
      </c>
    </row>
    <row r="903" spans="16:21" x14ac:dyDescent="0.25">
      <c r="P903" s="10">
        <v>35822</v>
      </c>
      <c r="Q903">
        <v>3.2027329999999998</v>
      </c>
      <c r="S903" s="42">
        <f t="shared" ca="1" si="19"/>
        <v>46874</v>
      </c>
      <c r="T903" s="43">
        <f ca="1">_xll.BInterpol('Base CDI'!$H$4:$H$28,'Base CDI'!$J$4:$J$29,S903,"Cubic","Extrapolate=Linear","MultiX=Average","Skip=True","Sort=True")</f>
        <v>12.862430355197692</v>
      </c>
      <c r="U903" s="43">
        <f ca="1">_xll.BInterpol('Base CDI'!$H$4:$H$28,'Base CDI'!$I$4:$I$29,S903,"Cubic","Extrapolate=Linear","MultiX=Average","Skip=True","Sort=True")</f>
        <v>12.857651909079605</v>
      </c>
    </row>
    <row r="904" spans="16:21" x14ac:dyDescent="0.25">
      <c r="P904" s="10">
        <v>35823</v>
      </c>
      <c r="Q904">
        <v>3.2066720000000002</v>
      </c>
      <c r="S904" s="42">
        <f t="shared" ca="1" si="19"/>
        <v>46875</v>
      </c>
      <c r="T904" s="43">
        <f ca="1">_xll.BInterpol('Base CDI'!$H$4:$H$28,'Base CDI'!$J$4:$J$29,S904,"Cubic","Extrapolate=Linear","MultiX=Average","Skip=True","Sort=True")</f>
        <v>12.862263246548665</v>
      </c>
      <c r="U904" s="43">
        <f ca="1">_xll.BInterpol('Base CDI'!$H$4:$H$28,'Base CDI'!$I$4:$I$29,S904,"Cubic","Extrapolate=Linear","MultiX=Average","Skip=True","Sort=True")</f>
        <v>12.857522511542381</v>
      </c>
    </row>
    <row r="905" spans="16:21" x14ac:dyDescent="0.25">
      <c r="P905" s="10">
        <v>35824</v>
      </c>
      <c r="Q905">
        <v>3.2105619999999999</v>
      </c>
      <c r="S905" s="42">
        <f t="shared" ca="1" si="19"/>
        <v>46876</v>
      </c>
      <c r="T905" s="43">
        <f ca="1">_xll.BInterpol('Base CDI'!$H$4:$H$28,'Base CDI'!$J$4:$J$29,S905,"Cubic","Extrapolate=Linear","MultiX=Average","Skip=True","Sort=True")</f>
        <v>12.862099501291679</v>
      </c>
      <c r="U905" s="43">
        <f ca="1">_xll.BInterpol('Base CDI'!$H$4:$H$28,'Base CDI'!$I$4:$I$29,S905,"Cubic","Extrapolate=Linear","MultiX=Average","Skip=True","Sort=True")</f>
        <v>12.857396720838379</v>
      </c>
    </row>
    <row r="906" spans="16:21" x14ac:dyDescent="0.25">
      <c r="P906" s="10">
        <v>35825</v>
      </c>
      <c r="Q906">
        <v>3.2142949999999999</v>
      </c>
      <c r="S906" s="42">
        <f t="shared" ca="1" si="19"/>
        <v>46877</v>
      </c>
      <c r="T906" s="43">
        <f ca="1">_xll.BInterpol('Base CDI'!$H$4:$H$28,'Base CDI'!$J$4:$J$29,S906,"Cubic","Extrapolate=Linear","MultiX=Average","Skip=True","Sort=True")</f>
        <v>12.86193908237869</v>
      </c>
      <c r="U906" s="43">
        <f ca="1">_xll.BInterpol('Base CDI'!$H$4:$H$28,'Base CDI'!$I$4:$I$29,S906,"Cubic","Extrapolate=Linear","MultiX=Average","Skip=True","Sort=True")</f>
        <v>12.857274498086444</v>
      </c>
    </row>
    <row r="907" spans="16:21" x14ac:dyDescent="0.25">
      <c r="P907" s="10">
        <v>35828</v>
      </c>
      <c r="Q907">
        <v>3.218054</v>
      </c>
      <c r="S907" s="42">
        <f t="shared" ref="S907:S970" ca="1" si="20">S906+1</f>
        <v>46878</v>
      </c>
      <c r="T907" s="43">
        <f ca="1">_xll.BInterpol('Base CDI'!$H$4:$H$28,'Base CDI'!$J$4:$J$29,S907,"Cubic","Extrapolate=Linear","MultiX=Average","Skip=True","Sort=True")</f>
        <v>12.861781952761651</v>
      </c>
      <c r="U907" s="43">
        <f ca="1">_xll.BInterpol('Base CDI'!$H$4:$H$28,'Base CDI'!$I$4:$I$29,S907,"Cubic","Extrapolate=Linear","MultiX=Average","Skip=True","Sort=True")</f>
        <v>12.857155804405421</v>
      </c>
    </row>
    <row r="908" spans="16:21" x14ac:dyDescent="0.25">
      <c r="P908" s="10">
        <v>35829</v>
      </c>
      <c r="Q908">
        <v>3.2218079999999998</v>
      </c>
      <c r="S908" s="42">
        <f t="shared" ca="1" si="20"/>
        <v>46879</v>
      </c>
      <c r="T908" s="43">
        <f ca="1">_xll.BInterpol('Base CDI'!$H$4:$H$28,'Base CDI'!$J$4:$J$29,S908,"Cubic","Extrapolate=Linear","MultiX=Average","Skip=True","Sort=True")</f>
        <v>12.861628075392515</v>
      </c>
      <c r="U908" s="43">
        <f ca="1">_xll.BInterpol('Base CDI'!$H$4:$H$28,'Base CDI'!$I$4:$I$29,S908,"Cubic","Extrapolate=Linear","MultiX=Average","Skip=True","Sort=True")</f>
        <v>12.857040600914157</v>
      </c>
    </row>
    <row r="909" spans="16:21" x14ac:dyDescent="0.25">
      <c r="P909" s="10">
        <v>35830</v>
      </c>
      <c r="Q909">
        <v>3.2255739999999999</v>
      </c>
      <c r="S909" s="42">
        <f t="shared" ca="1" si="20"/>
        <v>46880</v>
      </c>
      <c r="T909" s="43">
        <f ca="1">_xll.BInterpol('Base CDI'!$H$4:$H$28,'Base CDI'!$J$4:$J$29,S909,"Cubic","Extrapolate=Linear","MultiX=Average","Skip=True","Sort=True")</f>
        <v>12.861477413223236</v>
      </c>
      <c r="U909" s="43">
        <f ca="1">_xll.BInterpol('Base CDI'!$H$4:$H$28,'Base CDI'!$I$4:$I$29,S909,"Cubic","Extrapolate=Linear","MultiX=Average","Skip=True","Sort=True")</f>
        <v>12.856928848731496</v>
      </c>
    </row>
    <row r="910" spans="16:21" x14ac:dyDescent="0.25">
      <c r="P910" s="10">
        <v>35831</v>
      </c>
      <c r="Q910">
        <v>3.2293419999999999</v>
      </c>
      <c r="S910" s="42">
        <f t="shared" ca="1" si="20"/>
        <v>46881</v>
      </c>
      <c r="T910" s="43">
        <f ca="1">_xll.BInterpol('Base CDI'!$H$4:$H$28,'Base CDI'!$J$4:$J$29,S910,"Cubic","Extrapolate=Linear","MultiX=Average","Skip=True","Sort=True")</f>
        <v>12.86132992920577</v>
      </c>
      <c r="U910" s="43">
        <f ca="1">_xll.BInterpol('Base CDI'!$H$4:$H$28,'Base CDI'!$I$4:$I$29,S910,"Cubic","Extrapolate=Linear","MultiX=Average","Skip=True","Sort=True")</f>
        <v>12.856820508976286</v>
      </c>
    </row>
    <row r="911" spans="16:21" x14ac:dyDescent="0.25">
      <c r="P911" s="10">
        <v>35832</v>
      </c>
      <c r="Q911">
        <v>3.233114</v>
      </c>
      <c r="S911" s="42">
        <f t="shared" ca="1" si="20"/>
        <v>46882</v>
      </c>
      <c r="T911" s="43">
        <f ca="1">_xll.BInterpol('Base CDI'!$H$4:$H$28,'Base CDI'!$J$4:$J$29,S911,"Cubic","Extrapolate=Linear","MultiX=Average","Skip=True","Sort=True")</f>
        <v>12.861185586292066</v>
      </c>
      <c r="U911" s="43">
        <f ca="1">_xll.BInterpol('Base CDI'!$H$4:$H$28,'Base CDI'!$I$4:$I$29,S911,"Cubic","Extrapolate=Linear","MultiX=Average","Skip=True","Sort=True")</f>
        <v>12.85671554276737</v>
      </c>
    </row>
    <row r="912" spans="16:21" x14ac:dyDescent="0.25">
      <c r="P912" s="10">
        <v>35835</v>
      </c>
      <c r="Q912">
        <v>3.2368920000000001</v>
      </c>
      <c r="S912" s="42">
        <f t="shared" ca="1" si="20"/>
        <v>46883</v>
      </c>
      <c r="T912" s="43">
        <f ca="1">_xll.BInterpol('Base CDI'!$H$4:$H$28,'Base CDI'!$J$4:$J$29,S912,"Cubic","Extrapolate=Linear","MultiX=Average","Skip=True","Sort=True")</f>
        <v>12.861044347434081</v>
      </c>
      <c r="U912" s="43">
        <f ca="1">_xll.BInterpol('Base CDI'!$H$4:$H$28,'Base CDI'!$I$4:$I$29,S912,"Cubic","Extrapolate=Linear","MultiX=Average","Skip=True","Sort=True")</f>
        <v>12.856613911223597</v>
      </c>
    </row>
    <row r="913" spans="16:21" x14ac:dyDescent="0.25">
      <c r="P913" s="10">
        <v>35836</v>
      </c>
      <c r="Q913">
        <v>3.2406709999999999</v>
      </c>
      <c r="S913" s="42">
        <f t="shared" ca="1" si="20"/>
        <v>46884</v>
      </c>
      <c r="T913" s="43">
        <f ca="1">_xll.BInterpol('Base CDI'!$H$4:$H$28,'Base CDI'!$J$4:$J$29,S913,"Cubic","Extrapolate=Linear","MultiX=Average","Skip=True","Sort=True")</f>
        <v>12.86090617558377</v>
      </c>
      <c r="U913" s="43">
        <f ca="1">_xll.BInterpol('Base CDI'!$H$4:$H$28,'Base CDI'!$I$4:$I$29,S913,"Cubic","Extrapolate=Linear","MultiX=Average","Skip=True","Sort=True")</f>
        <v>12.856515575463812</v>
      </c>
    </row>
    <row r="914" spans="16:21" x14ac:dyDescent="0.25">
      <c r="P914" s="10">
        <v>35837</v>
      </c>
      <c r="Q914">
        <v>3.2444470000000001</v>
      </c>
      <c r="S914" s="42">
        <f t="shared" ca="1" si="20"/>
        <v>46885</v>
      </c>
      <c r="T914" s="43">
        <f ca="1">_xll.BInterpol('Base CDI'!$H$4:$H$28,'Base CDI'!$J$4:$J$29,S914,"Cubic","Extrapolate=Linear","MultiX=Average","Skip=True","Sort=True")</f>
        <v>12.860771033693082</v>
      </c>
      <c r="U914" s="43">
        <f ca="1">_xll.BInterpol('Base CDI'!$H$4:$H$28,'Base CDI'!$I$4:$I$29,S914,"Cubic","Extrapolate=Linear","MultiX=Average","Skip=True","Sort=True")</f>
        <v>12.856420496606859</v>
      </c>
    </row>
    <row r="915" spans="16:21" x14ac:dyDescent="0.25">
      <c r="P915" s="10">
        <v>35838</v>
      </c>
      <c r="Q915">
        <v>3.248224</v>
      </c>
      <c r="S915" s="42">
        <f t="shared" ca="1" si="20"/>
        <v>46886</v>
      </c>
      <c r="T915" s="43">
        <f ca="1">_xll.BInterpol('Base CDI'!$H$4:$H$28,'Base CDI'!$J$4:$J$29,S915,"Cubic","Extrapolate=Linear","MultiX=Average","Skip=True","Sort=True")</f>
        <v>12.860638884713973</v>
      </c>
      <c r="U915" s="43">
        <f ca="1">_xll.BInterpol('Base CDI'!$H$4:$H$28,'Base CDI'!$I$4:$I$29,S915,"Cubic","Extrapolate=Linear","MultiX=Average","Skip=True","Sort=True")</f>
        <v>12.856328635771586</v>
      </c>
    </row>
    <row r="916" spans="16:21" x14ac:dyDescent="0.25">
      <c r="P916" s="10">
        <v>35839</v>
      </c>
      <c r="Q916">
        <v>3.2520069999999999</v>
      </c>
      <c r="S916" s="42">
        <f t="shared" ca="1" si="20"/>
        <v>46887</v>
      </c>
      <c r="T916" s="43">
        <f ca="1">_xll.BInterpol('Base CDI'!$H$4:$H$28,'Base CDI'!$J$4:$J$29,S916,"Cubic","Extrapolate=Linear","MultiX=Average","Skip=True","Sort=True")</f>
        <v>12.860509691598399</v>
      </c>
      <c r="U916" s="43">
        <f ca="1">_xll.BInterpol('Base CDI'!$H$4:$H$28,'Base CDI'!$I$4:$I$29,S916,"Cubic","Extrapolate=Linear","MultiX=Average","Skip=True","Sort=True")</f>
        <v>12.856239954076836</v>
      </c>
    </row>
    <row r="917" spans="16:21" x14ac:dyDescent="0.25">
      <c r="P917" s="10">
        <v>35842</v>
      </c>
      <c r="Q917">
        <v>3.255792</v>
      </c>
      <c r="S917" s="42">
        <f t="shared" ca="1" si="20"/>
        <v>46888</v>
      </c>
      <c r="T917" s="43">
        <f ca="1">_xll.BInterpol('Base CDI'!$H$4:$H$28,'Base CDI'!$J$4:$J$29,S917,"Cubic","Extrapolate=Linear","MultiX=Average","Skip=True","Sort=True")</f>
        <v>12.86038341729831</v>
      </c>
      <c r="U917" s="43">
        <f ca="1">_xll.BInterpol('Base CDI'!$H$4:$H$28,'Base CDI'!$I$4:$I$29,S917,"Cubic","Extrapolate=Linear","MultiX=Average","Skip=True","Sort=True")</f>
        <v>12.856154412641457</v>
      </c>
    </row>
    <row r="918" spans="16:21" x14ac:dyDescent="0.25">
      <c r="P918" s="10">
        <v>35843</v>
      </c>
      <c r="Q918">
        <v>3.2595689999999999</v>
      </c>
      <c r="S918" s="42">
        <f t="shared" ca="1" si="20"/>
        <v>46889</v>
      </c>
      <c r="T918" s="43">
        <f ca="1">_xll.BInterpol('Base CDI'!$H$4:$H$28,'Base CDI'!$J$4:$J$29,S918,"Cubic","Extrapolate=Linear","MultiX=Average","Skip=True","Sort=True")</f>
        <v>12.860260024765662</v>
      </c>
      <c r="U918" s="43">
        <f ca="1">_xll.BInterpol('Base CDI'!$H$4:$H$28,'Base CDI'!$I$4:$I$29,S918,"Cubic","Extrapolate=Linear","MultiX=Average","Skip=True","Sort=True")</f>
        <v>12.856071972584294</v>
      </c>
    </row>
    <row r="919" spans="16:21" x14ac:dyDescent="0.25">
      <c r="P919" s="10">
        <v>35844</v>
      </c>
      <c r="Q919">
        <v>3.2633529999999999</v>
      </c>
      <c r="S919" s="42">
        <f t="shared" ca="1" si="20"/>
        <v>46890</v>
      </c>
      <c r="T919" s="43">
        <f ca="1">_xll.BInterpol('Base CDI'!$H$4:$H$28,'Base CDI'!$J$4:$J$29,S919,"Cubic","Extrapolate=Linear","MultiX=Average","Skip=True","Sort=True")</f>
        <v>12.860139476952407</v>
      </c>
      <c r="U919" s="43">
        <f ca="1">_xll.BInterpol('Base CDI'!$H$4:$H$28,'Base CDI'!$I$4:$I$29,S919,"Cubic","Extrapolate=Linear","MultiX=Average","Skip=True","Sort=True")</f>
        <v>12.855992595024194</v>
      </c>
    </row>
    <row r="920" spans="16:21" x14ac:dyDescent="0.25">
      <c r="P920" s="10">
        <v>35845</v>
      </c>
      <c r="Q920">
        <v>3.267137</v>
      </c>
      <c r="S920" s="42">
        <f t="shared" ca="1" si="20"/>
        <v>46891</v>
      </c>
      <c r="T920" s="43">
        <f ca="1">_xll.BInterpol('Base CDI'!$H$4:$H$28,'Base CDI'!$J$4:$J$29,S920,"Cubic","Extrapolate=Linear","MultiX=Average","Skip=True","Sort=True")</f>
        <v>12.860021736810499</v>
      </c>
      <c r="U920" s="43">
        <f ca="1">_xll.BInterpol('Base CDI'!$H$4:$H$28,'Base CDI'!$I$4:$I$29,S920,"Cubic","Extrapolate=Linear","MultiX=Average","Skip=True","Sort=True")</f>
        <v>12.855916241080001</v>
      </c>
    </row>
    <row r="921" spans="16:21" x14ac:dyDescent="0.25">
      <c r="P921" s="10">
        <v>35846</v>
      </c>
      <c r="Q921">
        <v>3.2709090000000001</v>
      </c>
      <c r="S921" s="42">
        <f t="shared" ca="1" si="20"/>
        <v>46892</v>
      </c>
      <c r="T921" s="43">
        <f ca="1">_xll.BInterpol('Base CDI'!$H$4:$H$28,'Base CDI'!$J$4:$J$29,S921,"Cubic","Extrapolate=Linear","MultiX=Average","Skip=True","Sort=True")</f>
        <v>12.859906767291893</v>
      </c>
      <c r="U921" s="43">
        <f ca="1">_xll.BInterpol('Base CDI'!$H$4:$H$28,'Base CDI'!$I$4:$I$29,S921,"Cubic","Extrapolate=Linear","MultiX=Average","Skip=True","Sort=True")</f>
        <v>12.855842871870561</v>
      </c>
    </row>
    <row r="922" spans="16:21" x14ac:dyDescent="0.25">
      <c r="P922" s="10">
        <v>35851</v>
      </c>
      <c r="Q922">
        <v>3.274651</v>
      </c>
      <c r="S922" s="42">
        <f t="shared" ca="1" si="20"/>
        <v>46893</v>
      </c>
      <c r="T922" s="43">
        <f ca="1">_xll.BInterpol('Base CDI'!$H$4:$H$28,'Base CDI'!$J$4:$J$29,S922,"Cubic","Extrapolate=Linear","MultiX=Average","Skip=True","Sort=True")</f>
        <v>12.859794531348543</v>
      </c>
      <c r="U922" s="43">
        <f ca="1">_xll.BInterpol('Base CDI'!$H$4:$H$28,'Base CDI'!$I$4:$I$29,S922,"Cubic","Extrapolate=Linear","MultiX=Average","Skip=True","Sort=True")</f>
        <v>12.85577244851472</v>
      </c>
    </row>
    <row r="923" spans="16:21" x14ac:dyDescent="0.25">
      <c r="P923" s="10">
        <v>35852</v>
      </c>
      <c r="Q923">
        <v>3.2783880000000001</v>
      </c>
      <c r="S923" s="42">
        <f t="shared" ca="1" si="20"/>
        <v>46894</v>
      </c>
      <c r="T923" s="43">
        <f ca="1">_xll.BInterpol('Base CDI'!$H$4:$H$28,'Base CDI'!$J$4:$J$29,S923,"Cubic","Extrapolate=Linear","MultiX=Average","Skip=True","Sort=True")</f>
        <v>12.859684991932399</v>
      </c>
      <c r="U923" s="43">
        <f ca="1">_xll.BInterpol('Base CDI'!$H$4:$H$28,'Base CDI'!$I$4:$I$29,S923,"Cubic","Extrapolate=Linear","MultiX=Average","Skip=True","Sort=True")</f>
        <v>12.855704932131326</v>
      </c>
    </row>
    <row r="924" spans="16:21" x14ac:dyDescent="0.25">
      <c r="P924" s="10">
        <v>35853</v>
      </c>
      <c r="Q924">
        <v>3.2821250000000002</v>
      </c>
      <c r="S924" s="42">
        <f t="shared" ca="1" si="20"/>
        <v>46895</v>
      </c>
      <c r="T924" s="43">
        <f ca="1">_xll.BInterpol('Base CDI'!$H$4:$H$28,'Base CDI'!$J$4:$J$29,S924,"Cubic","Extrapolate=Linear","MultiX=Average","Skip=True","Sort=True")</f>
        <v>12.85957811199542</v>
      </c>
      <c r="U924" s="43">
        <f ca="1">_xll.BInterpol('Base CDI'!$H$4:$H$28,'Base CDI'!$I$4:$I$29,S924,"Cubic","Extrapolate=Linear","MultiX=Average","Skip=True","Sort=True")</f>
        <v>12.855640283839222</v>
      </c>
    </row>
    <row r="925" spans="16:21" x14ac:dyDescent="0.25">
      <c r="P925" s="10">
        <v>35856</v>
      </c>
      <c r="Q925">
        <v>3.2858689999999999</v>
      </c>
      <c r="S925" s="42">
        <f t="shared" ca="1" si="20"/>
        <v>46896</v>
      </c>
      <c r="T925" s="43">
        <f ca="1">_xll.BInterpol('Base CDI'!$H$4:$H$28,'Base CDI'!$J$4:$J$29,S925,"Cubic","Extrapolate=Linear","MultiX=Average","Skip=True","Sort=True")</f>
        <v>12.859473854489554</v>
      </c>
      <c r="U925" s="43">
        <f ca="1">_xll.BInterpol('Base CDI'!$H$4:$H$28,'Base CDI'!$I$4:$I$29,S925,"Cubic","Extrapolate=Linear","MultiX=Average","Skip=True","Sort=True")</f>
        <v>12.855578464757254</v>
      </c>
    </row>
    <row r="926" spans="16:21" x14ac:dyDescent="0.25">
      <c r="P926" s="10">
        <v>35857</v>
      </c>
      <c r="Q926">
        <v>3.2896139999999998</v>
      </c>
      <c r="S926" s="42">
        <f t="shared" ca="1" si="20"/>
        <v>46897</v>
      </c>
      <c r="T926" s="43">
        <f ca="1">_xll.BInterpol('Base CDI'!$H$4:$H$28,'Base CDI'!$J$4:$J$29,S926,"Cubic","Extrapolate=Linear","MultiX=Average","Skip=True","Sort=True")</f>
        <v>12.85937218236676</v>
      </c>
      <c r="U926" s="43">
        <f ca="1">_xll.BInterpol('Base CDI'!$H$4:$H$28,'Base CDI'!$I$4:$I$29,S926,"Cubic","Extrapolate=Linear","MultiX=Average","Skip=True","Sort=True")</f>
        <v>12.855519436004268</v>
      </c>
    </row>
    <row r="927" spans="16:21" x14ac:dyDescent="0.25">
      <c r="P927" s="10">
        <v>35858</v>
      </c>
      <c r="Q927">
        <v>3.29332</v>
      </c>
      <c r="S927" s="42">
        <f t="shared" ca="1" si="20"/>
        <v>46898</v>
      </c>
      <c r="T927" s="43">
        <f ca="1">_xll.BInterpol('Base CDI'!$H$4:$H$28,'Base CDI'!$J$4:$J$29,S927,"Cubic","Extrapolate=Linear","MultiX=Average","Skip=True","Sort=True")</f>
        <v>12.859273058578987</v>
      </c>
      <c r="U927" s="43">
        <f ca="1">_xll.BInterpol('Base CDI'!$H$4:$H$28,'Base CDI'!$I$4:$I$29,S927,"Cubic","Extrapolate=Linear","MultiX=Average","Skip=True","Sort=True")</f>
        <v>12.855463158699113</v>
      </c>
    </row>
    <row r="928" spans="16:21" x14ac:dyDescent="0.25">
      <c r="P928" s="10">
        <v>35859</v>
      </c>
      <c r="Q928">
        <v>3.2966340000000001</v>
      </c>
      <c r="S928" s="42">
        <f t="shared" ca="1" si="20"/>
        <v>46899</v>
      </c>
      <c r="T928" s="43">
        <f ca="1">_xll.BInterpol('Base CDI'!$H$4:$H$28,'Base CDI'!$J$4:$J$29,S928,"Cubic","Extrapolate=Linear","MultiX=Average","Skip=True","Sort=True")</f>
        <v>12.859176446078193</v>
      </c>
      <c r="U928" s="43">
        <f ca="1">_xll.BInterpol('Base CDI'!$H$4:$H$28,'Base CDI'!$I$4:$I$29,S928,"Cubic","Extrapolate=Linear","MultiX=Average","Skip=True","Sort=True")</f>
        <v>12.85540959396063</v>
      </c>
    </row>
    <row r="929" spans="16:21" x14ac:dyDescent="0.25">
      <c r="P929" s="10">
        <v>35860</v>
      </c>
      <c r="Q929">
        <v>3.2998240000000001</v>
      </c>
      <c r="S929" s="42">
        <f t="shared" ca="1" si="20"/>
        <v>46900</v>
      </c>
      <c r="T929" s="43">
        <f ca="1">_xll.BInterpol('Base CDI'!$H$4:$H$28,'Base CDI'!$J$4:$J$29,S929,"Cubic","Extrapolate=Linear","MultiX=Average","Skip=True","Sort=True")</f>
        <v>12.859082307816328</v>
      </c>
      <c r="U929" s="43">
        <f ca="1">_xll.BInterpol('Base CDI'!$H$4:$H$28,'Base CDI'!$I$4:$I$29,S929,"Cubic","Extrapolate=Linear","MultiX=Average","Skip=True","Sort=True")</f>
        <v>12.855358702907665</v>
      </c>
    </row>
    <row r="930" spans="16:21" x14ac:dyDescent="0.25">
      <c r="P930" s="10">
        <v>35863</v>
      </c>
      <c r="Q930">
        <v>3.3030200000000001</v>
      </c>
      <c r="S930" s="42">
        <f t="shared" ca="1" si="20"/>
        <v>46901</v>
      </c>
      <c r="T930" s="43">
        <f ca="1">_xll.BInterpol('Base CDI'!$H$4:$H$28,'Base CDI'!$J$4:$J$29,S930,"Cubic","Extrapolate=Linear","MultiX=Average","Skip=True","Sort=True")</f>
        <v>12.858990606745348</v>
      </c>
      <c r="U930" s="43">
        <f ca="1">_xll.BInterpol('Base CDI'!$H$4:$H$28,'Base CDI'!$I$4:$I$29,S930,"Cubic","Extrapolate=Linear","MultiX=Average","Skip=True","Sort=True")</f>
        <v>12.855310446659068</v>
      </c>
    </row>
    <row r="931" spans="16:21" x14ac:dyDescent="0.25">
      <c r="P931" s="10">
        <v>35864</v>
      </c>
      <c r="Q931">
        <v>3.3062200000000002</v>
      </c>
      <c r="S931" s="42">
        <f t="shared" ca="1" si="20"/>
        <v>46902</v>
      </c>
      <c r="T931" s="43">
        <f ca="1">_xll.BInterpol('Base CDI'!$H$4:$H$28,'Base CDI'!$J$4:$J$29,S931,"Cubic","Extrapolate=Linear","MultiX=Average","Skip=True","Sort=True")</f>
        <v>12.858901305817206</v>
      </c>
      <c r="U931" s="43">
        <f ca="1">_xll.BInterpol('Base CDI'!$H$4:$H$28,'Base CDI'!$I$4:$I$29,S931,"Cubic","Extrapolate=Linear","MultiX=Average","Skip=True","Sort=True")</f>
        <v>12.855264786333683</v>
      </c>
    </row>
    <row r="932" spans="16:21" x14ac:dyDescent="0.25">
      <c r="P932" s="10">
        <v>35865</v>
      </c>
      <c r="Q932">
        <v>3.3094229999999998</v>
      </c>
      <c r="S932" s="42">
        <f t="shared" ca="1" si="20"/>
        <v>46903</v>
      </c>
      <c r="T932" s="43">
        <f ca="1">_xll.BInterpol('Base CDI'!$H$4:$H$28,'Base CDI'!$J$4:$J$29,S932,"Cubic","Extrapolate=Linear","MultiX=Average","Skip=True","Sort=True")</f>
        <v>12.858814367983854</v>
      </c>
      <c r="U932" s="43">
        <f ca="1">_xll.BInterpol('Base CDI'!$H$4:$H$28,'Base CDI'!$I$4:$I$29,S932,"Cubic","Extrapolate=Linear","MultiX=Average","Skip=True","Sort=True")</f>
        <v>12.855221683050353</v>
      </c>
    </row>
    <row r="933" spans="16:21" x14ac:dyDescent="0.25">
      <c r="P933" s="10">
        <v>35866</v>
      </c>
      <c r="Q933">
        <v>3.3126259999999998</v>
      </c>
      <c r="S933" s="42">
        <f t="shared" ca="1" si="20"/>
        <v>46904</v>
      </c>
      <c r="T933" s="43">
        <f ca="1">_xll.BInterpol('Base CDI'!$H$4:$H$28,'Base CDI'!$J$4:$J$29,S933,"Cubic","Extrapolate=Linear","MultiX=Average","Skip=True","Sort=True")</f>
        <v>12.858729756197247</v>
      </c>
      <c r="U933" s="43">
        <f ca="1">_xll.BInterpol('Base CDI'!$H$4:$H$28,'Base CDI'!$I$4:$I$29,S933,"Cubic","Extrapolate=Linear","MultiX=Average","Skip=True","Sort=True")</f>
        <v>12.855181097927927</v>
      </c>
    </row>
    <row r="934" spans="16:21" x14ac:dyDescent="0.25">
      <c r="P934" s="10">
        <v>35867</v>
      </c>
      <c r="Q934">
        <v>3.3158249999999998</v>
      </c>
      <c r="S934" s="42">
        <f t="shared" ca="1" si="20"/>
        <v>46905</v>
      </c>
      <c r="T934" s="43">
        <f ca="1">_xll.BInterpol('Base CDI'!$H$4:$H$28,'Base CDI'!$J$4:$J$29,S934,"Cubic","Extrapolate=Linear","MultiX=Average","Skip=True","Sort=True")</f>
        <v>12.85864743340934</v>
      </c>
      <c r="U934" s="43">
        <f ca="1">_xll.BInterpol('Base CDI'!$H$4:$H$28,'Base CDI'!$I$4:$I$29,S934,"Cubic","Extrapolate=Linear","MultiX=Average","Skip=True","Sort=True")</f>
        <v>12.855142992085248</v>
      </c>
    </row>
    <row r="935" spans="16:21" x14ac:dyDescent="0.25">
      <c r="P935" s="10">
        <v>35870</v>
      </c>
      <c r="Q935">
        <v>3.3190369999999998</v>
      </c>
      <c r="S935" s="42">
        <f t="shared" ca="1" si="20"/>
        <v>46906</v>
      </c>
      <c r="T935" s="43">
        <f ca="1">_xll.BInterpol('Base CDI'!$H$4:$H$28,'Base CDI'!$J$4:$J$29,S935,"Cubic","Extrapolate=Linear","MultiX=Average","Skip=True","Sort=True")</f>
        <v>12.858567362572085</v>
      </c>
      <c r="U935" s="43">
        <f ca="1">_xll.BInterpol('Base CDI'!$H$4:$H$28,'Base CDI'!$I$4:$I$29,S935,"Cubic","Extrapolate=Linear","MultiX=Average","Skip=True","Sort=True")</f>
        <v>12.855107326641166</v>
      </c>
    </row>
    <row r="936" spans="16:21" x14ac:dyDescent="0.25">
      <c r="P936" s="10">
        <v>35871</v>
      </c>
      <c r="Q936">
        <v>3.3222429999999998</v>
      </c>
      <c r="S936" s="42">
        <f t="shared" ca="1" si="20"/>
        <v>46907</v>
      </c>
      <c r="T936" s="43">
        <f ca="1">_xll.BInterpol('Base CDI'!$H$4:$H$28,'Base CDI'!$J$4:$J$29,S936,"Cubic","Extrapolate=Linear","MultiX=Average","Skip=True","Sort=True")</f>
        <v>12.858489506637437</v>
      </c>
      <c r="U936" s="43">
        <f ca="1">_xll.BInterpol('Base CDI'!$H$4:$H$28,'Base CDI'!$I$4:$I$29,S936,"Cubic","Extrapolate=Linear","MultiX=Average","Skip=True","Sort=True")</f>
        <v>12.855074062714523</v>
      </c>
    </row>
    <row r="937" spans="16:21" x14ac:dyDescent="0.25">
      <c r="P937" s="10">
        <v>35872</v>
      </c>
      <c r="Q937">
        <v>3.325447</v>
      </c>
      <c r="S937" s="42">
        <f t="shared" ca="1" si="20"/>
        <v>46908</v>
      </c>
      <c r="T937" s="43">
        <f ca="1">_xll.BInterpol('Base CDI'!$H$4:$H$28,'Base CDI'!$J$4:$J$29,S937,"Cubic","Extrapolate=Linear","MultiX=Average","Skip=True","Sort=True")</f>
        <v>12.858413828557348</v>
      </c>
      <c r="U937" s="43">
        <f ca="1">_xll.BInterpol('Base CDI'!$H$4:$H$28,'Base CDI'!$I$4:$I$29,S937,"Cubic","Extrapolate=Linear","MultiX=Average","Skip=True","Sort=True")</f>
        <v>12.855043161424165</v>
      </c>
    </row>
    <row r="938" spans="16:21" x14ac:dyDescent="0.25">
      <c r="P938" s="10">
        <v>35873</v>
      </c>
      <c r="Q938">
        <v>3.3286449999999999</v>
      </c>
      <c r="S938" s="42">
        <f t="shared" ca="1" si="20"/>
        <v>46909</v>
      </c>
      <c r="T938" s="43">
        <f ca="1">_xll.BInterpol('Base CDI'!$H$4:$H$28,'Base CDI'!$J$4:$J$29,S938,"Cubic","Extrapolate=Linear","MultiX=Average","Skip=True","Sort=True")</f>
        <v>12.858340291283772</v>
      </c>
      <c r="U938" s="43">
        <f ca="1">_xll.BInterpol('Base CDI'!$H$4:$H$28,'Base CDI'!$I$4:$I$29,S938,"Cubic","Extrapolate=Linear","MultiX=Average","Skip=True","Sort=True")</f>
        <v>12.85501458388894</v>
      </c>
    </row>
    <row r="939" spans="16:21" x14ac:dyDescent="0.25">
      <c r="P939" s="10">
        <v>35874</v>
      </c>
      <c r="Q939">
        <v>3.3318509999999999</v>
      </c>
      <c r="S939" s="42">
        <f t="shared" ca="1" si="20"/>
        <v>46910</v>
      </c>
      <c r="T939" s="43">
        <f ca="1">_xll.BInterpol('Base CDI'!$H$4:$H$28,'Base CDI'!$J$4:$J$29,S939,"Cubic","Extrapolate=Linear","MultiX=Average","Skip=True","Sort=True")</f>
        <v>12.858268857768664</v>
      </c>
      <c r="U939" s="43">
        <f ca="1">_xll.BInterpol('Base CDI'!$H$4:$H$28,'Base CDI'!$I$4:$I$29,S939,"Cubic","Extrapolate=Linear","MultiX=Average","Skip=True","Sort=True")</f>
        <v>12.854988291227693</v>
      </c>
    </row>
    <row r="940" spans="16:21" x14ac:dyDescent="0.25">
      <c r="P940" s="10">
        <v>35877</v>
      </c>
      <c r="Q940">
        <v>3.3350550000000001</v>
      </c>
      <c r="S940" s="42">
        <f t="shared" ca="1" si="20"/>
        <v>46911</v>
      </c>
      <c r="T940" s="43">
        <f ca="1">_xll.BInterpol('Base CDI'!$H$4:$H$28,'Base CDI'!$J$4:$J$29,S940,"Cubic","Extrapolate=Linear","MultiX=Average","Skip=True","Sort=True")</f>
        <v>12.858199490963978</v>
      </c>
      <c r="U940" s="43">
        <f ca="1">_xll.BInterpol('Base CDI'!$H$4:$H$28,'Base CDI'!$I$4:$I$29,S940,"Cubic","Extrapolate=Linear","MultiX=Average","Skip=True","Sort=True")</f>
        <v>12.854964244559268</v>
      </c>
    </row>
    <row r="941" spans="16:21" x14ac:dyDescent="0.25">
      <c r="P941" s="10">
        <v>35878</v>
      </c>
      <c r="Q941">
        <v>3.3382610000000001</v>
      </c>
      <c r="S941" s="42">
        <f t="shared" ca="1" si="20"/>
        <v>46912</v>
      </c>
      <c r="T941" s="43">
        <f ca="1">_xll.BInterpol('Base CDI'!$H$4:$H$28,'Base CDI'!$J$4:$J$29,S941,"Cubic","Extrapolate=Linear","MultiX=Average","Skip=True","Sort=True")</f>
        <v>12.858132153821664</v>
      </c>
      <c r="U941" s="43">
        <f ca="1">_xll.BInterpol('Base CDI'!$H$4:$H$28,'Base CDI'!$I$4:$I$29,S941,"Cubic","Extrapolate=Linear","MultiX=Average","Skip=True","Sort=True")</f>
        <v>12.854942405002513</v>
      </c>
    </row>
    <row r="942" spans="16:21" x14ac:dyDescent="0.25">
      <c r="P942" s="10">
        <v>35879</v>
      </c>
      <c r="Q942">
        <v>3.341466</v>
      </c>
      <c r="S942" s="42">
        <f t="shared" ca="1" si="20"/>
        <v>46913</v>
      </c>
      <c r="T942" s="43">
        <f ca="1">_xll.BInterpol('Base CDI'!$H$4:$H$28,'Base CDI'!$J$4:$J$29,S942,"Cubic","Extrapolate=Linear","MultiX=Average","Skip=True","Sort=True")</f>
        <v>12.85806680929368</v>
      </c>
      <c r="U942" s="43">
        <f ca="1">_xll.BInterpol('Base CDI'!$H$4:$H$28,'Base CDI'!$I$4:$I$29,S942,"Cubic","Extrapolate=Linear","MultiX=Average","Skip=True","Sort=True")</f>
        <v>12.854922733676274</v>
      </c>
    </row>
    <row r="943" spans="16:21" x14ac:dyDescent="0.25">
      <c r="P943" s="10">
        <v>35880</v>
      </c>
      <c r="Q943">
        <v>3.3446729999999998</v>
      </c>
      <c r="S943" s="42">
        <f t="shared" ca="1" si="20"/>
        <v>46914</v>
      </c>
      <c r="T943" s="43">
        <f ca="1">_xll.BInterpol('Base CDI'!$H$4:$H$28,'Base CDI'!$J$4:$J$29,S943,"Cubic","Extrapolate=Linear","MultiX=Average","Skip=True","Sort=True")</f>
        <v>12.858003420331976</v>
      </c>
      <c r="U943" s="43">
        <f ca="1">_xll.BInterpol('Base CDI'!$H$4:$H$28,'Base CDI'!$I$4:$I$29,S943,"Cubic","Extrapolate=Linear","MultiX=Average","Skip=True","Sort=True")</f>
        <v>12.854905191699393</v>
      </c>
    </row>
    <row r="944" spans="16:21" x14ac:dyDescent="0.25">
      <c r="P944" s="10">
        <v>35881</v>
      </c>
      <c r="Q944">
        <v>3.3478850000000002</v>
      </c>
      <c r="S944" s="42">
        <f t="shared" ca="1" si="20"/>
        <v>46915</v>
      </c>
      <c r="T944" s="43">
        <f ca="1">_xll.BInterpol('Base CDI'!$H$4:$H$28,'Base CDI'!$J$4:$J$29,S944,"Cubic","Extrapolate=Linear","MultiX=Average","Skip=True","Sort=True")</f>
        <v>12.857941949888508</v>
      </c>
      <c r="U944" s="43">
        <f ca="1">_xll.BInterpol('Base CDI'!$H$4:$H$28,'Base CDI'!$I$4:$I$29,S944,"Cubic","Extrapolate=Linear","MultiX=Average","Skip=True","Sort=True")</f>
        <v>12.854889740190719</v>
      </c>
    </row>
    <row r="945" spans="16:21" x14ac:dyDescent="0.25">
      <c r="P945" s="10">
        <v>35884</v>
      </c>
      <c r="Q945">
        <v>3.3510979999999999</v>
      </c>
      <c r="S945" s="42">
        <f t="shared" ca="1" si="20"/>
        <v>46916</v>
      </c>
      <c r="T945" s="43">
        <f ca="1">_xll.BInterpol('Base CDI'!$H$4:$H$28,'Base CDI'!$J$4:$J$29,S945,"Cubic","Extrapolate=Linear","MultiX=Average","Skip=True","Sort=True")</f>
        <v>12.85788236091523</v>
      </c>
      <c r="U945" s="43">
        <f ca="1">_xll.BInterpol('Base CDI'!$H$4:$H$28,'Base CDI'!$I$4:$I$29,S945,"Cubic","Extrapolate=Linear","MultiX=Average","Skip=True","Sort=True")</f>
        <v>12.854876340269099</v>
      </c>
    </row>
    <row r="946" spans="16:21" x14ac:dyDescent="0.25">
      <c r="P946" s="10">
        <v>35885</v>
      </c>
      <c r="Q946">
        <v>3.354304</v>
      </c>
      <c r="S946" s="42">
        <f t="shared" ca="1" si="20"/>
        <v>46917</v>
      </c>
      <c r="T946" s="43">
        <f ca="1">_xll.BInterpol('Base CDI'!$H$4:$H$28,'Base CDI'!$J$4:$J$29,S946,"Cubic","Extrapolate=Linear","MultiX=Average","Skip=True","Sort=True")</f>
        <v>12.857824616364095</v>
      </c>
      <c r="U946" s="43">
        <f ca="1">_xll.BInterpol('Base CDI'!$H$4:$H$28,'Base CDI'!$I$4:$I$29,S946,"Cubic","Extrapolate=Linear","MultiX=Average","Skip=True","Sort=True")</f>
        <v>12.854864953053376</v>
      </c>
    </row>
    <row r="947" spans="16:21" x14ac:dyDescent="0.25">
      <c r="P947" s="10">
        <v>35886</v>
      </c>
      <c r="Q947">
        <v>3.35751</v>
      </c>
      <c r="S947" s="42">
        <f t="shared" ca="1" si="20"/>
        <v>46918</v>
      </c>
      <c r="T947" s="43">
        <f ca="1">_xll.BInterpol('Base CDI'!$H$4:$H$28,'Base CDI'!$J$4:$J$29,S947,"Cubic","Extrapolate=Linear","MultiX=Average","Skip=True","Sort=True")</f>
        <v>12.857768679187055</v>
      </c>
      <c r="U947" s="43">
        <f ca="1">_xll.BInterpol('Base CDI'!$H$4:$H$28,'Base CDI'!$I$4:$I$29,S947,"Cubic","Extrapolate=Linear","MultiX=Average","Skip=True","Sort=True")</f>
        <v>12.854855539662397</v>
      </c>
    </row>
    <row r="948" spans="16:21" x14ac:dyDescent="0.25">
      <c r="P948" s="10">
        <v>35887</v>
      </c>
      <c r="Q948">
        <v>3.3607239999999998</v>
      </c>
      <c r="S948" s="42">
        <f t="shared" ca="1" si="20"/>
        <v>46919</v>
      </c>
      <c r="T948" s="43">
        <f ca="1">_xll.BInterpol('Base CDI'!$H$4:$H$28,'Base CDI'!$J$4:$J$29,S948,"Cubic","Extrapolate=Linear","MultiX=Average","Skip=True","Sort=True")</f>
        <v>12.857714512336065</v>
      </c>
      <c r="U948" s="43">
        <f ca="1">_xll.BInterpol('Base CDI'!$H$4:$H$28,'Base CDI'!$I$4:$I$29,S948,"Cubic","Extrapolate=Linear","MultiX=Average","Skip=True","Sort=True")</f>
        <v>12.854848061215007</v>
      </c>
    </row>
    <row r="949" spans="16:21" x14ac:dyDescent="0.25">
      <c r="P949" s="10">
        <v>35888</v>
      </c>
      <c r="Q949">
        <v>3.3639389999999998</v>
      </c>
      <c r="S949" s="42">
        <f t="shared" ca="1" si="20"/>
        <v>46920</v>
      </c>
      <c r="T949" s="43">
        <f ca="1">_xll.BInterpol('Base CDI'!$H$4:$H$28,'Base CDI'!$J$4:$J$29,S949,"Cubic","Extrapolate=Linear","MultiX=Average","Skip=True","Sort=True")</f>
        <v>12.857662078763079</v>
      </c>
      <c r="U949" s="43">
        <f ca="1">_xll.BInterpol('Base CDI'!$H$4:$H$28,'Base CDI'!$I$4:$I$29,S949,"Cubic","Extrapolate=Linear","MultiX=Average","Skip=True","Sort=True")</f>
        <v>12.854842478830053</v>
      </c>
    </row>
    <row r="950" spans="16:21" x14ac:dyDescent="0.25">
      <c r="P950" s="10">
        <v>35891</v>
      </c>
      <c r="Q950">
        <v>3.367165</v>
      </c>
      <c r="S950" s="42">
        <f t="shared" ca="1" si="20"/>
        <v>46921</v>
      </c>
      <c r="T950" s="43">
        <f ca="1">_xll.BInterpol('Base CDI'!$H$4:$H$28,'Base CDI'!$J$4:$J$29,S950,"Cubic","Extrapolate=Linear","MultiX=Average","Skip=True","Sort=True")</f>
        <v>12.857611341420052</v>
      </c>
      <c r="U950" s="43">
        <f ca="1">_xll.BInterpol('Base CDI'!$H$4:$H$28,'Base CDI'!$I$4:$I$29,S950,"Cubic","Extrapolate=Linear","MultiX=Average","Skip=True","Sort=True")</f>
        <v>12.85483875362638</v>
      </c>
    </row>
    <row r="951" spans="16:21" x14ac:dyDescent="0.25">
      <c r="P951" s="10">
        <v>35892</v>
      </c>
      <c r="Q951">
        <v>3.3704290000000001</v>
      </c>
      <c r="S951" s="42">
        <f t="shared" ca="1" si="20"/>
        <v>46922</v>
      </c>
      <c r="T951" s="43">
        <f ca="1">_xll.BInterpol('Base CDI'!$H$4:$H$28,'Base CDI'!$J$4:$J$29,S951,"Cubic","Extrapolate=Linear","MultiX=Average","Skip=True","Sort=True")</f>
        <v>12.857562263258934</v>
      </c>
      <c r="U951" s="43">
        <f ca="1">_xll.BInterpol('Base CDI'!$H$4:$H$28,'Base CDI'!$I$4:$I$29,S951,"Cubic","Extrapolate=Linear","MultiX=Average","Skip=True","Sort=True")</f>
        <v>12.854836846722835</v>
      </c>
    </row>
    <row r="952" spans="16:21" x14ac:dyDescent="0.25">
      <c r="P952" s="10">
        <v>35893</v>
      </c>
      <c r="Q952">
        <v>3.3737270000000001</v>
      </c>
      <c r="S952" s="42">
        <f t="shared" ca="1" si="20"/>
        <v>46923</v>
      </c>
      <c r="T952" s="43">
        <f ca="1">_xll.BInterpol('Base CDI'!$H$4:$H$28,'Base CDI'!$J$4:$J$29,S952,"Cubic","Extrapolate=Linear","MultiX=Average","Skip=True","Sort=True")</f>
        <v>12.857514807231682</v>
      </c>
      <c r="U952" s="43">
        <f ca="1">_xll.BInterpol('Base CDI'!$H$4:$H$28,'Base CDI'!$I$4:$I$29,S952,"Cubic","Extrapolate=Linear","MultiX=Average","Skip=True","Sort=True")</f>
        <v>12.854836719238261</v>
      </c>
    </row>
    <row r="953" spans="16:21" x14ac:dyDescent="0.25">
      <c r="P953" s="10">
        <v>35898</v>
      </c>
      <c r="Q953">
        <v>3.3770180000000001</v>
      </c>
      <c r="S953" s="42">
        <f t="shared" ca="1" si="20"/>
        <v>46924</v>
      </c>
      <c r="T953" s="43">
        <f ca="1">_xll.BInterpol('Base CDI'!$H$4:$H$28,'Base CDI'!$J$4:$J$29,S953,"Cubic","Extrapolate=Linear","MultiX=Average","Skip=True","Sort=True")</f>
        <v>12.857468936290248</v>
      </c>
      <c r="U953" s="43">
        <f ca="1">_xll.BInterpol('Base CDI'!$H$4:$H$28,'Base CDI'!$I$4:$I$29,S953,"Cubic","Extrapolate=Linear","MultiX=Average","Skip=True","Sort=True")</f>
        <v>12.854838332291505</v>
      </c>
    </row>
    <row r="954" spans="16:21" x14ac:dyDescent="0.25">
      <c r="P954" s="10">
        <v>35899</v>
      </c>
      <c r="Q954">
        <v>3.3803079999999999</v>
      </c>
      <c r="S954" s="42">
        <f t="shared" ca="1" si="20"/>
        <v>46925</v>
      </c>
      <c r="T954" s="43">
        <f ca="1">_xll.BInterpol('Base CDI'!$H$4:$H$28,'Base CDI'!$J$4:$J$29,S954,"Cubic","Extrapolate=Linear","MultiX=Average","Skip=True","Sort=True")</f>
        <v>12.857424613386586</v>
      </c>
      <c r="U954" s="43">
        <f ca="1">_xll.BInterpol('Base CDI'!$H$4:$H$28,'Base CDI'!$I$4:$I$29,S954,"Cubic","Extrapolate=Linear","MultiX=Average","Skip=True","Sort=True")</f>
        <v>12.854841647001415</v>
      </c>
    </row>
    <row r="955" spans="16:21" x14ac:dyDescent="0.25">
      <c r="P955" s="10">
        <v>35900</v>
      </c>
      <c r="Q955">
        <v>3.3835510000000002</v>
      </c>
      <c r="S955" s="42">
        <f t="shared" ca="1" si="20"/>
        <v>46926</v>
      </c>
      <c r="T955" s="43">
        <f ca="1">_xll.BInterpol('Base CDI'!$H$4:$H$28,'Base CDI'!$J$4:$J$29,S955,"Cubic","Extrapolate=Linear","MultiX=Average","Skip=True","Sort=True")</f>
        <v>12.85738180147265</v>
      </c>
      <c r="U955" s="43">
        <f ca="1">_xll.BInterpol('Base CDI'!$H$4:$H$28,'Base CDI'!$I$4:$I$29,S955,"Cubic","Extrapolate=Linear","MultiX=Average","Skip=True","Sort=True")</f>
        <v>12.854846624486834</v>
      </c>
    </row>
    <row r="956" spans="16:21" x14ac:dyDescent="0.25">
      <c r="P956" s="10">
        <v>35901</v>
      </c>
      <c r="Q956">
        <v>3.3862999999999999</v>
      </c>
      <c r="S956" s="42">
        <f t="shared" ca="1" si="20"/>
        <v>46927</v>
      </c>
      <c r="T956" s="43">
        <f ca="1">_xll.BInterpol('Base CDI'!$H$4:$H$28,'Base CDI'!$J$4:$J$29,S956,"Cubic","Extrapolate=Linear","MultiX=Average","Skip=True","Sort=True")</f>
        <v>12.857340463500394</v>
      </c>
      <c r="U956" s="43">
        <f ca="1">_xll.BInterpol('Base CDI'!$H$4:$H$28,'Base CDI'!$I$4:$I$29,S956,"Cubic","Extrapolate=Linear","MultiX=Average","Skip=True","Sort=True")</f>
        <v>12.854853225866609</v>
      </c>
    </row>
    <row r="957" spans="16:21" x14ac:dyDescent="0.25">
      <c r="P957" s="10">
        <v>35902</v>
      </c>
      <c r="Q957">
        <v>3.389122</v>
      </c>
      <c r="S957" s="42">
        <f t="shared" ca="1" si="20"/>
        <v>46928</v>
      </c>
      <c r="T957" s="43">
        <f ca="1">_xll.BInterpol('Base CDI'!$H$4:$H$28,'Base CDI'!$J$4:$J$29,S957,"Cubic","Extrapolate=Linear","MultiX=Average","Skip=True","Sort=True")</f>
        <v>12.85730056242177</v>
      </c>
      <c r="U957" s="43">
        <f ca="1">_xll.BInterpol('Base CDI'!$H$4:$H$28,'Base CDI'!$I$4:$I$29,S957,"Cubic","Extrapolate=Linear","MultiX=Average","Skip=True","Sort=True")</f>
        <v>12.854861412259586</v>
      </c>
    </row>
    <row r="958" spans="16:21" x14ac:dyDescent="0.25">
      <c r="P958" s="10">
        <v>35905</v>
      </c>
      <c r="Q958">
        <v>3.3919359999999998</v>
      </c>
      <c r="S958" s="42">
        <f t="shared" ca="1" si="20"/>
        <v>46929</v>
      </c>
      <c r="T958" s="43">
        <f ca="1">_xll.BInterpol('Base CDI'!$H$4:$H$28,'Base CDI'!$J$4:$J$29,S958,"Cubic","Extrapolate=Linear","MultiX=Average","Skip=True","Sort=True")</f>
        <v>12.857262061188733</v>
      </c>
      <c r="U958" s="43">
        <f ca="1">_xll.BInterpol('Base CDI'!$H$4:$H$28,'Base CDI'!$I$4:$I$29,S958,"Cubic","Extrapolate=Linear","MultiX=Average","Skip=True","Sort=True")</f>
        <v>12.85487114478461</v>
      </c>
    </row>
    <row r="959" spans="16:21" x14ac:dyDescent="0.25">
      <c r="P959" s="10">
        <v>35907</v>
      </c>
      <c r="Q959">
        <v>3.394749</v>
      </c>
      <c r="S959" s="42">
        <f t="shared" ca="1" si="20"/>
        <v>46930</v>
      </c>
      <c r="T959" s="43">
        <f ca="1">_xll.BInterpol('Base CDI'!$H$4:$H$28,'Base CDI'!$J$4:$J$29,S959,"Cubic","Extrapolate=Linear","MultiX=Average","Skip=True","Sort=True")</f>
        <v>12.857224922753236</v>
      </c>
      <c r="U959" s="43">
        <f ca="1">_xll.BInterpol('Base CDI'!$H$4:$H$28,'Base CDI'!$I$4:$I$29,S959,"Cubic","Extrapolate=Linear","MultiX=Average","Skip=True","Sort=True")</f>
        <v>12.854882384560527</v>
      </c>
    </row>
    <row r="960" spans="16:21" x14ac:dyDescent="0.25">
      <c r="P960" s="10">
        <v>35908</v>
      </c>
      <c r="Q960">
        <v>3.3975610000000001</v>
      </c>
      <c r="S960" s="42">
        <f t="shared" ca="1" si="20"/>
        <v>46931</v>
      </c>
      <c r="T960" s="43">
        <f ca="1">_xll.BInterpol('Base CDI'!$H$4:$H$28,'Base CDI'!$J$4:$J$29,S960,"Cubic","Extrapolate=Linear","MultiX=Average","Skip=True","Sort=True")</f>
        <v>12.857189110067234</v>
      </c>
      <c r="U960" s="43">
        <f ca="1">_xll.BInterpol('Base CDI'!$H$4:$H$28,'Base CDI'!$I$4:$I$29,S960,"Cubic","Extrapolate=Linear","MultiX=Average","Skip=True","Sort=True")</f>
        <v>12.854895092706183</v>
      </c>
    </row>
    <row r="961" spans="16:21" x14ac:dyDescent="0.25">
      <c r="P961" s="10">
        <v>35909</v>
      </c>
      <c r="Q961">
        <v>3.4003739999999998</v>
      </c>
      <c r="S961" s="42">
        <f t="shared" ca="1" si="20"/>
        <v>46932</v>
      </c>
      <c r="T961" s="43">
        <f ca="1">_xll.BInterpol('Base CDI'!$H$4:$H$28,'Base CDI'!$J$4:$J$29,S961,"Cubic","Extrapolate=Linear","MultiX=Average","Skip=True","Sort=True")</f>
        <v>12.857154586082679</v>
      </c>
      <c r="U961" s="43">
        <f ca="1">_xll.BInterpol('Base CDI'!$H$4:$H$28,'Base CDI'!$I$4:$I$29,S961,"Cubic","Extrapolate=Linear","MultiX=Average","Skip=True","Sort=True")</f>
        <v>12.854909230340423</v>
      </c>
    </row>
    <row r="962" spans="16:21" x14ac:dyDescent="0.25">
      <c r="P962" s="10">
        <v>35912</v>
      </c>
      <c r="Q962">
        <v>3.403187</v>
      </c>
      <c r="S962" s="42">
        <f t="shared" ca="1" si="20"/>
        <v>46933</v>
      </c>
      <c r="T962" s="43">
        <f ca="1">_xll.BInterpol('Base CDI'!$H$4:$H$28,'Base CDI'!$J$4:$J$29,S962,"Cubic","Extrapolate=Linear","MultiX=Average","Skip=True","Sort=True")</f>
        <v>12.857121313751525</v>
      </c>
      <c r="U962" s="43">
        <f ca="1">_xll.BInterpol('Base CDI'!$H$4:$H$28,'Base CDI'!$I$4:$I$29,S962,"Cubic","Extrapolate=Linear","MultiX=Average","Skip=True","Sort=True")</f>
        <v>12.854924758582095</v>
      </c>
    </row>
    <row r="963" spans="16:21" x14ac:dyDescent="0.25">
      <c r="P963" s="10">
        <v>35913</v>
      </c>
      <c r="Q963">
        <v>3.4060000000000001</v>
      </c>
      <c r="S963" s="42">
        <f t="shared" ca="1" si="20"/>
        <v>46934</v>
      </c>
      <c r="T963" s="43">
        <f ca="1">_xll.BInterpol('Base CDI'!$H$4:$H$28,'Base CDI'!$J$4:$J$29,S963,"Cubic","Extrapolate=Linear","MultiX=Average","Skip=True","Sort=True")</f>
        <v>12.857089256025727</v>
      </c>
      <c r="U963" s="43">
        <f ca="1">_xll.BInterpol('Base CDI'!$H$4:$H$28,'Base CDI'!$I$4:$I$29,S963,"Cubic","Extrapolate=Linear","MultiX=Average","Skip=True","Sort=True")</f>
        <v>12.854941638550043</v>
      </c>
    </row>
    <row r="964" spans="16:21" x14ac:dyDescent="0.25">
      <c r="P964" s="10">
        <v>35914</v>
      </c>
      <c r="Q964">
        <v>3.4088180000000001</v>
      </c>
      <c r="S964" s="42">
        <f t="shared" ca="1" si="20"/>
        <v>46935</v>
      </c>
      <c r="T964" s="43">
        <f ca="1">_xll.BInterpol('Base CDI'!$H$4:$H$28,'Base CDI'!$J$4:$J$29,S964,"Cubic","Extrapolate=Linear","MultiX=Average","Skip=True","Sort=True")</f>
        <v>12.857058375857237</v>
      </c>
      <c r="U964" s="43">
        <f ca="1">_xll.BInterpol('Base CDI'!$H$4:$H$28,'Base CDI'!$I$4:$I$29,S964,"Cubic","Extrapolate=Linear","MultiX=Average","Skip=True","Sort=True")</f>
        <v>12.854959831363113</v>
      </c>
    </row>
    <row r="965" spans="16:21" x14ac:dyDescent="0.25">
      <c r="P965" s="10">
        <v>35915</v>
      </c>
      <c r="Q965">
        <v>3.411629</v>
      </c>
      <c r="S965" s="42">
        <f t="shared" ca="1" si="20"/>
        <v>46936</v>
      </c>
      <c r="T965" s="43">
        <f ca="1">_xll.BInterpol('Base CDI'!$H$4:$H$28,'Base CDI'!$J$4:$J$29,S965,"Cubic","Extrapolate=Linear","MultiX=Average","Skip=True","Sort=True")</f>
        <v>12.857028636198011</v>
      </c>
      <c r="U965" s="43">
        <f ca="1">_xll.BInterpol('Base CDI'!$H$4:$H$28,'Base CDI'!$I$4:$I$29,S965,"Cubic","Extrapolate=Linear","MultiX=Average","Skip=True","Sort=True")</f>
        <v>12.854979298140149</v>
      </c>
    </row>
    <row r="966" spans="16:21" x14ac:dyDescent="0.25">
      <c r="P966" s="10">
        <v>35919</v>
      </c>
      <c r="Q966">
        <v>3.4144139999999998</v>
      </c>
      <c r="S966" s="42">
        <f t="shared" ca="1" si="20"/>
        <v>46937</v>
      </c>
      <c r="T966" s="43">
        <f ca="1">_xll.BInterpol('Base CDI'!$H$4:$H$28,'Base CDI'!$J$4:$J$29,S966,"Cubic","Extrapolate=Linear","MultiX=Average","Skip=True","Sort=True")</f>
        <v>12.856999999999999</v>
      </c>
      <c r="U966" s="43">
        <f ca="1">_xll.BInterpol('Base CDI'!$H$4:$H$28,'Base CDI'!$I$4:$I$29,S966,"Cubic","Extrapolate=Linear","MultiX=Average","Skip=True","Sort=True")</f>
        <v>12.855</v>
      </c>
    </row>
    <row r="967" spans="16:21" x14ac:dyDescent="0.25">
      <c r="P967" s="10">
        <v>35920</v>
      </c>
      <c r="Q967">
        <v>3.417224</v>
      </c>
      <c r="S967" s="42">
        <f t="shared" ca="1" si="20"/>
        <v>46938</v>
      </c>
      <c r="T967" s="43">
        <f ca="1">_xll.BInterpol('Base CDI'!$H$4:$H$28,'Base CDI'!$J$4:$J$29,S967,"Cubic","Extrapolate=Linear","MultiX=Average","Skip=True","Sort=True")</f>
        <v>12.856972439210294</v>
      </c>
      <c r="U967" s="43">
        <f ca="1">_xll.BInterpol('Base CDI'!$H$4:$H$28,'Base CDI'!$I$4:$I$29,S967,"Cubic","Extrapolate=Linear","MultiX=Average","Skip=True","Sort=True")</f>
        <v>12.855021906348204</v>
      </c>
    </row>
    <row r="968" spans="16:21" x14ac:dyDescent="0.25">
      <c r="P968" s="10">
        <v>35921</v>
      </c>
      <c r="Q968">
        <v>3.4200740000000001</v>
      </c>
      <c r="S968" s="42">
        <f t="shared" ca="1" si="20"/>
        <v>46939</v>
      </c>
      <c r="T968" s="43">
        <f ca="1">_xll.BInterpol('Base CDI'!$H$4:$H$28,'Base CDI'!$J$4:$J$29,S968,"Cubic","Extrapolate=Linear","MultiX=Average","Skip=True","Sort=True")</f>
        <v>12.856945961756526</v>
      </c>
      <c r="U968" s="43">
        <f ca="1">_xll.BInterpol('Base CDI'!$H$4:$H$28,'Base CDI'!$I$4:$I$29,S968,"Cubic","Extrapolate=Linear","MultiX=Average","Skip=True","Sort=True")</f>
        <v>12.85504501973708</v>
      </c>
    </row>
    <row r="969" spans="16:21" x14ac:dyDescent="0.25">
      <c r="P969" s="10">
        <v>35922</v>
      </c>
      <c r="Q969">
        <v>3.4229059999999998</v>
      </c>
      <c r="S969" s="42">
        <f t="shared" ca="1" si="20"/>
        <v>46940</v>
      </c>
      <c r="T969" s="43">
        <f ca="1">_xll.BInterpol('Base CDI'!$H$4:$H$28,'Base CDI'!$J$4:$J$29,S969,"Cubic","Extrapolate=Linear","MultiX=Average","Skip=True","Sort=True")</f>
        <v>12.85692058456147</v>
      </c>
      <c r="U969" s="43">
        <f ca="1">_xll.BInterpol('Base CDI'!$H$4:$H$28,'Base CDI'!$I$4:$I$29,S969,"Cubic","Extrapolate=Linear","MultiX=Average","Skip=True","Sort=True")</f>
        <v>12.855069351005636</v>
      </c>
    </row>
    <row r="970" spans="16:21" x14ac:dyDescent="0.25">
      <c r="P970" s="10">
        <v>35923</v>
      </c>
      <c r="Q970">
        <v>3.4257360000000001</v>
      </c>
      <c r="S970" s="42">
        <f t="shared" ca="1" si="20"/>
        <v>46941</v>
      </c>
      <c r="T970" s="43">
        <f ca="1">_xll.BInterpol('Base CDI'!$H$4:$H$28,'Base CDI'!$J$4:$J$29,S970,"Cubic","Extrapolate=Linear","MultiX=Average","Skip=True","Sort=True")</f>
        <v>12.85689632454789</v>
      </c>
      <c r="U970" s="43">
        <f ca="1">_xll.BInterpol('Base CDI'!$H$4:$H$28,'Base CDI'!$I$4:$I$29,S970,"Cubic","Extrapolate=Linear","MultiX=Average","Skip=True","Sort=True")</f>
        <v>12.85509491099288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1">S970+1</f>
        <v>46942</v>
      </c>
      <c r="T971" s="43">
        <f ca="1">_xll.BInterpol('Base CDI'!$H$4:$H$28,'Base CDI'!$J$4:$J$29,S971,"Cubic","Extrapolate=Linear","MultiX=Average","Skip=True","Sort=True")</f>
        <v>12.856873198638558</v>
      </c>
      <c r="U971" s="43">
        <f ca="1">_xll.BInterpol('Base CDI'!$H$4:$H$28,'Base CDI'!$I$4:$I$29,S971,"Cubic","Extrapolate=Linear","MultiX=Average","Skip=True","Sort=True")</f>
        <v>12.85512171053783</v>
      </c>
    </row>
    <row r="972" spans="16:21" x14ac:dyDescent="0.25">
      <c r="P972" s="10">
        <v>35927</v>
      </c>
      <c r="Q972">
        <v>3.4314249999999999</v>
      </c>
      <c r="S972" s="42">
        <f t="shared" ca="1" si="21"/>
        <v>46943</v>
      </c>
      <c r="T972" s="43">
        <f ca="1">_xll.BInterpol('Base CDI'!$H$4:$H$28,'Base CDI'!$J$4:$J$29,S972,"Cubic","Extrapolate=Linear","MultiX=Average","Skip=True","Sort=True")</f>
        <v>12.856851223756244</v>
      </c>
      <c r="U972" s="43">
        <f ca="1">_xll.BInterpol('Base CDI'!$H$4:$H$28,'Base CDI'!$I$4:$I$29,S972,"Cubic","Extrapolate=Linear","MultiX=Average","Skip=True","Sort=True")</f>
        <v>12.85514976047949</v>
      </c>
    </row>
    <row r="973" spans="16:21" x14ac:dyDescent="0.25">
      <c r="P973" s="10">
        <v>35928</v>
      </c>
      <c r="Q973">
        <v>3.4342739999999998</v>
      </c>
      <c r="S973" s="42">
        <f t="shared" ca="1" si="21"/>
        <v>46944</v>
      </c>
      <c r="T973" s="43">
        <f ca="1">_xll.BInterpol('Base CDI'!$H$4:$H$28,'Base CDI'!$J$4:$J$29,S973,"Cubic","Extrapolate=Linear","MultiX=Average","Skip=True","Sort=True")</f>
        <v>12.856830416823716</v>
      </c>
      <c r="U973" s="43">
        <f ca="1">_xll.BInterpol('Base CDI'!$H$4:$H$28,'Base CDI'!$I$4:$I$29,S973,"Cubic","Extrapolate=Linear","MultiX=Average","Skip=True","Sort=True")</f>
        <v>12.855179071656876</v>
      </c>
    </row>
    <row r="974" spans="16:21" x14ac:dyDescent="0.25">
      <c r="P974" s="10">
        <v>35929</v>
      </c>
      <c r="Q974">
        <v>3.4371160000000001</v>
      </c>
      <c r="S974" s="42">
        <f t="shared" ca="1" si="21"/>
        <v>46945</v>
      </c>
      <c r="T974" s="43">
        <f ca="1">_xll.BInterpol('Base CDI'!$H$4:$H$28,'Base CDI'!$J$4:$J$29,S974,"Cubic","Extrapolate=Linear","MultiX=Average","Skip=True","Sort=True")</f>
        <v>12.856810794763744</v>
      </c>
      <c r="U974" s="43">
        <f ca="1">_xll.BInterpol('Base CDI'!$H$4:$H$28,'Base CDI'!$I$4:$I$29,S974,"Cubic","Extrapolate=Linear","MultiX=Average","Skip=True","Sort=True")</f>
        <v>12.855209654908993</v>
      </c>
    </row>
    <row r="975" spans="16:21" x14ac:dyDescent="0.25">
      <c r="P975" s="10">
        <v>35930</v>
      </c>
      <c r="Q975">
        <v>3.4399670000000002</v>
      </c>
      <c r="S975" s="42">
        <f t="shared" ca="1" si="21"/>
        <v>46946</v>
      </c>
      <c r="T975" s="43">
        <f ca="1">_xll.BInterpol('Base CDI'!$H$4:$H$28,'Base CDI'!$J$4:$J$29,S975,"Cubic","Extrapolate=Linear","MultiX=Average","Skip=True","Sort=True")</f>
        <v>12.856792374499097</v>
      </c>
      <c r="U975" s="43">
        <f ca="1">_xll.BInterpol('Base CDI'!$H$4:$H$28,'Base CDI'!$I$4:$I$29,S975,"Cubic","Extrapolate=Linear","MultiX=Average","Skip=True","Sort=True")</f>
        <v>12.855241521074856</v>
      </c>
    </row>
    <row r="976" spans="16:21" x14ac:dyDescent="0.25">
      <c r="P976" s="10">
        <v>35933</v>
      </c>
      <c r="Q976">
        <v>3.442806</v>
      </c>
      <c r="S976" s="42">
        <f t="shared" ca="1" si="21"/>
        <v>46947</v>
      </c>
      <c r="T976" s="43">
        <f ca="1">_xll.BInterpol('Base CDI'!$H$4:$H$28,'Base CDI'!$J$4:$J$29,S976,"Cubic","Extrapolate=Linear","MultiX=Average","Skip=True","Sort=True")</f>
        <v>12.856775172952547</v>
      </c>
      <c r="U976" s="43">
        <f ca="1">_xll.BInterpol('Base CDI'!$H$4:$H$28,'Base CDI'!$I$4:$I$29,S976,"Cubic","Extrapolate=Linear","MultiX=Average","Skip=True","Sort=True")</f>
        <v>12.855274680993473</v>
      </c>
    </row>
    <row r="977" spans="16:21" x14ac:dyDescent="0.25">
      <c r="P977" s="10">
        <v>35934</v>
      </c>
      <c r="Q977">
        <v>3.4456359999999999</v>
      </c>
      <c r="S977" s="42">
        <f t="shared" ca="1" si="21"/>
        <v>46948</v>
      </c>
      <c r="T977" s="43">
        <f ca="1">_xll.BInterpol('Base CDI'!$H$4:$H$28,'Base CDI'!$J$4:$J$29,S977,"Cubic","Extrapolate=Linear","MultiX=Average","Skip=True","Sort=True")</f>
        <v>12.85675920704686</v>
      </c>
      <c r="U977" s="43">
        <f ca="1">_xll.BInterpol('Base CDI'!$H$4:$H$28,'Base CDI'!$I$4:$I$29,S977,"Cubic","Extrapolate=Linear","MultiX=Average","Skip=True","Sort=True")</f>
        <v>12.855309145503858</v>
      </c>
    </row>
    <row r="978" spans="16:21" x14ac:dyDescent="0.25">
      <c r="P978" s="10">
        <v>35935</v>
      </c>
      <c r="Q978">
        <v>3.4484699999999999</v>
      </c>
      <c r="S978" s="42">
        <f t="shared" ca="1" si="21"/>
        <v>46949</v>
      </c>
      <c r="T978" s="43">
        <f ca="1">_xll.BInterpol('Base CDI'!$H$4:$H$28,'Base CDI'!$J$4:$J$29,S978,"Cubic","Extrapolate=Linear","MultiX=Average","Skip=True","Sort=True")</f>
        <v>12.856744493704808</v>
      </c>
      <c r="U978" s="43">
        <f ca="1">_xll.BInterpol('Base CDI'!$H$4:$H$28,'Base CDI'!$I$4:$I$29,S978,"Cubic","Extrapolate=Linear","MultiX=Average","Skip=True","Sort=True")</f>
        <v>12.855344925445017</v>
      </c>
    </row>
    <row r="979" spans="16:21" x14ac:dyDescent="0.25">
      <c r="P979" s="10">
        <v>35936</v>
      </c>
      <c r="Q979">
        <v>3.451206</v>
      </c>
      <c r="S979" s="42">
        <f t="shared" ca="1" si="21"/>
        <v>46950</v>
      </c>
      <c r="T979" s="43">
        <f ca="1">_xll.BInterpol('Base CDI'!$H$4:$H$28,'Base CDI'!$J$4:$J$29,S979,"Cubic","Extrapolate=Linear","MultiX=Average","Skip=True","Sort=True")</f>
        <v>12.856731049849159</v>
      </c>
      <c r="U979" s="43">
        <f ca="1">_xll.BInterpol('Base CDI'!$H$4:$H$28,'Base CDI'!$I$4:$I$29,S979,"Cubic","Extrapolate=Linear","MultiX=Average","Skip=True","Sort=True")</f>
        <v>12.855382031655964</v>
      </c>
    </row>
    <row r="980" spans="16:21" x14ac:dyDescent="0.25">
      <c r="P980" s="10">
        <v>35937</v>
      </c>
      <c r="Q980">
        <v>3.4538850000000001</v>
      </c>
      <c r="S980" s="42">
        <f t="shared" ca="1" si="21"/>
        <v>46951</v>
      </c>
      <c r="T980" s="43">
        <f ca="1">_xll.BInterpol('Base CDI'!$H$4:$H$28,'Base CDI'!$J$4:$J$29,S980,"Cubic","Extrapolate=Linear","MultiX=Average","Skip=True","Sort=True")</f>
        <v>12.856718892402684</v>
      </c>
      <c r="U980" s="43">
        <f ca="1">_xll.BInterpol('Base CDI'!$H$4:$H$28,'Base CDI'!$I$4:$I$29,S980,"Cubic","Extrapolate=Linear","MultiX=Average","Skip=True","Sort=True")</f>
        <v>12.855420474975709</v>
      </c>
    </row>
    <row r="981" spans="16:21" x14ac:dyDescent="0.25">
      <c r="P981" s="10">
        <v>35940</v>
      </c>
      <c r="Q981">
        <v>3.4565640000000002</v>
      </c>
      <c r="S981" s="42">
        <f t="shared" ca="1" si="21"/>
        <v>46952</v>
      </c>
      <c r="T981" s="43">
        <f ca="1">_xll.BInterpol('Base CDI'!$H$4:$H$28,'Base CDI'!$J$4:$J$29,S981,"Cubic","Extrapolate=Linear","MultiX=Average","Skip=True","Sort=True")</f>
        <v>12.856708038288152</v>
      </c>
      <c r="U981" s="43">
        <f ca="1">_xll.BInterpol('Base CDI'!$H$4:$H$28,'Base CDI'!$I$4:$I$29,S981,"Cubic","Extrapolate=Linear","MultiX=Average","Skip=True","Sort=True")</f>
        <v>12.855460266243263</v>
      </c>
    </row>
    <row r="982" spans="16:21" x14ac:dyDescent="0.25">
      <c r="P982" s="10">
        <v>35941</v>
      </c>
      <c r="Q982">
        <v>3.4592459999999998</v>
      </c>
      <c r="S982" s="42">
        <f t="shared" ca="1" si="21"/>
        <v>46953</v>
      </c>
      <c r="T982" s="43">
        <f ca="1">_xll.BInterpol('Base CDI'!$H$4:$H$28,'Base CDI'!$J$4:$J$29,S982,"Cubic","Extrapolate=Linear","MultiX=Average","Skip=True","Sort=True")</f>
        <v>12.856698504428332</v>
      </c>
      <c r="U982" s="43">
        <f ca="1">_xll.BInterpol('Base CDI'!$H$4:$H$28,'Base CDI'!$I$4:$I$29,S982,"Cubic","Extrapolate=Linear","MultiX=Average","Skip=True","Sort=True")</f>
        <v>12.855501416297635</v>
      </c>
    </row>
    <row r="983" spans="16:21" x14ac:dyDescent="0.25">
      <c r="P983" s="10">
        <v>35942</v>
      </c>
      <c r="Q983">
        <v>3.4619279999999999</v>
      </c>
      <c r="S983" s="42">
        <f t="shared" ca="1" si="21"/>
        <v>46954</v>
      </c>
      <c r="T983" s="43">
        <f ca="1">_xll.BInterpol('Base CDI'!$H$4:$H$28,'Base CDI'!$J$4:$J$29,S983,"Cubic","Extrapolate=Linear","MultiX=Average","Skip=True","Sort=True")</f>
        <v>12.856690307745993</v>
      </c>
      <c r="U983" s="43">
        <f ca="1">_xll.BInterpol('Base CDI'!$H$4:$H$28,'Base CDI'!$I$4:$I$29,S983,"Cubic","Extrapolate=Linear","MultiX=Average","Skip=True","Sort=True")</f>
        <v>12.855543935977837</v>
      </c>
    </row>
    <row r="984" spans="16:21" x14ac:dyDescent="0.25">
      <c r="P984" s="10">
        <v>35943</v>
      </c>
      <c r="Q984">
        <v>3.4646180000000002</v>
      </c>
      <c r="S984" s="42">
        <f t="shared" ca="1" si="21"/>
        <v>46955</v>
      </c>
      <c r="T984" s="43">
        <f ca="1">_xll.BInterpol('Base CDI'!$H$4:$H$28,'Base CDI'!$J$4:$J$29,S984,"Cubic","Extrapolate=Linear","MultiX=Average","Skip=True","Sort=True")</f>
        <v>12.856683465163906</v>
      </c>
      <c r="U984" s="43">
        <f ca="1">_xll.BInterpol('Base CDI'!$H$4:$H$28,'Base CDI'!$I$4:$I$29,S984,"Cubic","Extrapolate=Linear","MultiX=Average","Skip=True","Sort=True")</f>
        <v>12.855587836122879</v>
      </c>
    </row>
    <row r="985" spans="16:21" x14ac:dyDescent="0.25">
      <c r="P985" s="10">
        <v>35944</v>
      </c>
      <c r="Q985">
        <v>3.4673090000000002</v>
      </c>
      <c r="S985" s="42">
        <f t="shared" ca="1" si="21"/>
        <v>46956</v>
      </c>
      <c r="T985" s="43">
        <f ca="1">_xll.BInterpol('Base CDI'!$H$4:$H$28,'Base CDI'!$J$4:$J$29,S985,"Cubic","Extrapolate=Linear","MultiX=Average","Skip=True","Sort=True")</f>
        <v>12.856677993604839</v>
      </c>
      <c r="U985" s="43">
        <f ca="1">_xll.BInterpol('Base CDI'!$H$4:$H$28,'Base CDI'!$I$4:$I$29,S985,"Cubic","Extrapolate=Linear","MultiX=Average","Skip=True","Sort=True")</f>
        <v>12.855633127571771</v>
      </c>
    </row>
    <row r="986" spans="16:21" x14ac:dyDescent="0.25">
      <c r="P986" s="10">
        <v>35947</v>
      </c>
      <c r="Q986">
        <v>3.4699900000000001</v>
      </c>
      <c r="S986" s="42">
        <f t="shared" ca="1" si="21"/>
        <v>46957</v>
      </c>
      <c r="T986" s="43">
        <f ca="1">_xll.BInterpol('Base CDI'!$H$4:$H$28,'Base CDI'!$J$4:$J$29,S986,"Cubic","Extrapolate=Linear","MultiX=Average","Skip=True","Sort=True")</f>
        <v>12.856673909991562</v>
      </c>
      <c r="U986" s="43">
        <f ca="1">_xll.BInterpol('Base CDI'!$H$4:$H$28,'Base CDI'!$I$4:$I$29,S986,"Cubic","Extrapolate=Linear","MultiX=Average","Skip=True","Sort=True")</f>
        <v>12.855679821163527</v>
      </c>
    </row>
    <row r="987" spans="16:21" x14ac:dyDescent="0.25">
      <c r="P987" s="10">
        <v>35948</v>
      </c>
      <c r="Q987">
        <v>3.4726309999999998</v>
      </c>
      <c r="S987" s="42">
        <f t="shared" ca="1" si="21"/>
        <v>46958</v>
      </c>
      <c r="T987" s="43">
        <f ca="1">_xll.BInterpol('Base CDI'!$H$4:$H$28,'Base CDI'!$J$4:$J$29,S987,"Cubic","Extrapolate=Linear","MultiX=Average","Skip=True","Sort=True")</f>
        <v>12.856671231246844</v>
      </c>
      <c r="U987" s="43">
        <f ca="1">_xll.BInterpol('Base CDI'!$H$4:$H$28,'Base CDI'!$I$4:$I$29,S987,"Cubic","Extrapolate=Linear","MultiX=Average","Skip=True","Sort=True")</f>
        <v>12.855727927737153</v>
      </c>
    </row>
    <row r="988" spans="16:21" x14ac:dyDescent="0.25">
      <c r="P988" s="10">
        <v>35949</v>
      </c>
      <c r="Q988">
        <v>3.4752700000000001</v>
      </c>
      <c r="S988" s="42">
        <f t="shared" ca="1" si="21"/>
        <v>46959</v>
      </c>
      <c r="T988" s="43">
        <f ca="1">_xll.BInterpol('Base CDI'!$H$4:$H$28,'Base CDI'!$J$4:$J$29,S988,"Cubic","Extrapolate=Linear","MultiX=Average","Skip=True","Sort=True")</f>
        <v>12.856669974293457</v>
      </c>
      <c r="U988" s="43">
        <f ca="1">_xll.BInterpol('Base CDI'!$H$4:$H$28,'Base CDI'!$I$4:$I$29,S988,"Cubic","Extrapolate=Linear","MultiX=Average","Skip=True","Sort=True")</f>
        <v>12.855777458131662</v>
      </c>
    </row>
    <row r="989" spans="16:21" x14ac:dyDescent="0.25">
      <c r="P989" s="10">
        <v>35950</v>
      </c>
      <c r="Q989">
        <v>3.4779140000000002</v>
      </c>
      <c r="S989" s="42">
        <f t="shared" ca="1" si="21"/>
        <v>46960</v>
      </c>
      <c r="T989" s="43">
        <f ca="1">_xll.BInterpol('Base CDI'!$H$4:$H$28,'Base CDI'!$J$4:$J$29,S989,"Cubic","Extrapolate=Linear","MultiX=Average","Skip=True","Sort=True")</f>
        <v>12.856670156054168</v>
      </c>
      <c r="U989" s="43">
        <f ca="1">_xll.BInterpol('Base CDI'!$H$4:$H$28,'Base CDI'!$I$4:$I$29,S989,"Cubic","Extrapolate=Linear","MultiX=Average","Skip=True","Sort=True")</f>
        <v>12.855828423186066</v>
      </c>
    </row>
    <row r="990" spans="16:21" x14ac:dyDescent="0.25">
      <c r="P990" s="10">
        <v>35951</v>
      </c>
      <c r="Q990">
        <v>3.4805540000000001</v>
      </c>
      <c r="S990" s="42">
        <f t="shared" ca="1" si="21"/>
        <v>46961</v>
      </c>
      <c r="T990" s="43">
        <f ca="1">_xll.BInterpol('Base CDI'!$H$4:$H$28,'Base CDI'!$J$4:$J$29,S990,"Cubic","Extrapolate=Linear","MultiX=Average","Skip=True","Sort=True")</f>
        <v>12.856671793451746</v>
      </c>
      <c r="U990" s="43">
        <f ca="1">_xll.BInterpol('Base CDI'!$H$4:$H$28,'Base CDI'!$I$4:$I$29,S990,"Cubic","Extrapolate=Linear","MultiX=Average","Skip=True","Sort=True")</f>
        <v>12.855880833739374</v>
      </c>
    </row>
    <row r="991" spans="16:21" x14ac:dyDescent="0.25">
      <c r="P991" s="10">
        <v>35954</v>
      </c>
      <c r="Q991">
        <v>3.483196</v>
      </c>
      <c r="S991" s="42">
        <f t="shared" ca="1" si="21"/>
        <v>46962</v>
      </c>
      <c r="T991" s="43">
        <f ca="1">_xll.BInterpol('Base CDI'!$H$4:$H$28,'Base CDI'!$J$4:$J$29,S991,"Cubic","Extrapolate=Linear","MultiX=Average","Skip=True","Sort=True")</f>
        <v>12.856674903408964</v>
      </c>
      <c r="U991" s="43">
        <f ca="1">_xll.BInterpol('Base CDI'!$H$4:$H$28,'Base CDI'!$I$4:$I$29,S991,"Cubic","Extrapolate=Linear","MultiX=Average","Skip=True","Sort=True")</f>
        <v>12.855934700630595</v>
      </c>
    </row>
    <row r="992" spans="16:21" x14ac:dyDescent="0.25">
      <c r="P992" s="10">
        <v>35955</v>
      </c>
      <c r="Q992">
        <v>3.4858410000000002</v>
      </c>
      <c r="S992" s="42">
        <f t="shared" ca="1" si="21"/>
        <v>46963</v>
      </c>
      <c r="T992" s="43">
        <f ca="1">_xll.BInterpol('Base CDI'!$H$4:$H$28,'Base CDI'!$J$4:$J$29,S992,"Cubic","Extrapolate=Linear","MultiX=Average","Skip=True","Sort=True")</f>
        <v>12.856679502848586</v>
      </c>
      <c r="U992" s="43">
        <f ca="1">_xll.BInterpol('Base CDI'!$H$4:$H$28,'Base CDI'!$I$4:$I$29,S992,"Cubic","Extrapolate=Linear","MultiX=Average","Skip=True","Sort=True")</f>
        <v>12.855990034698744</v>
      </c>
    </row>
    <row r="993" spans="16:21" x14ac:dyDescent="0.25">
      <c r="P993" s="10">
        <v>35956</v>
      </c>
      <c r="Q993">
        <v>3.488483</v>
      </c>
      <c r="S993" s="42">
        <f t="shared" ca="1" si="21"/>
        <v>46964</v>
      </c>
      <c r="T993" s="43">
        <f ca="1">_xll.BInterpol('Base CDI'!$H$4:$H$28,'Base CDI'!$J$4:$J$29,S993,"Cubic","Extrapolate=Linear","MultiX=Average","Skip=True","Sort=True")</f>
        <v>12.856685608693386</v>
      </c>
      <c r="U993" s="43">
        <f ca="1">_xll.BInterpol('Base CDI'!$H$4:$H$28,'Base CDI'!$I$4:$I$29,S993,"Cubic","Extrapolate=Linear","MultiX=Average","Skip=True","Sort=True")</f>
        <v>12.856046846782826</v>
      </c>
    </row>
    <row r="994" spans="16:21" x14ac:dyDescent="0.25">
      <c r="P994" s="10">
        <v>35958</v>
      </c>
      <c r="Q994">
        <v>3.4911289999999999</v>
      </c>
      <c r="S994" s="42">
        <f t="shared" ca="1" si="21"/>
        <v>46965</v>
      </c>
      <c r="T994" s="43">
        <f ca="1">_xll.BInterpol('Base CDI'!$H$4:$H$28,'Base CDI'!$J$4:$J$29,S994,"Cubic","Extrapolate=Linear","MultiX=Average","Skip=True","Sort=True")</f>
        <v>12.856693237866134</v>
      </c>
      <c r="U994" s="43">
        <f ca="1">_xll.BInterpol('Base CDI'!$H$4:$H$28,'Base CDI'!$I$4:$I$29,S994,"Cubic","Extrapolate=Linear","MultiX=Average","Skip=True","Sort=True")</f>
        <v>12.856105147721857</v>
      </c>
    </row>
    <row r="995" spans="16:21" x14ac:dyDescent="0.25">
      <c r="P995" s="10">
        <v>35961</v>
      </c>
      <c r="Q995">
        <v>3.4937770000000001</v>
      </c>
      <c r="S995" s="42">
        <f t="shared" ca="1" si="21"/>
        <v>46966</v>
      </c>
      <c r="T995" s="43">
        <f ca="1">_xll.BInterpol('Base CDI'!$H$4:$H$28,'Base CDI'!$J$4:$J$29,S995,"Cubic","Extrapolate=Linear","MultiX=Average","Skip=True","Sort=True")</f>
        <v>12.856702407289596</v>
      </c>
      <c r="U995" s="43">
        <f ca="1">_xll.BInterpol('Base CDI'!$H$4:$H$28,'Base CDI'!$I$4:$I$29,S995,"Cubic","Extrapolate=Linear","MultiX=Average","Skip=True","Sort=True")</f>
        <v>12.856164948354845</v>
      </c>
    </row>
    <row r="996" spans="16:21" x14ac:dyDescent="0.25">
      <c r="P996" s="10">
        <v>35962</v>
      </c>
      <c r="Q996">
        <v>3.496429</v>
      </c>
      <c r="S996" s="42">
        <f t="shared" ca="1" si="21"/>
        <v>46967</v>
      </c>
      <c r="T996" s="43">
        <f ca="1">_xll.BInterpol('Base CDI'!$H$4:$H$28,'Base CDI'!$J$4:$J$29,S996,"Cubic","Extrapolate=Linear","MultiX=Average","Skip=True","Sort=True")</f>
        <v>12.856713133886542</v>
      </c>
      <c r="U996" s="43">
        <f ca="1">_xll.BInterpol('Base CDI'!$H$4:$H$28,'Base CDI'!$I$4:$I$29,S996,"Cubic","Extrapolate=Linear","MultiX=Average","Skip=True","Sort=True")</f>
        <v>12.856226259520799</v>
      </c>
    </row>
    <row r="997" spans="16:21" x14ac:dyDescent="0.25">
      <c r="P997" s="10">
        <v>35963</v>
      </c>
      <c r="Q997">
        <v>3.4990830000000002</v>
      </c>
      <c r="S997" s="42">
        <f t="shared" ca="1" si="21"/>
        <v>46968</v>
      </c>
      <c r="T997" s="43">
        <f ca="1">_xll.BInterpol('Base CDI'!$H$4:$H$28,'Base CDI'!$J$4:$J$29,S997,"Cubic","Extrapolate=Linear","MultiX=Average","Skip=True","Sort=True")</f>
        <v>12.856725434579744</v>
      </c>
      <c r="U997" s="43">
        <f ca="1">_xll.BInterpol('Base CDI'!$H$4:$H$28,'Base CDI'!$I$4:$I$29,S997,"Cubic","Extrapolate=Linear","MultiX=Average","Skip=True","Sort=True")</f>
        <v>12.856289092058734</v>
      </c>
    </row>
    <row r="998" spans="16:21" x14ac:dyDescent="0.25">
      <c r="P998" s="10">
        <v>35964</v>
      </c>
      <c r="Q998">
        <v>3.5017469999999999</v>
      </c>
      <c r="S998" s="42">
        <f t="shared" ca="1" si="21"/>
        <v>46969</v>
      </c>
      <c r="T998" s="43">
        <f ca="1">_xll.BInterpol('Base CDI'!$H$4:$H$28,'Base CDI'!$J$4:$J$29,S998,"Cubic","Extrapolate=Linear","MultiX=Average","Skip=True","Sort=True")</f>
        <v>12.85673932629197</v>
      </c>
      <c r="U998" s="43">
        <f ca="1">_xll.BInterpol('Base CDI'!$H$4:$H$28,'Base CDI'!$I$4:$I$29,S998,"Cubic","Extrapolate=Linear","MultiX=Average","Skip=True","Sort=True")</f>
        <v>12.856353456807657</v>
      </c>
    </row>
    <row r="999" spans="16:21" x14ac:dyDescent="0.25">
      <c r="P999" s="10">
        <v>35965</v>
      </c>
      <c r="Q999">
        <v>3.504407</v>
      </c>
      <c r="S999" s="42">
        <f t="shared" ca="1" si="21"/>
        <v>46970</v>
      </c>
      <c r="T999" s="43">
        <f ca="1">_xll.BInterpol('Base CDI'!$H$4:$H$28,'Base CDI'!$J$4:$J$29,S999,"Cubic","Extrapolate=Linear","MultiX=Average","Skip=True","Sort=True")</f>
        <v>12.856754825945989</v>
      </c>
      <c r="U999" s="43">
        <f ca="1">_xll.BInterpol('Base CDI'!$H$4:$H$28,'Base CDI'!$I$4:$I$29,S999,"Cubic","Extrapolate=Linear","MultiX=Average","Skip=True","Sort=True")</f>
        <v>12.85641936460658</v>
      </c>
    </row>
    <row r="1000" spans="16:21" x14ac:dyDescent="0.25">
      <c r="P1000" s="10">
        <v>35968</v>
      </c>
      <c r="Q1000">
        <v>3.5070709999999998</v>
      </c>
      <c r="S1000" s="42">
        <f t="shared" ca="1" si="21"/>
        <v>46971</v>
      </c>
      <c r="T1000" s="43">
        <f ca="1">_xll.BInterpol('Base CDI'!$H$4:$H$28,'Base CDI'!$J$4:$J$29,S1000,"Cubic","Extrapolate=Linear","MultiX=Average","Skip=True","Sort=True")</f>
        <v>12.856771950464573</v>
      </c>
      <c r="U1000" s="43">
        <f ca="1">_xll.BInterpol('Base CDI'!$H$4:$H$28,'Base CDI'!$I$4:$I$29,S1000,"Cubic","Extrapolate=Linear","MultiX=Average","Skip=True","Sort=True")</f>
        <v>12.856486826294514</v>
      </c>
    </row>
    <row r="1001" spans="16:21" x14ac:dyDescent="0.25">
      <c r="P1001" s="10">
        <v>35969</v>
      </c>
      <c r="Q1001">
        <v>3.5097320000000001</v>
      </c>
      <c r="S1001" s="42">
        <f t="shared" ca="1" si="21"/>
        <v>46972</v>
      </c>
      <c r="T1001" s="43">
        <f ca="1">_xll.BInterpol('Base CDI'!$H$4:$H$28,'Base CDI'!$J$4:$J$29,S1001,"Cubic","Extrapolate=Linear","MultiX=Average","Skip=True","Sort=True")</f>
        <v>12.856790716770488</v>
      </c>
      <c r="U1001" s="43">
        <f ca="1">_xll.BInterpol('Base CDI'!$H$4:$H$28,'Base CDI'!$I$4:$I$29,S1001,"Cubic","Extrapolate=Linear","MultiX=Average","Skip=True","Sort=True")</f>
        <v>12.85655585271047</v>
      </c>
    </row>
    <row r="1002" spans="16:21" x14ac:dyDescent="0.25">
      <c r="P1002" s="10">
        <v>35970</v>
      </c>
      <c r="Q1002">
        <v>3.5123850000000001</v>
      </c>
      <c r="S1002" s="42">
        <f t="shared" ca="1" si="21"/>
        <v>46973</v>
      </c>
      <c r="T1002" s="43">
        <f ca="1">_xll.BInterpol('Base CDI'!$H$4:$H$28,'Base CDI'!$J$4:$J$29,S1002,"Cubic","Extrapolate=Linear","MultiX=Average","Skip=True","Sort=True")</f>
        <v>12.856811141786507</v>
      </c>
      <c r="U1002" s="43">
        <f ca="1">_xll.BInterpol('Base CDI'!$H$4:$H$28,'Base CDI'!$I$4:$I$29,S1002,"Cubic","Extrapolate=Linear","MultiX=Average","Skip=True","Sort=True")</f>
        <v>12.856626454693457</v>
      </c>
    </row>
    <row r="1003" spans="16:21" x14ac:dyDescent="0.25">
      <c r="P1003" s="10">
        <v>35971</v>
      </c>
      <c r="Q1003">
        <v>3.5149789999999999</v>
      </c>
      <c r="S1003" s="42">
        <f t="shared" ca="1" si="21"/>
        <v>46974</v>
      </c>
      <c r="T1003" s="43">
        <f ca="1">_xll.BInterpol('Base CDI'!$H$4:$H$28,'Base CDI'!$J$4:$J$29,S1003,"Cubic","Extrapolate=Linear","MultiX=Average","Skip=True","Sort=True")</f>
        <v>12.856833242435394</v>
      </c>
      <c r="U1003" s="43">
        <f ca="1">_xll.BInterpol('Base CDI'!$H$4:$H$28,'Base CDI'!$I$4:$I$29,S1003,"Cubic","Extrapolate=Linear","MultiX=Average","Skip=True","Sort=True")</f>
        <v>12.856698643082487</v>
      </c>
    </row>
    <row r="1004" spans="16:21" x14ac:dyDescent="0.25">
      <c r="P1004" s="10">
        <v>35972</v>
      </c>
      <c r="Q1004">
        <v>3.5175879999999999</v>
      </c>
      <c r="S1004" s="42">
        <f t="shared" ca="1" si="21"/>
        <v>46975</v>
      </c>
      <c r="T1004" s="43">
        <f ca="1">_xll.BInterpol('Base CDI'!$H$4:$H$28,'Base CDI'!$J$4:$J$29,S1004,"Cubic","Extrapolate=Linear","MultiX=Average","Skip=True","Sort=True")</f>
        <v>12.856857035639925</v>
      </c>
      <c r="U1004" s="43">
        <f ca="1">_xll.BInterpol('Base CDI'!$H$4:$H$28,'Base CDI'!$I$4:$I$29,S1004,"Cubic","Extrapolate=Linear","MultiX=Average","Skip=True","Sort=True")</f>
        <v>12.856772428716569</v>
      </c>
    </row>
    <row r="1005" spans="16:21" x14ac:dyDescent="0.25">
      <c r="P1005" s="10">
        <v>35975</v>
      </c>
      <c r="Q1005">
        <v>3.5201989999999999</v>
      </c>
      <c r="S1005" s="42">
        <f t="shared" ca="1" si="21"/>
        <v>46976</v>
      </c>
      <c r="T1005" s="43">
        <f ca="1">_xll.BInterpol('Base CDI'!$H$4:$H$28,'Base CDI'!$J$4:$J$29,S1005,"Cubic","Extrapolate=Linear","MultiX=Average","Skip=True","Sort=True")</f>
        <v>12.856882538322866</v>
      </c>
      <c r="U1005" s="43">
        <f ca="1">_xll.BInterpol('Base CDI'!$H$4:$H$28,'Base CDI'!$I$4:$I$29,S1005,"Cubic","Extrapolate=Linear","MultiX=Average","Skip=True","Sort=True")</f>
        <v>12.856847822434714</v>
      </c>
    </row>
    <row r="1006" spans="16:21" x14ac:dyDescent="0.25">
      <c r="P1006" s="10">
        <v>35976</v>
      </c>
      <c r="Q1006">
        <v>3.5228039999999998</v>
      </c>
      <c r="S1006" s="42">
        <f t="shared" ca="1" si="21"/>
        <v>46977</v>
      </c>
      <c r="T1006" s="43">
        <f ca="1">_xll.BInterpol('Base CDI'!$H$4:$H$28,'Base CDI'!$J$4:$J$29,S1006,"Cubic","Extrapolate=Linear","MultiX=Average","Skip=True","Sort=True")</f>
        <v>12.856909767406988</v>
      </c>
      <c r="U1006" s="43">
        <f ca="1">_xll.BInterpol('Base CDI'!$H$4:$H$28,'Base CDI'!$I$4:$I$29,S1006,"Cubic","Extrapolate=Linear","MultiX=Average","Skip=True","Sort=True")</f>
        <v>12.856924835075935</v>
      </c>
    </row>
    <row r="1007" spans="16:21" x14ac:dyDescent="0.25">
      <c r="P1007" s="10">
        <v>35977</v>
      </c>
      <c r="Q1007">
        <v>3.5254029999999998</v>
      </c>
      <c r="S1007" s="42">
        <f t="shared" ca="1" si="21"/>
        <v>46978</v>
      </c>
      <c r="T1007" s="43">
        <f ca="1">_xll.BInterpol('Base CDI'!$H$4:$H$28,'Base CDI'!$J$4:$J$29,S1007,"Cubic","Extrapolate=Linear","MultiX=Average","Skip=True","Sort=True")</f>
        <v>12.856938739815059</v>
      </c>
      <c r="U1007" s="43">
        <f ca="1">_xll.BInterpol('Base CDI'!$H$4:$H$28,'Base CDI'!$I$4:$I$29,S1007,"Cubic","Extrapolate=Linear","MultiX=Average","Skip=True","Sort=True")</f>
        <v>12.857003477479241</v>
      </c>
    </row>
    <row r="1008" spans="16:21" x14ac:dyDescent="0.25">
      <c r="P1008" s="10">
        <v>35978</v>
      </c>
      <c r="Q1008">
        <v>3.5280049999999998</v>
      </c>
      <c r="S1008" s="42">
        <f t="shared" ca="1" si="21"/>
        <v>46979</v>
      </c>
      <c r="T1008" s="43">
        <f ca="1">_xll.BInterpol('Base CDI'!$H$4:$H$28,'Base CDI'!$J$4:$J$29,S1008,"Cubic","Extrapolate=Linear","MultiX=Average","Skip=True","Sort=True")</f>
        <v>12.856969472469848</v>
      </c>
      <c r="U1008" s="43">
        <f ca="1">_xll.BInterpol('Base CDI'!$H$4:$H$28,'Base CDI'!$I$4:$I$29,S1008,"Cubic","Extrapolate=Linear","MultiX=Average","Skip=True","Sort=True")</f>
        <v>12.857083760483642</v>
      </c>
    </row>
    <row r="1009" spans="16:21" x14ac:dyDescent="0.25">
      <c r="P1009" s="10">
        <v>35979</v>
      </c>
      <c r="Q1009">
        <v>3.530605</v>
      </c>
      <c r="S1009" s="42">
        <f t="shared" ca="1" si="21"/>
        <v>46980</v>
      </c>
      <c r="T1009" s="43">
        <f ca="1">_xll.BInterpol('Base CDI'!$H$4:$H$28,'Base CDI'!$J$4:$J$29,S1009,"Cubic","Extrapolate=Linear","MultiX=Average","Skip=True","Sort=True")</f>
        <v>12.857001982294127</v>
      </c>
      <c r="U1009" s="43">
        <f ca="1">_xll.BInterpol('Base CDI'!$H$4:$H$28,'Base CDI'!$I$4:$I$29,S1009,"Cubic","Extrapolate=Linear","MultiX=Average","Skip=True","Sort=True")</f>
        <v>12.857165694928151</v>
      </c>
    </row>
    <row r="1010" spans="16:21" x14ac:dyDescent="0.25">
      <c r="P1010" s="10">
        <v>35982</v>
      </c>
      <c r="Q1010">
        <v>3.533201</v>
      </c>
      <c r="S1010" s="42">
        <f t="shared" ca="1" si="21"/>
        <v>46981</v>
      </c>
      <c r="T1010" s="43">
        <f ca="1">_xll.BInterpol('Base CDI'!$H$4:$H$28,'Base CDI'!$J$4:$J$29,S1010,"Cubic","Extrapolate=Linear","MultiX=Average","Skip=True","Sort=True")</f>
        <v>12.857036286210663</v>
      </c>
      <c r="U1010" s="43">
        <f ca="1">_xll.BInterpol('Base CDI'!$H$4:$H$28,'Base CDI'!$I$4:$I$29,S1010,"Cubic","Extrapolate=Linear","MultiX=Average","Skip=True","Sort=True")</f>
        <v>12.857249291651774</v>
      </c>
    </row>
    <row r="1011" spans="16:21" x14ac:dyDescent="0.25">
      <c r="P1011" s="10">
        <v>35983</v>
      </c>
      <c r="Q1011">
        <v>3.5357970000000001</v>
      </c>
      <c r="S1011" s="42">
        <f t="shared" ca="1" si="21"/>
        <v>46982</v>
      </c>
      <c r="T1011" s="43">
        <f ca="1">_xll.BInterpol('Base CDI'!$H$4:$H$28,'Base CDI'!$J$4:$J$29,S1011,"Cubic","Extrapolate=Linear","MultiX=Average","Skip=True","Sort=True")</f>
        <v>12.857072401142227</v>
      </c>
      <c r="U1011" s="43">
        <f ca="1">_xll.BInterpol('Base CDI'!$H$4:$H$28,'Base CDI'!$I$4:$I$29,S1011,"Cubic","Extrapolate=Linear","MultiX=Average","Skip=True","Sort=True")</f>
        <v>12.857334561493527</v>
      </c>
    </row>
    <row r="1012" spans="16:21" x14ac:dyDescent="0.25">
      <c r="P1012" s="10">
        <v>35984</v>
      </c>
      <c r="Q1012">
        <v>3.5383909999999998</v>
      </c>
      <c r="S1012" s="42">
        <f t="shared" ca="1" si="21"/>
        <v>46983</v>
      </c>
      <c r="T1012" s="43">
        <f ca="1">_xll.BInterpol('Base CDI'!$H$4:$H$28,'Base CDI'!$J$4:$J$29,S1012,"Cubic","Extrapolate=Linear","MultiX=Average","Skip=True","Sort=True")</f>
        <v>12.857110344011588</v>
      </c>
      <c r="U1012" s="43">
        <f ca="1">_xll.BInterpol('Base CDI'!$H$4:$H$28,'Base CDI'!$I$4:$I$29,S1012,"Cubic","Extrapolate=Linear","MultiX=Average","Skip=True","Sort=True")</f>
        <v>12.857421515292417</v>
      </c>
    </row>
    <row r="1013" spans="16:21" x14ac:dyDescent="0.25">
      <c r="P1013" s="10">
        <v>35985</v>
      </c>
      <c r="Q1013">
        <v>3.5410010000000001</v>
      </c>
      <c r="S1013" s="42">
        <f t="shared" ca="1" si="21"/>
        <v>46984</v>
      </c>
      <c r="T1013" s="43">
        <f ca="1">_xll.BInterpol('Base CDI'!$H$4:$H$28,'Base CDI'!$J$4:$J$29,S1013,"Cubic","Extrapolate=Linear","MultiX=Average","Skip=True","Sort=True")</f>
        <v>12.857150131741516</v>
      </c>
      <c r="U1013" s="43">
        <f ca="1">_xll.BInterpol('Base CDI'!$H$4:$H$28,'Base CDI'!$I$4:$I$29,S1013,"Cubic","Extrapolate=Linear","MultiX=Average","Skip=True","Sort=True")</f>
        <v>12.857510163887456</v>
      </c>
    </row>
    <row r="1014" spans="16:21" x14ac:dyDescent="0.25">
      <c r="P1014" s="10">
        <v>35986</v>
      </c>
      <c r="Q1014">
        <v>3.5436190000000001</v>
      </c>
      <c r="S1014" s="42">
        <f t="shared" ca="1" si="21"/>
        <v>46985</v>
      </c>
      <c r="T1014" s="43">
        <f ca="1">_xll.BInterpol('Base CDI'!$H$4:$H$28,'Base CDI'!$J$4:$J$29,S1014,"Cubic","Extrapolate=Linear","MultiX=Average","Skip=True","Sort=True")</f>
        <v>12.85719178125478</v>
      </c>
      <c r="U1014" s="43">
        <f ca="1">_xll.BInterpol('Base CDI'!$H$4:$H$28,'Base CDI'!$I$4:$I$29,S1014,"Cubic","Extrapolate=Linear","MultiX=Average","Skip=True","Sort=True")</f>
        <v>12.857600518117655</v>
      </c>
    </row>
    <row r="1015" spans="16:21" x14ac:dyDescent="0.25">
      <c r="P1015" s="10">
        <v>35989</v>
      </c>
      <c r="Q1015">
        <v>3.546227</v>
      </c>
      <c r="S1015" s="42">
        <f t="shared" ca="1" si="21"/>
        <v>46986</v>
      </c>
      <c r="T1015" s="43">
        <f ca="1">_xll.BInterpol('Base CDI'!$H$4:$H$28,'Base CDI'!$J$4:$J$29,S1015,"Cubic","Extrapolate=Linear","MultiX=Average","Skip=True","Sort=True")</f>
        <v>12.85723530947415</v>
      </c>
      <c r="U1015" s="43">
        <f ca="1">_xll.BInterpol('Base CDI'!$H$4:$H$28,'Base CDI'!$I$4:$I$29,S1015,"Cubic","Extrapolate=Linear","MultiX=Average","Skip=True","Sort=True")</f>
        <v>12.857692588822024</v>
      </c>
    </row>
    <row r="1016" spans="16:21" x14ac:dyDescent="0.25">
      <c r="P1016" s="10">
        <v>35990</v>
      </c>
      <c r="Q1016">
        <v>3.5488369999999998</v>
      </c>
      <c r="S1016" s="42">
        <f t="shared" ca="1" si="21"/>
        <v>46987</v>
      </c>
      <c r="T1016" s="43">
        <f ca="1">_xll.BInterpol('Base CDI'!$H$4:$H$28,'Base CDI'!$J$4:$J$29,S1016,"Cubic","Extrapolate=Linear","MultiX=Average","Skip=True","Sort=True")</f>
        <v>12.857280733322394</v>
      </c>
      <c r="U1016" s="43">
        <f ca="1">_xll.BInterpol('Base CDI'!$H$4:$H$28,'Base CDI'!$I$4:$I$29,S1016,"Cubic","Extrapolate=Linear","MultiX=Average","Skip=True","Sort=True")</f>
        <v>12.857786386839575</v>
      </c>
    </row>
    <row r="1017" spans="16:21" x14ac:dyDescent="0.25">
      <c r="P1017" s="10">
        <v>35991</v>
      </c>
      <c r="Q1017">
        <v>3.5514480000000002</v>
      </c>
      <c r="S1017" s="42">
        <f t="shared" ca="1" si="21"/>
        <v>46988</v>
      </c>
      <c r="T1017" s="43">
        <f ca="1">_xll.BInterpol('Base CDI'!$H$4:$H$28,'Base CDI'!$J$4:$J$29,S1017,"Cubic","Extrapolate=Linear","MultiX=Average","Skip=True","Sort=True")</f>
        <v>12.857328069722284</v>
      </c>
      <c r="U1017" s="43">
        <f ca="1">_xll.BInterpol('Base CDI'!$H$4:$H$28,'Base CDI'!$I$4:$I$29,S1017,"Cubic","Extrapolate=Linear","MultiX=Average","Skip=True","Sort=True")</f>
        <v>12.857881923009316</v>
      </c>
    </row>
    <row r="1018" spans="16:21" x14ac:dyDescent="0.25">
      <c r="P1018" s="10">
        <v>35992</v>
      </c>
      <c r="Q1018">
        <v>3.5540609999999999</v>
      </c>
      <c r="S1018" s="42">
        <f t="shared" ca="1" si="21"/>
        <v>46989</v>
      </c>
      <c r="T1018" s="43">
        <f ca="1">_xll.BInterpol('Base CDI'!$H$4:$H$28,'Base CDI'!$J$4:$J$29,S1018,"Cubic","Extrapolate=Linear","MultiX=Average","Skip=True","Sort=True")</f>
        <v>12.857377335596588</v>
      </c>
      <c r="U1018" s="43">
        <f ca="1">_xll.BInterpol('Base CDI'!$H$4:$H$28,'Base CDI'!$I$4:$I$29,S1018,"Cubic","Extrapolate=Linear","MultiX=Average","Skip=True","Sort=True")</f>
        <v>12.857979208170258</v>
      </c>
    </row>
    <row r="1019" spans="16:21" x14ac:dyDescent="0.25">
      <c r="P1019" s="10">
        <v>35993</v>
      </c>
      <c r="Q1019">
        <v>3.5566770000000001</v>
      </c>
      <c r="S1019" s="42">
        <f t="shared" ca="1" si="21"/>
        <v>46990</v>
      </c>
      <c r="T1019" s="43">
        <f ca="1">_xll.BInterpol('Base CDI'!$H$4:$H$28,'Base CDI'!$J$4:$J$29,S1019,"Cubic","Extrapolate=Linear","MultiX=Average","Skip=True","Sort=True")</f>
        <v>12.857428547868075</v>
      </c>
      <c r="U1019" s="43">
        <f ca="1">_xll.BInterpol('Base CDI'!$H$4:$H$28,'Base CDI'!$I$4:$I$29,S1019,"Cubic","Extrapolate=Linear","MultiX=Average","Skip=True","Sort=True")</f>
        <v>12.858078253161414</v>
      </c>
    </row>
    <row r="1020" spans="16:21" x14ac:dyDescent="0.25">
      <c r="P1020" s="10">
        <v>35996</v>
      </c>
      <c r="Q1020">
        <v>3.5592969999999999</v>
      </c>
      <c r="S1020" s="42">
        <f t="shared" ca="1" si="21"/>
        <v>46991</v>
      </c>
      <c r="T1020" s="43">
        <f ca="1">_xll.BInterpol('Base CDI'!$H$4:$H$28,'Base CDI'!$J$4:$J$29,S1020,"Cubic","Extrapolate=Linear","MultiX=Average","Skip=True","Sort=True")</f>
        <v>12.857481723459514</v>
      </c>
      <c r="U1020" s="43">
        <f ca="1">_xll.BInterpol('Base CDI'!$H$4:$H$28,'Base CDI'!$I$4:$I$29,S1020,"Cubic","Extrapolate=Linear","MultiX=Average","Skip=True","Sort=True")</f>
        <v>12.858179068821794</v>
      </c>
    </row>
    <row r="1021" spans="16:21" x14ac:dyDescent="0.25">
      <c r="P1021" s="10">
        <v>35997</v>
      </c>
      <c r="Q1021">
        <v>3.5619170000000002</v>
      </c>
      <c r="S1021" s="42">
        <f t="shared" ca="1" si="21"/>
        <v>46992</v>
      </c>
      <c r="T1021" s="43">
        <f ca="1">_xll.BInterpol('Base CDI'!$H$4:$H$28,'Base CDI'!$J$4:$J$29,S1021,"Cubic","Extrapolate=Linear","MultiX=Average","Skip=True","Sort=True")</f>
        <v>12.857536879293678</v>
      </c>
      <c r="U1021" s="43">
        <f ca="1">_xll.BInterpol('Base CDI'!$H$4:$H$28,'Base CDI'!$I$4:$I$29,S1021,"Cubic","Extrapolate=Linear","MultiX=Average","Skip=True","Sort=True")</f>
        <v>12.858281665990408</v>
      </c>
    </row>
    <row r="1022" spans="16:21" x14ac:dyDescent="0.25">
      <c r="P1022" s="10">
        <v>35998</v>
      </c>
      <c r="Q1022">
        <v>3.5645380000000002</v>
      </c>
      <c r="S1022" s="42">
        <f t="shared" ca="1" si="21"/>
        <v>46993</v>
      </c>
      <c r="T1022" s="43">
        <f ca="1">_xll.BInterpol('Base CDI'!$H$4:$H$28,'Base CDI'!$J$4:$J$29,S1022,"Cubic","Extrapolate=Linear","MultiX=Average","Skip=True","Sort=True")</f>
        <v>12.857594032293333</v>
      </c>
      <c r="U1022" s="43">
        <f ca="1">_xll.BInterpol('Base CDI'!$H$4:$H$28,'Base CDI'!$I$4:$I$29,S1022,"Cubic","Extrapolate=Linear","MultiX=Average","Skip=True","Sort=True")</f>
        <v>12.858386055506266</v>
      </c>
    </row>
    <row r="1023" spans="16:21" x14ac:dyDescent="0.25">
      <c r="P1023" s="10">
        <v>35999</v>
      </c>
      <c r="Q1023">
        <v>3.567148</v>
      </c>
      <c r="S1023" s="42">
        <f t="shared" ca="1" si="21"/>
        <v>46994</v>
      </c>
      <c r="T1023" s="43">
        <f ca="1">_xll.BInterpol('Base CDI'!$H$4:$H$28,'Base CDI'!$J$4:$J$29,S1023,"Cubic","Extrapolate=Linear","MultiX=Average","Skip=True","Sort=True")</f>
        <v>12.857653199381248</v>
      </c>
      <c r="U1023" s="43">
        <f ca="1">_xll.BInterpol('Base CDI'!$H$4:$H$28,'Base CDI'!$I$4:$I$29,S1023,"Cubic","Extrapolate=Linear","MultiX=Average","Skip=True","Sort=True")</f>
        <v>12.85849224820838</v>
      </c>
    </row>
    <row r="1024" spans="16:21" x14ac:dyDescent="0.25">
      <c r="P1024" s="10">
        <v>36000</v>
      </c>
      <c r="Q1024">
        <v>3.56975</v>
      </c>
      <c r="S1024" s="42">
        <f t="shared" ca="1" si="21"/>
        <v>46995</v>
      </c>
      <c r="T1024" s="43">
        <f ca="1">_xll.BInterpol('Base CDI'!$H$4:$H$28,'Base CDI'!$J$4:$J$29,S1024,"Cubic","Extrapolate=Linear","MultiX=Average","Skip=True","Sort=True")</f>
        <v>12.857714397480196</v>
      </c>
      <c r="U1024" s="43">
        <f ca="1">_xll.BInterpol('Base CDI'!$H$4:$H$28,'Base CDI'!$I$4:$I$29,S1024,"Cubic","Extrapolate=Linear","MultiX=Average","Skip=True","Sort=True")</f>
        <v>12.858600254935759</v>
      </c>
    </row>
    <row r="1025" spans="16:21" x14ac:dyDescent="0.25">
      <c r="P1025" s="10">
        <v>36003</v>
      </c>
      <c r="Q1025">
        <v>3.5723410000000002</v>
      </c>
      <c r="S1025" s="42">
        <f t="shared" ca="1" si="21"/>
        <v>46996</v>
      </c>
      <c r="T1025" s="43">
        <f ca="1">_xll.BInterpol('Base CDI'!$H$4:$H$28,'Base CDI'!$J$4:$J$29,S1025,"Cubic","Extrapolate=Linear","MultiX=Average","Skip=True","Sort=True")</f>
        <v>12.857777643512945</v>
      </c>
      <c r="U1025" s="43">
        <f ca="1">_xll.BInterpol('Base CDI'!$H$4:$H$28,'Base CDI'!$I$4:$I$29,S1025,"Cubic","Extrapolate=Linear","MultiX=Average","Skip=True","Sort=True")</f>
        <v>12.858710086527415</v>
      </c>
    </row>
    <row r="1026" spans="16:21" x14ac:dyDescent="0.25">
      <c r="P1026" s="10">
        <v>36004</v>
      </c>
      <c r="Q1026">
        <v>3.5749300000000002</v>
      </c>
      <c r="S1026" s="42">
        <f t="shared" ca="1" si="21"/>
        <v>46997</v>
      </c>
      <c r="T1026" s="43">
        <f ca="1">_xll.BInterpol('Base CDI'!$H$4:$H$28,'Base CDI'!$J$4:$J$29,S1026,"Cubic","Extrapolate=Linear","MultiX=Average","Skip=True","Sort=True")</f>
        <v>12.857842954402264</v>
      </c>
      <c r="U1026" s="43">
        <f ca="1">_xll.BInterpol('Base CDI'!$H$4:$H$28,'Base CDI'!$I$4:$I$29,S1026,"Cubic","Extrapolate=Linear","MultiX=Average","Skip=True","Sort=True")</f>
        <v>12.858821753822358</v>
      </c>
    </row>
    <row r="1027" spans="16:21" x14ac:dyDescent="0.25">
      <c r="P1027" s="10">
        <v>36005</v>
      </c>
      <c r="Q1027">
        <v>3.5775039999999998</v>
      </c>
      <c r="S1027" s="42">
        <f t="shared" ca="1" si="21"/>
        <v>46998</v>
      </c>
      <c r="T1027" s="43">
        <f ca="1">_xll.BInterpol('Base CDI'!$H$4:$H$28,'Base CDI'!$J$4:$J$29,S1027,"Cubic","Extrapolate=Linear","MultiX=Average","Skip=True","Sort=True")</f>
        <v>12.85791034707092</v>
      </c>
      <c r="U1027" s="43">
        <f ca="1">_xll.BInterpol('Base CDI'!$H$4:$H$28,'Base CDI'!$I$4:$I$29,S1027,"Cubic","Extrapolate=Linear","MultiX=Average","Skip=True","Sort=True")</f>
        <v>12.8589352676596</v>
      </c>
    </row>
    <row r="1028" spans="16:21" x14ac:dyDescent="0.25">
      <c r="P1028" s="10">
        <v>36006</v>
      </c>
      <c r="Q1028">
        <v>3.5800510000000001</v>
      </c>
      <c r="S1028" s="42">
        <f t="shared" ca="1" si="21"/>
        <v>46999</v>
      </c>
      <c r="T1028" s="43">
        <f ca="1">_xll.BInterpol('Base CDI'!$H$4:$H$28,'Base CDI'!$J$4:$J$29,S1028,"Cubic","Extrapolate=Linear","MultiX=Average","Skip=True","Sort=True")</f>
        <v>12.857979838441688</v>
      </c>
      <c r="U1028" s="43">
        <f ca="1">_xll.BInterpol('Base CDI'!$H$4:$H$28,'Base CDI'!$I$4:$I$29,S1028,"Cubic","Extrapolate=Linear","MultiX=Average","Skip=True","Sort=True")</f>
        <v>12.859050638878148</v>
      </c>
    </row>
    <row r="1029" spans="16:21" x14ac:dyDescent="0.25">
      <c r="P1029" s="10">
        <v>36007</v>
      </c>
      <c r="Q1029">
        <v>3.5825840000000002</v>
      </c>
      <c r="S1029" s="42">
        <f t="shared" ca="1" si="21"/>
        <v>47000</v>
      </c>
      <c r="T1029" s="43">
        <f ca="1">_xll.BInterpol('Base CDI'!$H$4:$H$28,'Base CDI'!$J$4:$J$29,S1029,"Cubic","Extrapolate=Linear","MultiX=Average","Skip=True","Sort=True")</f>
        <v>12.858051445437333</v>
      </c>
      <c r="U1029" s="43">
        <f ca="1">_xll.BInterpol('Base CDI'!$H$4:$H$28,'Base CDI'!$I$4:$I$29,S1029,"Cubic","Extrapolate=Linear","MultiX=Average","Skip=True","Sort=True")</f>
        <v>12.859167878317017</v>
      </c>
    </row>
    <row r="1030" spans="16:21" x14ac:dyDescent="0.25">
      <c r="P1030" s="10">
        <v>36010</v>
      </c>
      <c r="Q1030">
        <v>3.5851229999999998</v>
      </c>
      <c r="S1030" s="42">
        <f t="shared" ca="1" si="21"/>
        <v>47001</v>
      </c>
      <c r="T1030" s="43">
        <f ca="1">_xll.BInterpol('Base CDI'!$H$4:$H$28,'Base CDI'!$J$4:$J$29,S1030,"Cubic","Extrapolate=Linear","MultiX=Average","Skip=True","Sort=True")</f>
        <v>12.858125184980626</v>
      </c>
      <c r="U1030" s="43">
        <f ca="1">_xll.BInterpol('Base CDI'!$H$4:$H$28,'Base CDI'!$I$4:$I$29,S1030,"Cubic","Extrapolate=Linear","MultiX=Average","Skip=True","Sort=True")</f>
        <v>12.859286996815216</v>
      </c>
    </row>
    <row r="1031" spans="16:21" x14ac:dyDescent="0.25">
      <c r="P1031" s="10">
        <v>36011</v>
      </c>
      <c r="Q1031">
        <v>3.587656</v>
      </c>
      <c r="S1031" s="42">
        <f t="shared" ca="1" si="21"/>
        <v>47002</v>
      </c>
      <c r="T1031" s="43">
        <f ca="1">_xll.BInterpol('Base CDI'!$H$4:$H$28,'Base CDI'!$J$4:$J$29,S1031,"Cubic","Extrapolate=Linear","MultiX=Average","Skip=True","Sort=True")</f>
        <v>12.858201073994337</v>
      </c>
      <c r="U1031" s="43">
        <f ca="1">_xll.BInterpol('Base CDI'!$H$4:$H$28,'Base CDI'!$I$4:$I$29,S1031,"Cubic","Extrapolate=Linear","MultiX=Average","Skip=True","Sort=True")</f>
        <v>12.859408005211755</v>
      </c>
    </row>
    <row r="1032" spans="16:21" x14ac:dyDescent="0.25">
      <c r="P1032" s="10">
        <v>36012</v>
      </c>
      <c r="Q1032">
        <v>3.5901869999999998</v>
      </c>
      <c r="S1032" s="42">
        <f t="shared" ca="1" si="21"/>
        <v>47003</v>
      </c>
      <c r="T1032" s="43">
        <f ca="1">_xll.BInterpol('Base CDI'!$H$4:$H$28,'Base CDI'!$J$4:$J$29,S1032,"Cubic","Extrapolate=Linear","MultiX=Average","Skip=True","Sort=True")</f>
        <v>12.858279129401236</v>
      </c>
      <c r="U1032" s="43">
        <f ca="1">_xll.BInterpol('Base CDI'!$H$4:$H$28,'Base CDI'!$I$4:$I$29,S1032,"Cubic","Extrapolate=Linear","MultiX=Average","Skip=True","Sort=True")</f>
        <v>12.859530914345644</v>
      </c>
    </row>
    <row r="1033" spans="16:21" x14ac:dyDescent="0.25">
      <c r="P1033" s="10">
        <v>36013</v>
      </c>
      <c r="Q1033">
        <v>3.592714</v>
      </c>
      <c r="S1033" s="42">
        <f t="shared" ca="1" si="21"/>
        <v>47004</v>
      </c>
      <c r="T1033" s="43">
        <f ca="1">_xll.BInterpol('Base CDI'!$H$4:$H$28,'Base CDI'!$J$4:$J$29,S1033,"Cubic","Extrapolate=Linear","MultiX=Average","Skip=True","Sort=True")</f>
        <v>12.858359368124091</v>
      </c>
      <c r="U1033" s="43">
        <f ca="1">_xll.BInterpol('Base CDI'!$H$4:$H$28,'Base CDI'!$I$4:$I$29,S1033,"Cubic","Extrapolate=Linear","MultiX=Average","Skip=True","Sort=True")</f>
        <v>12.859655735055897</v>
      </c>
    </row>
    <row r="1034" spans="16:21" x14ac:dyDescent="0.25">
      <c r="P1034" s="10">
        <v>36014</v>
      </c>
      <c r="Q1034">
        <v>3.5952350000000002</v>
      </c>
      <c r="S1034" s="42">
        <f t="shared" ca="1" si="21"/>
        <v>47005</v>
      </c>
      <c r="T1034" s="43">
        <f ca="1">_xll.BInterpol('Base CDI'!$H$4:$H$28,'Base CDI'!$J$4:$J$29,S1034,"Cubic","Extrapolate=Linear","MultiX=Average","Skip=True","Sort=True")</f>
        <v>12.858441807085672</v>
      </c>
      <c r="U1034" s="43">
        <f ca="1">_xll.BInterpol('Base CDI'!$H$4:$H$28,'Base CDI'!$I$4:$I$29,S1034,"Cubic","Extrapolate=Linear","MultiX=Average","Skip=True","Sort=True")</f>
        <v>12.85978247818152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2">S1034+1</f>
        <v>47006</v>
      </c>
      <c r="T1035" s="43">
        <f ca="1">_xll.BInterpol('Base CDI'!$H$4:$H$28,'Base CDI'!$J$4:$J$29,S1035,"Cubic","Extrapolate=Linear","MultiX=Average","Skip=True","Sort=True")</f>
        <v>12.858526463208749</v>
      </c>
      <c r="U1035" s="43">
        <f ca="1">_xll.BInterpol('Base CDI'!$H$4:$H$28,'Base CDI'!$I$4:$I$29,S1035,"Cubic","Extrapolate=Linear","MultiX=Average","Skip=True","Sort=True")</f>
        <v>12.859911154561528</v>
      </c>
    </row>
    <row r="1036" spans="16:21" x14ac:dyDescent="0.25">
      <c r="P1036" s="10">
        <v>36018</v>
      </c>
      <c r="Q1036">
        <v>3.6002730000000001</v>
      </c>
      <c r="S1036" s="42">
        <f t="shared" ca="1" si="22"/>
        <v>47007</v>
      </c>
      <c r="T1036" s="43">
        <f ca="1">_xll.BInterpol('Base CDI'!$H$4:$H$28,'Base CDI'!$J$4:$J$29,S1036,"Cubic","Extrapolate=Linear","MultiX=Average","Skip=True","Sort=True")</f>
        <v>12.858613353416089</v>
      </c>
      <c r="U1036" s="43">
        <f ca="1">_xll.BInterpol('Base CDI'!$H$4:$H$28,'Base CDI'!$I$4:$I$29,S1036,"Cubic","Extrapolate=Linear","MultiX=Average","Skip=True","Sort=True")</f>
        <v>12.860041775034928</v>
      </c>
    </row>
    <row r="1037" spans="16:21" x14ac:dyDescent="0.25">
      <c r="P1037" s="10">
        <v>36019</v>
      </c>
      <c r="Q1037">
        <v>3.6027849999999999</v>
      </c>
      <c r="S1037" s="42">
        <f t="shared" ca="1" si="22"/>
        <v>47008</v>
      </c>
      <c r="T1037" s="43">
        <f ca="1">_xll.BInterpol('Base CDI'!$H$4:$H$28,'Base CDI'!$J$4:$J$29,S1037,"Cubic","Extrapolate=Linear","MultiX=Average","Skip=True","Sort=True")</f>
        <v>12.858702494630466</v>
      </c>
      <c r="U1037" s="43">
        <f ca="1">_xll.BInterpol('Base CDI'!$H$4:$H$28,'Base CDI'!$I$4:$I$29,S1037,"Cubic","Extrapolate=Linear","MultiX=Average","Skip=True","Sort=True")</f>
        <v>12.860174350440733</v>
      </c>
    </row>
    <row r="1038" spans="16:21" x14ac:dyDescent="0.25">
      <c r="P1038" s="10">
        <v>36020</v>
      </c>
      <c r="Q1038">
        <v>3.6052940000000002</v>
      </c>
      <c r="S1038" s="42">
        <f t="shared" ca="1" si="22"/>
        <v>47009</v>
      </c>
      <c r="T1038" s="43">
        <f ca="1">_xll.BInterpol('Base CDI'!$H$4:$H$28,'Base CDI'!$J$4:$J$29,S1038,"Cubic","Extrapolate=Linear","MultiX=Average","Skip=True","Sort=True")</f>
        <v>12.858793903774647</v>
      </c>
      <c r="U1038" s="43">
        <f ca="1">_xll.BInterpol('Base CDI'!$H$4:$H$28,'Base CDI'!$I$4:$I$29,S1038,"Cubic","Extrapolate=Linear","MultiX=Average","Skip=True","Sort=True")</f>
        <v>12.860308891617953</v>
      </c>
    </row>
    <row r="1039" spans="16:21" x14ac:dyDescent="0.25">
      <c r="P1039" s="10">
        <v>36021</v>
      </c>
      <c r="Q1039">
        <v>3.607802</v>
      </c>
      <c r="S1039" s="42">
        <f t="shared" ca="1" si="22"/>
        <v>47010</v>
      </c>
      <c r="T1039" s="43">
        <f ca="1">_xll.BInterpol('Base CDI'!$H$4:$H$28,'Base CDI'!$J$4:$J$29,S1039,"Cubic","Extrapolate=Linear","MultiX=Average","Skip=True","Sort=True")</f>
        <v>12.8588875977714</v>
      </c>
      <c r="U1039" s="43">
        <f ca="1">_xll.BInterpol('Base CDI'!$H$4:$H$28,'Base CDI'!$I$4:$I$29,S1039,"Cubic","Extrapolate=Linear","MultiX=Average","Skip=True","Sort=True")</f>
        <v>12.860445409405598</v>
      </c>
    </row>
    <row r="1040" spans="16:21" x14ac:dyDescent="0.25">
      <c r="P1040" s="10">
        <v>36024</v>
      </c>
      <c r="Q1040">
        <v>3.6103109999999998</v>
      </c>
      <c r="S1040" s="42">
        <f t="shared" ca="1" si="22"/>
        <v>47011</v>
      </c>
      <c r="T1040" s="43">
        <f ca="1">_xll.BInterpol('Base CDI'!$H$4:$H$28,'Base CDI'!$J$4:$J$29,S1040,"Cubic","Extrapolate=Linear","MultiX=Average","Skip=True","Sort=True")</f>
        <v>12.858983593543497</v>
      </c>
      <c r="U1040" s="43">
        <f ca="1">_xll.BInterpol('Base CDI'!$H$4:$H$28,'Base CDI'!$I$4:$I$29,S1040,"Cubic","Extrapolate=Linear","MultiX=Average","Skip=True","Sort=True")</f>
        <v>12.86058391464268</v>
      </c>
    </row>
    <row r="1041" spans="16:21" x14ac:dyDescent="0.25">
      <c r="P1041" s="10">
        <v>36025</v>
      </c>
      <c r="Q1041">
        <v>3.6128230000000001</v>
      </c>
      <c r="S1041" s="42">
        <f t="shared" ca="1" si="22"/>
        <v>47012</v>
      </c>
      <c r="T1041" s="43">
        <f ca="1">_xll.BInterpol('Base CDI'!$H$4:$H$28,'Base CDI'!$J$4:$J$29,S1041,"Cubic","Extrapolate=Linear","MultiX=Average","Skip=True","Sort=True")</f>
        <v>12.859081908013707</v>
      </c>
      <c r="U1041" s="43">
        <f ca="1">_xll.BInterpol('Base CDI'!$H$4:$H$28,'Base CDI'!$I$4:$I$29,S1041,"Cubic","Extrapolate=Linear","MultiX=Average","Skip=True","Sort=True")</f>
        <v>12.860724418168209</v>
      </c>
    </row>
    <row r="1042" spans="16:21" x14ac:dyDescent="0.25">
      <c r="P1042" s="10">
        <v>36026</v>
      </c>
      <c r="Q1042">
        <v>3.6153369999999998</v>
      </c>
      <c r="S1042" s="42">
        <f t="shared" ca="1" si="22"/>
        <v>47013</v>
      </c>
      <c r="T1042" s="43">
        <f ca="1">_xll.BInterpol('Base CDI'!$H$4:$H$28,'Base CDI'!$J$4:$J$29,S1042,"Cubic","Extrapolate=Linear","MultiX=Average","Skip=True","Sort=True")</f>
        <v>12.859182558104797</v>
      </c>
      <c r="U1042" s="43">
        <f ca="1">_xll.BInterpol('Base CDI'!$H$4:$H$28,'Base CDI'!$I$4:$I$29,S1042,"Cubic","Extrapolate=Linear","MultiX=Average","Skip=True","Sort=True")</f>
        <v>12.860866930821194</v>
      </c>
    </row>
    <row r="1043" spans="16:21" x14ac:dyDescent="0.25">
      <c r="P1043" s="10">
        <v>36027</v>
      </c>
      <c r="Q1043">
        <v>3.6178469999999998</v>
      </c>
      <c r="S1043" s="42">
        <f t="shared" ca="1" si="22"/>
        <v>47014</v>
      </c>
      <c r="T1043" s="43">
        <f ca="1">_xll.BInterpol('Base CDI'!$H$4:$H$28,'Base CDI'!$J$4:$J$29,S1043,"Cubic","Extrapolate=Linear","MultiX=Average","Skip=True","Sort=True")</f>
        <v>12.85928556073954</v>
      </c>
      <c r="U1043" s="43">
        <f ca="1">_xll.BInterpol('Base CDI'!$H$4:$H$28,'Base CDI'!$I$4:$I$29,S1043,"Cubic","Extrapolate=Linear","MultiX=Average","Skip=True","Sort=True")</f>
        <v>12.861011463440649</v>
      </c>
    </row>
    <row r="1044" spans="16:21" x14ac:dyDescent="0.25">
      <c r="P1044" s="10">
        <v>36028</v>
      </c>
      <c r="Q1044">
        <v>3.6203560000000001</v>
      </c>
      <c r="S1044" s="42">
        <f t="shared" ca="1" si="22"/>
        <v>47015</v>
      </c>
      <c r="T1044" s="43">
        <f ca="1">_xll.BInterpol('Base CDI'!$H$4:$H$28,'Base CDI'!$J$4:$J$29,S1044,"Cubic","Extrapolate=Linear","MultiX=Average","Skip=True","Sort=True")</f>
        <v>12.859390932840705</v>
      </c>
      <c r="U1044" s="43">
        <f ca="1">_xll.BInterpol('Base CDI'!$H$4:$H$28,'Base CDI'!$I$4:$I$29,S1044,"Cubic","Extrapolate=Linear","MultiX=Average","Skip=True","Sort=True")</f>
        <v>12.861158026865581</v>
      </c>
    </row>
    <row r="1045" spans="16:21" x14ac:dyDescent="0.25">
      <c r="P1045" s="10">
        <v>36031</v>
      </c>
      <c r="Q1045">
        <v>3.6228639999999999</v>
      </c>
      <c r="S1045" s="42">
        <f t="shared" ca="1" si="22"/>
        <v>47016</v>
      </c>
      <c r="T1045" s="43">
        <f ca="1">_xll.BInterpol('Base CDI'!$H$4:$H$28,'Base CDI'!$J$4:$J$29,S1045,"Cubic","Extrapolate=Linear","MultiX=Average","Skip=True","Sort=True")</f>
        <v>12.859498691331058</v>
      </c>
      <c r="U1045" s="43">
        <f ca="1">_xll.BInterpol('Base CDI'!$H$4:$H$28,'Base CDI'!$I$4:$I$29,S1045,"Cubic","Extrapolate=Linear","MultiX=Average","Skip=True","Sort=True")</f>
        <v>12.861306631935003</v>
      </c>
    </row>
    <row r="1046" spans="16:21" x14ac:dyDescent="0.25">
      <c r="P1046" s="10">
        <v>36032</v>
      </c>
      <c r="Q1046">
        <v>3.6253760000000002</v>
      </c>
      <c r="S1046" s="42">
        <f t="shared" ca="1" si="22"/>
        <v>47017</v>
      </c>
      <c r="T1046" s="43">
        <f ca="1">_xll.BInterpol('Base CDI'!$H$4:$H$28,'Base CDI'!$J$4:$J$29,S1046,"Cubic","Extrapolate=Linear","MultiX=Average","Skip=True","Sort=True")</f>
        <v>12.859608853133373</v>
      </c>
      <c r="U1046" s="43">
        <f ca="1">_xll.BInterpol('Base CDI'!$H$4:$H$28,'Base CDI'!$I$4:$I$29,S1046,"Cubic","Extrapolate=Linear","MultiX=Average","Skip=True","Sort=True")</f>
        <v>12.861457289487927</v>
      </c>
    </row>
    <row r="1047" spans="16:21" x14ac:dyDescent="0.25">
      <c r="P1047" s="10">
        <v>36033</v>
      </c>
      <c r="Q1047">
        <v>3.6278839999999999</v>
      </c>
      <c r="S1047" s="42">
        <f t="shared" ca="1" si="22"/>
        <v>47018</v>
      </c>
      <c r="T1047" s="43">
        <f ca="1">_xll.BInterpol('Base CDI'!$H$4:$H$28,'Base CDI'!$J$4:$J$29,S1047,"Cubic","Extrapolate=Linear","MultiX=Average","Skip=True","Sort=True")</f>
        <v>12.859721435170417</v>
      </c>
      <c r="U1047" s="43">
        <f ca="1">_xll.BInterpol('Base CDI'!$H$4:$H$28,'Base CDI'!$I$4:$I$29,S1047,"Cubic","Extrapolate=Linear","MultiX=Average","Skip=True","Sort=True")</f>
        <v>12.861610010363359</v>
      </c>
    </row>
    <row r="1048" spans="16:21" x14ac:dyDescent="0.25">
      <c r="P1048" s="10">
        <v>36034</v>
      </c>
      <c r="Q1048">
        <v>3.6303939999999999</v>
      </c>
      <c r="S1048" s="42">
        <f t="shared" ca="1" si="22"/>
        <v>47019</v>
      </c>
      <c r="T1048" s="43">
        <f ca="1">_xll.BInterpol('Base CDI'!$H$4:$H$28,'Base CDI'!$J$4:$J$29,S1048,"Cubic","Extrapolate=Linear","MultiX=Average","Skip=True","Sort=True")</f>
        <v>12.859836454364961</v>
      </c>
      <c r="U1048" s="43">
        <f ca="1">_xll.BInterpol('Base CDI'!$H$4:$H$28,'Base CDI'!$I$4:$I$29,S1048,"Cubic","Extrapolate=Linear","MultiX=Average","Skip=True","Sort=True")</f>
        <v>12.861764805400313</v>
      </c>
    </row>
    <row r="1049" spans="16:21" x14ac:dyDescent="0.25">
      <c r="P1049" s="10">
        <v>36035</v>
      </c>
      <c r="Q1049">
        <v>3.6329030000000002</v>
      </c>
      <c r="S1049" s="42">
        <f t="shared" ca="1" si="22"/>
        <v>47020</v>
      </c>
      <c r="T1049" s="43">
        <f ca="1">_xll.BInterpol('Base CDI'!$H$4:$H$28,'Base CDI'!$J$4:$J$29,S1049,"Cubic","Extrapolate=Linear","MultiX=Average","Skip=True","Sort=True")</f>
        <v>12.859953927639774</v>
      </c>
      <c r="U1049" s="43">
        <f ca="1">_xll.BInterpol('Base CDI'!$H$4:$H$28,'Base CDI'!$I$4:$I$29,S1049,"Cubic","Extrapolate=Linear","MultiX=Average","Skip=True","Sort=True")</f>
        <v>12.8619216854378</v>
      </c>
    </row>
    <row r="1050" spans="16:21" x14ac:dyDescent="0.25">
      <c r="P1050" s="10">
        <v>36038</v>
      </c>
      <c r="Q1050">
        <v>3.6354069999999998</v>
      </c>
      <c r="S1050" s="42">
        <f t="shared" ca="1" si="22"/>
        <v>47021</v>
      </c>
      <c r="T1050" s="43">
        <f ca="1">_xll.BInterpol('Base CDI'!$H$4:$H$28,'Base CDI'!$J$4:$J$29,S1050,"Cubic","Extrapolate=Linear","MultiX=Average","Skip=True","Sort=True")</f>
        <v>12.860073871917622</v>
      </c>
      <c r="U1050" s="43">
        <f ca="1">_xll.BInterpol('Base CDI'!$H$4:$H$28,'Base CDI'!$I$4:$I$29,S1050,"Cubic","Extrapolate=Linear","MultiX=Average","Skip=True","Sort=True")</f>
        <v>12.862080661314828</v>
      </c>
    </row>
    <row r="1051" spans="16:21" x14ac:dyDescent="0.25">
      <c r="P1051" s="10">
        <v>36039</v>
      </c>
      <c r="Q1051">
        <v>3.6379160000000001</v>
      </c>
      <c r="S1051" s="42">
        <f t="shared" ca="1" si="22"/>
        <v>47022</v>
      </c>
      <c r="T1051" s="43">
        <f ca="1">_xll.BInterpol('Base CDI'!$H$4:$H$28,'Base CDI'!$J$4:$J$29,S1051,"Cubic","Extrapolate=Linear","MultiX=Average","Skip=True","Sort=True")</f>
        <v>12.860196304121281</v>
      </c>
      <c r="U1051" s="43">
        <f ca="1">_xll.BInterpol('Base CDI'!$H$4:$H$28,'Base CDI'!$I$4:$I$29,S1051,"Cubic","Extrapolate=Linear","MultiX=Average","Skip=True","Sort=True")</f>
        <v>12.86224174387041</v>
      </c>
    </row>
    <row r="1052" spans="16:21" x14ac:dyDescent="0.25">
      <c r="P1052" s="10">
        <v>36040</v>
      </c>
      <c r="Q1052">
        <v>3.6404320000000001</v>
      </c>
      <c r="S1052" s="42">
        <f t="shared" ca="1" si="22"/>
        <v>47023</v>
      </c>
      <c r="T1052" s="43">
        <f ca="1">_xll.BInterpol('Base CDI'!$H$4:$H$28,'Base CDI'!$J$4:$J$29,S1052,"Cubic","Extrapolate=Linear","MultiX=Average","Skip=True","Sort=True")</f>
        <v>12.860321241173516</v>
      </c>
      <c r="U1052" s="43">
        <f ca="1">_xll.BInterpol('Base CDI'!$H$4:$H$28,'Base CDI'!$I$4:$I$29,S1052,"Cubic","Extrapolate=Linear","MultiX=Average","Skip=True","Sort=True")</f>
        <v>12.862404943943556</v>
      </c>
    </row>
    <row r="1053" spans="16:21" x14ac:dyDescent="0.25">
      <c r="P1053" s="10">
        <v>36041</v>
      </c>
      <c r="Q1053">
        <v>3.6429520000000002</v>
      </c>
      <c r="S1053" s="42">
        <f t="shared" ca="1" si="22"/>
        <v>47024</v>
      </c>
      <c r="T1053" s="43">
        <f ca="1">_xll.BInterpol('Base CDI'!$H$4:$H$28,'Base CDI'!$J$4:$J$29,S1053,"Cubic","Extrapolate=Linear","MultiX=Average","Skip=True","Sort=True")</f>
        <v>12.860448699997097</v>
      </c>
      <c r="U1053" s="43">
        <f ca="1">_xll.BInterpol('Base CDI'!$H$4:$H$28,'Base CDI'!$I$4:$I$29,S1053,"Cubic","Extrapolate=Linear","MultiX=Average","Skip=True","Sort=True")</f>
        <v>12.862570272373278</v>
      </c>
    </row>
    <row r="1054" spans="16:21" x14ac:dyDescent="0.25">
      <c r="P1054" s="10">
        <v>36042</v>
      </c>
      <c r="Q1054">
        <v>3.6454789999999999</v>
      </c>
      <c r="S1054" s="42">
        <f t="shared" ca="1" si="22"/>
        <v>47025</v>
      </c>
      <c r="T1054" s="43">
        <f ca="1">_xll.BInterpol('Base CDI'!$H$4:$H$28,'Base CDI'!$J$4:$J$29,S1054,"Cubic","Extrapolate=Linear","MultiX=Average","Skip=True","Sort=True")</f>
        <v>12.860578697514793</v>
      </c>
      <c r="U1054" s="43">
        <f ca="1">_xll.BInterpol('Base CDI'!$H$4:$H$28,'Base CDI'!$I$4:$I$29,S1054,"Cubic","Extrapolate=Linear","MultiX=Average","Skip=True","Sort=True")</f>
        <v>12.862737739998582</v>
      </c>
    </row>
    <row r="1055" spans="16:21" x14ac:dyDescent="0.25">
      <c r="P1055" s="10">
        <v>36046</v>
      </c>
      <c r="Q1055">
        <v>3.6480299999999999</v>
      </c>
      <c r="S1055" s="42">
        <f t="shared" ca="1" si="22"/>
        <v>47026</v>
      </c>
      <c r="T1055" s="43">
        <f ca="1">_xll.BInterpol('Base CDI'!$H$4:$H$28,'Base CDI'!$J$4:$J$29,S1055,"Cubic","Extrapolate=Linear","MultiX=Average","Skip=True","Sort=True")</f>
        <v>12.860711250649375</v>
      </c>
      <c r="U1055" s="43">
        <f ca="1">_xll.BInterpol('Base CDI'!$H$4:$H$28,'Base CDI'!$I$4:$I$29,S1055,"Cubic","Extrapolate=Linear","MultiX=Average","Skip=True","Sort=True")</f>
        <v>12.862907357658484</v>
      </c>
    </row>
    <row r="1056" spans="16:21" x14ac:dyDescent="0.25">
      <c r="P1056" s="10">
        <v>36047</v>
      </c>
      <c r="Q1056">
        <v>3.6518079999999999</v>
      </c>
      <c r="S1056" s="42">
        <f t="shared" ca="1" si="22"/>
        <v>47027</v>
      </c>
      <c r="T1056" s="43">
        <f ca="1">_xll.BInterpol('Base CDI'!$H$4:$H$28,'Base CDI'!$J$4:$J$29,S1056,"Cubic","Extrapolate=Linear","MultiX=Average","Skip=True","Sort=True")</f>
        <v>12.860846376323614</v>
      </c>
      <c r="U1056" s="43">
        <f ca="1">_xll.BInterpol('Base CDI'!$H$4:$H$28,'Base CDI'!$I$4:$I$29,S1056,"Cubic","Extrapolate=Linear","MultiX=Average","Skip=True","Sort=True")</f>
        <v>12.863079136191992</v>
      </c>
    </row>
    <row r="1057" spans="16:21" x14ac:dyDescent="0.25">
      <c r="P1057" s="10">
        <v>36048</v>
      </c>
      <c r="Q1057">
        <v>3.6556679999999999</v>
      </c>
      <c r="S1057" s="42">
        <f t="shared" ca="1" si="22"/>
        <v>47028</v>
      </c>
      <c r="T1057" s="43">
        <f ca="1">_xll.BInterpol('Base CDI'!$H$4:$H$28,'Base CDI'!$J$4:$J$29,S1057,"Cubic","Extrapolate=Linear","MultiX=Average","Skip=True","Sort=True")</f>
        <v>12.860984091460276</v>
      </c>
      <c r="U1057" s="43">
        <f ca="1">_xll.BInterpol('Base CDI'!$H$4:$H$28,'Base CDI'!$I$4:$I$29,S1057,"Cubic","Extrapolate=Linear","MultiX=Average","Skip=True","Sort=True")</f>
        <v>12.863253086438117</v>
      </c>
    </row>
    <row r="1058" spans="16:21" x14ac:dyDescent="0.25">
      <c r="P1058" s="10">
        <v>36049</v>
      </c>
      <c r="Q1058">
        <v>3.6595879999999998</v>
      </c>
      <c r="S1058" s="42">
        <f t="shared" ca="1" si="22"/>
        <v>47029</v>
      </c>
      <c r="T1058" s="43">
        <f ca="1">_xll.BInterpol('Base CDI'!$H$4:$H$28,'Base CDI'!$J$4:$J$29,S1058,"Cubic","Extrapolate=Linear","MultiX=Average","Skip=True","Sort=True")</f>
        <v>12.861124412982132</v>
      </c>
      <c r="U1058" s="43">
        <f ca="1">_xll.BInterpol('Base CDI'!$H$4:$H$28,'Base CDI'!$I$4:$I$29,S1058,"Cubic","Extrapolate=Linear","MultiX=Average","Skip=True","Sort=True")</f>
        <v>12.86342921923587</v>
      </c>
    </row>
    <row r="1059" spans="16:21" x14ac:dyDescent="0.25">
      <c r="P1059" s="10">
        <v>36052</v>
      </c>
      <c r="Q1059">
        <v>3.6646909999999999</v>
      </c>
      <c r="S1059" s="42">
        <f t="shared" ca="1" si="22"/>
        <v>47030</v>
      </c>
      <c r="T1059" s="43">
        <f ca="1">_xll.BInterpol('Base CDI'!$H$4:$H$28,'Base CDI'!$J$4:$J$29,S1059,"Cubic","Extrapolate=Linear","MultiX=Average","Skip=True","Sort=True")</f>
        <v>12.861267357811952</v>
      </c>
      <c r="U1059" s="43">
        <f ca="1">_xll.BInterpol('Base CDI'!$H$4:$H$28,'Base CDI'!$I$4:$I$29,S1059,"Cubic","Extrapolate=Linear","MultiX=Average","Skip=True","Sort=True")</f>
        <v>12.863607545424262</v>
      </c>
    </row>
    <row r="1060" spans="16:21" x14ac:dyDescent="0.25">
      <c r="P1060" s="10">
        <v>36053</v>
      </c>
      <c r="Q1060">
        <v>3.6696650000000002</v>
      </c>
      <c r="S1060" s="42">
        <f t="shared" ca="1" si="22"/>
        <v>47031</v>
      </c>
      <c r="T1060" s="43">
        <f ca="1">_xll.BInterpol('Base CDI'!$H$4:$H$28,'Base CDI'!$J$4:$J$29,S1060,"Cubic","Extrapolate=Linear","MultiX=Average","Skip=True","Sort=True")</f>
        <v>12.861412942872505</v>
      </c>
      <c r="U1060" s="43">
        <f ca="1">_xll.BInterpol('Base CDI'!$H$4:$H$28,'Base CDI'!$I$4:$I$29,S1060,"Cubic","Extrapolate=Linear","MultiX=Average","Skip=True","Sort=True")</f>
        <v>12.863788075842301</v>
      </c>
    </row>
    <row r="1061" spans="16:21" x14ac:dyDescent="0.25">
      <c r="P1061" s="10">
        <v>36054</v>
      </c>
      <c r="Q1061">
        <v>3.674531</v>
      </c>
      <c r="S1061" s="42">
        <f t="shared" ca="1" si="22"/>
        <v>47032</v>
      </c>
      <c r="T1061" s="43">
        <f ca="1">_xll.BInterpol('Base CDI'!$H$4:$H$28,'Base CDI'!$J$4:$J$29,S1061,"Cubic","Extrapolate=Linear","MultiX=Average","Skip=True","Sort=True")</f>
        <v>12.861561185086559</v>
      </c>
      <c r="U1061" s="43">
        <f ca="1">_xll.BInterpol('Base CDI'!$H$4:$H$28,'Base CDI'!$I$4:$I$29,S1061,"Cubic","Extrapolate=Linear","MultiX=Average","Skip=True","Sort=True")</f>
        <v>12.863970821329001</v>
      </c>
    </row>
    <row r="1062" spans="16:21" x14ac:dyDescent="0.25">
      <c r="P1062" s="10">
        <v>36055</v>
      </c>
      <c r="Q1062">
        <v>3.6793469999999999</v>
      </c>
      <c r="S1062" s="42">
        <f t="shared" ca="1" si="22"/>
        <v>47033</v>
      </c>
      <c r="T1062" s="43">
        <f ca="1">_xll.BInterpol('Base CDI'!$H$4:$H$28,'Base CDI'!$J$4:$J$29,S1062,"Cubic","Extrapolate=Linear","MultiX=Average","Skip=True","Sort=True")</f>
        <v>12.861712101376888</v>
      </c>
      <c r="U1062" s="43">
        <f ca="1">_xll.BInterpol('Base CDI'!$H$4:$H$28,'Base CDI'!$I$4:$I$29,S1062,"Cubic","Extrapolate=Linear","MultiX=Average","Skip=True","Sort=True")</f>
        <v>12.864155792723372</v>
      </c>
    </row>
    <row r="1063" spans="16:21" x14ac:dyDescent="0.25">
      <c r="P1063" s="10">
        <v>36056</v>
      </c>
      <c r="Q1063">
        <v>3.684186</v>
      </c>
      <c r="S1063" s="42">
        <f t="shared" ca="1" si="22"/>
        <v>47034</v>
      </c>
      <c r="T1063" s="43">
        <f ca="1">_xll.BInterpol('Base CDI'!$H$4:$H$28,'Base CDI'!$J$4:$J$29,S1063,"Cubic","Extrapolate=Linear","MultiX=Average","Skip=True","Sort=True")</f>
        <v>12.861865708666256</v>
      </c>
      <c r="U1063" s="43">
        <f ca="1">_xll.BInterpol('Base CDI'!$H$4:$H$28,'Base CDI'!$I$4:$I$29,S1063,"Cubic","Extrapolate=Linear","MultiX=Average","Skip=True","Sort=True")</f>
        <v>12.864343000864423</v>
      </c>
    </row>
    <row r="1064" spans="16:21" x14ac:dyDescent="0.25">
      <c r="P1064" s="10">
        <v>36059</v>
      </c>
      <c r="Q1064">
        <v>3.689038</v>
      </c>
      <c r="S1064" s="42">
        <f t="shared" ca="1" si="22"/>
        <v>47035</v>
      </c>
      <c r="T1064" s="43">
        <f ca="1">_xll.BInterpol('Base CDI'!$H$4:$H$28,'Base CDI'!$J$4:$J$29,S1064,"Cubic","Extrapolate=Linear","MultiX=Average","Skip=True","Sort=True")</f>
        <v>12.862022023877437</v>
      </c>
      <c r="U1064" s="43">
        <f ca="1">_xll.BInterpol('Base CDI'!$H$4:$H$28,'Base CDI'!$I$4:$I$29,S1064,"Cubic","Extrapolate=Linear","MultiX=Average","Skip=True","Sort=True")</f>
        <v>12.864532456591165</v>
      </c>
    </row>
    <row r="1065" spans="16:21" x14ac:dyDescent="0.25">
      <c r="P1065" s="10">
        <v>36060</v>
      </c>
      <c r="Q1065">
        <v>3.6939540000000002</v>
      </c>
      <c r="S1065" s="42">
        <f t="shared" ca="1" si="22"/>
        <v>47036</v>
      </c>
      <c r="T1065" s="43">
        <f ca="1">_xll.BInterpol('Base CDI'!$H$4:$H$28,'Base CDI'!$J$4:$J$29,S1065,"Cubic","Extrapolate=Linear","MultiX=Average","Skip=True","Sort=True")</f>
        <v>12.862181063933196</v>
      </c>
      <c r="U1065" s="43">
        <f ca="1">_xll.BInterpol('Base CDI'!$H$4:$H$28,'Base CDI'!$I$4:$I$29,S1065,"Cubic","Extrapolate=Linear","MultiX=Average","Skip=True","Sort=True")</f>
        <v>12.86472417074261</v>
      </c>
    </row>
    <row r="1066" spans="16:21" x14ac:dyDescent="0.25">
      <c r="P1066" s="10">
        <v>36061</v>
      </c>
      <c r="Q1066">
        <v>3.6988780000000001</v>
      </c>
      <c r="S1066" s="42">
        <f t="shared" ca="1" si="22"/>
        <v>47037</v>
      </c>
      <c r="T1066" s="43">
        <f ca="1">_xll.BInterpol('Base CDI'!$H$4:$H$28,'Base CDI'!$J$4:$J$29,S1066,"Cubic","Extrapolate=Linear","MultiX=Average","Skip=True","Sort=True")</f>
        <v>12.862342845756308</v>
      </c>
      <c r="U1066" s="43">
        <f ca="1">_xll.BInterpol('Base CDI'!$H$4:$H$28,'Base CDI'!$I$4:$I$29,S1066,"Cubic","Extrapolate=Linear","MultiX=Average","Skip=True","Sort=True")</f>
        <v>12.864918154157769</v>
      </c>
    </row>
    <row r="1067" spans="16:21" x14ac:dyDescent="0.25">
      <c r="P1067" s="10">
        <v>36062</v>
      </c>
      <c r="Q1067">
        <v>3.7038060000000002</v>
      </c>
      <c r="S1067" s="42">
        <f t="shared" ca="1" si="22"/>
        <v>47038</v>
      </c>
      <c r="T1067" s="43">
        <f ca="1">_xll.BInterpol('Base CDI'!$H$4:$H$28,'Base CDI'!$J$4:$J$29,S1067,"Cubic","Extrapolate=Linear","MultiX=Average","Skip=True","Sort=True")</f>
        <v>12.862507386269538</v>
      </c>
      <c r="U1067" s="43">
        <f ca="1">_xll.BInterpol('Base CDI'!$H$4:$H$28,'Base CDI'!$I$4:$I$29,S1067,"Cubic","Extrapolate=Linear","MultiX=Average","Skip=True","Sort=True")</f>
        <v>12.865114417675651</v>
      </c>
    </row>
    <row r="1068" spans="16:21" x14ac:dyDescent="0.25">
      <c r="P1068" s="10">
        <v>36063</v>
      </c>
      <c r="Q1068">
        <v>3.7086869999999998</v>
      </c>
      <c r="S1068" s="42">
        <f t="shared" ca="1" si="22"/>
        <v>47039</v>
      </c>
      <c r="T1068" s="43">
        <f ca="1">_xll.BInterpol('Base CDI'!$H$4:$H$28,'Base CDI'!$J$4:$J$29,S1068,"Cubic","Extrapolate=Linear","MultiX=Average","Skip=True","Sort=True")</f>
        <v>12.862674702395656</v>
      </c>
      <c r="U1068" s="43">
        <f ca="1">_xll.BInterpol('Base CDI'!$H$4:$H$28,'Base CDI'!$I$4:$I$29,S1068,"Cubic","Extrapolate=Linear","MultiX=Average","Skip=True","Sort=True")</f>
        <v>12.865312972135266</v>
      </c>
    </row>
    <row r="1069" spans="16:21" x14ac:dyDescent="0.25">
      <c r="P1069" s="10">
        <v>36066</v>
      </c>
      <c r="Q1069">
        <v>3.7136399999999998</v>
      </c>
      <c r="S1069" s="42">
        <f t="shared" ca="1" si="22"/>
        <v>47040</v>
      </c>
      <c r="T1069" s="43">
        <f ca="1">_xll.BInterpol('Base CDI'!$H$4:$H$28,'Base CDI'!$J$4:$J$29,S1069,"Cubic","Extrapolate=Linear","MultiX=Average","Skip=True","Sort=True")</f>
        <v>12.862844811057434</v>
      </c>
      <c r="U1069" s="43">
        <f ca="1">_xll.BInterpol('Base CDI'!$H$4:$H$28,'Base CDI'!$I$4:$I$29,S1069,"Cubic","Extrapolate=Linear","MultiX=Average","Skip=True","Sort=True")</f>
        <v>12.865513828375626</v>
      </c>
    </row>
    <row r="1070" spans="16:21" x14ac:dyDescent="0.25">
      <c r="P1070" s="10">
        <v>36067</v>
      </c>
      <c r="Q1070">
        <v>3.7186089999999998</v>
      </c>
      <c r="S1070" s="42">
        <f t="shared" ca="1" si="22"/>
        <v>47041</v>
      </c>
      <c r="T1070" s="43">
        <f ca="1">_xll.BInterpol('Base CDI'!$H$4:$H$28,'Base CDI'!$J$4:$J$29,S1070,"Cubic","Extrapolate=Linear","MultiX=Average","Skip=True","Sort=True")</f>
        <v>12.863017729177638</v>
      </c>
      <c r="U1070" s="43">
        <f ca="1">_xll.BInterpol('Base CDI'!$H$4:$H$28,'Base CDI'!$I$4:$I$29,S1070,"Cubic","Extrapolate=Linear","MultiX=Average","Skip=True","Sort=True")</f>
        <v>12.865716997235742</v>
      </c>
    </row>
    <row r="1071" spans="16:21" x14ac:dyDescent="0.25">
      <c r="P1071" s="10">
        <v>36068</v>
      </c>
      <c r="Q1071">
        <v>3.723592</v>
      </c>
      <c r="S1071" s="42">
        <f t="shared" ca="1" si="22"/>
        <v>47042</v>
      </c>
      <c r="T1071" s="43">
        <f ca="1">_xll.BInterpol('Base CDI'!$H$4:$H$28,'Base CDI'!$J$4:$J$29,S1071,"Cubic","Extrapolate=Linear","MultiX=Average","Skip=True","Sort=True")</f>
        <v>12.863193473679042</v>
      </c>
      <c r="U1071" s="43">
        <f ca="1">_xll.BInterpol('Base CDI'!$H$4:$H$28,'Base CDI'!$I$4:$I$29,S1071,"Cubic","Extrapolate=Linear","MultiX=Average","Skip=True","Sort=True")</f>
        <v>12.865922489554624</v>
      </c>
    </row>
    <row r="1072" spans="16:21" x14ac:dyDescent="0.25">
      <c r="P1072" s="10">
        <v>36069</v>
      </c>
      <c r="Q1072">
        <v>3.728593</v>
      </c>
      <c r="S1072" s="42">
        <f t="shared" ca="1" si="22"/>
        <v>47043</v>
      </c>
      <c r="T1072" s="43">
        <f ca="1">_xll.BInterpol('Base CDI'!$H$4:$H$28,'Base CDI'!$J$4:$J$29,S1072,"Cubic","Extrapolate=Linear","MultiX=Average","Skip=True","Sort=True")</f>
        <v>12.863372061484412</v>
      </c>
      <c r="U1072" s="43">
        <f ca="1">_xll.BInterpol('Base CDI'!$H$4:$H$28,'Base CDI'!$I$4:$I$29,S1072,"Cubic","Extrapolate=Linear","MultiX=Average","Skip=True","Sort=True")</f>
        <v>12.866130316171283</v>
      </c>
    </row>
    <row r="1073" spans="16:21" x14ac:dyDescent="0.25">
      <c r="P1073" s="10">
        <v>36070</v>
      </c>
      <c r="Q1073">
        <v>3.7336200000000002</v>
      </c>
      <c r="S1073" s="42">
        <f t="shared" ca="1" si="22"/>
        <v>47044</v>
      </c>
      <c r="T1073" s="43">
        <f ca="1">_xll.BInterpol('Base CDI'!$H$4:$H$28,'Base CDI'!$J$4:$J$29,S1073,"Cubic","Extrapolate=Linear","MultiX=Average","Skip=True","Sort=True")</f>
        <v>12.863553509516519</v>
      </c>
      <c r="U1073" s="43">
        <f ca="1">_xll.BInterpol('Base CDI'!$H$4:$H$28,'Base CDI'!$I$4:$I$29,S1073,"Cubic","Extrapolate=Linear","MultiX=Average","Skip=True","Sort=True")</f>
        <v>12.866340487924729</v>
      </c>
    </row>
    <row r="1074" spans="16:21" x14ac:dyDescent="0.25">
      <c r="P1074" s="10">
        <v>36073</v>
      </c>
      <c r="Q1074">
        <v>3.7386620000000002</v>
      </c>
      <c r="S1074" s="42">
        <f t="shared" ca="1" si="22"/>
        <v>47045</v>
      </c>
      <c r="T1074" s="43">
        <f ca="1">_xll.BInterpol('Base CDI'!$H$4:$H$28,'Base CDI'!$J$4:$J$29,S1074,"Cubic","Extrapolate=Linear","MultiX=Average","Skip=True","Sort=True")</f>
        <v>12.863737834698131</v>
      </c>
      <c r="U1074" s="43">
        <f ca="1">_xll.BInterpol('Base CDI'!$H$4:$H$28,'Base CDI'!$I$4:$I$29,S1074,"Cubic","Extrapolate=Linear","MultiX=Average","Skip=True","Sort=True")</f>
        <v>12.866553015653972</v>
      </c>
    </row>
    <row r="1075" spans="16:21" x14ac:dyDescent="0.25">
      <c r="P1075" s="10">
        <v>36074</v>
      </c>
      <c r="Q1075">
        <v>3.7437269999999998</v>
      </c>
      <c r="S1075" s="42">
        <f t="shared" ca="1" si="22"/>
        <v>47046</v>
      </c>
      <c r="T1075" s="43">
        <f ca="1">_xll.BInterpol('Base CDI'!$H$4:$H$28,'Base CDI'!$J$4:$J$29,S1075,"Cubic","Extrapolate=Linear","MultiX=Average","Skip=True","Sort=True")</f>
        <v>12.86392505395202</v>
      </c>
      <c r="U1075" s="43">
        <f ca="1">_xll.BInterpol('Base CDI'!$H$4:$H$28,'Base CDI'!$I$4:$I$29,S1075,"Cubic","Extrapolate=Linear","MultiX=Average","Skip=True","Sort=True")</f>
        <v>12.866767910198025</v>
      </c>
    </row>
    <row r="1076" spans="16:21" x14ac:dyDescent="0.25">
      <c r="P1076" s="10">
        <v>36075</v>
      </c>
      <c r="Q1076">
        <v>3.7488060000000001</v>
      </c>
      <c r="S1076" s="42">
        <f t="shared" ca="1" si="22"/>
        <v>47047</v>
      </c>
      <c r="T1076" s="43">
        <f ca="1">_xll.BInterpol('Base CDI'!$H$4:$H$28,'Base CDI'!$J$4:$J$29,S1076,"Cubic","Extrapolate=Linear","MultiX=Average","Skip=True","Sort=True")</f>
        <v>12.864115184200953</v>
      </c>
      <c r="U1076" s="43">
        <f ca="1">_xll.BInterpol('Base CDI'!$H$4:$H$28,'Base CDI'!$I$4:$I$29,S1076,"Cubic","Extrapolate=Linear","MultiX=Average","Skip=True","Sort=True")</f>
        <v>12.866985182395897</v>
      </c>
    </row>
    <row r="1077" spans="16:21" x14ac:dyDescent="0.25">
      <c r="P1077" s="10">
        <v>36076</v>
      </c>
      <c r="Q1077">
        <v>3.753889</v>
      </c>
      <c r="S1077" s="42">
        <f t="shared" ca="1" si="22"/>
        <v>47048</v>
      </c>
      <c r="T1077" s="43">
        <f ca="1">_xll.BInterpol('Base CDI'!$H$4:$H$28,'Base CDI'!$J$4:$J$29,S1077,"Cubic","Extrapolate=Linear","MultiX=Average","Skip=True","Sort=True")</f>
        <v>12.8643082423677</v>
      </c>
      <c r="U1077" s="43">
        <f ca="1">_xll.BInterpol('Base CDI'!$H$4:$H$28,'Base CDI'!$I$4:$I$29,S1077,"Cubic","Extrapolate=Linear","MultiX=Average","Skip=True","Sort=True")</f>
        <v>12.867204843086599</v>
      </c>
    </row>
    <row r="1078" spans="16:21" x14ac:dyDescent="0.25">
      <c r="P1078" s="10">
        <v>36077</v>
      </c>
      <c r="Q1078">
        <v>3.7589980000000001</v>
      </c>
      <c r="S1078" s="42">
        <f t="shared" ca="1" si="22"/>
        <v>47049</v>
      </c>
      <c r="T1078" s="43">
        <f ca="1">_xll.BInterpol('Base CDI'!$H$4:$H$28,'Base CDI'!$J$4:$J$29,S1078,"Cubic","Extrapolate=Linear","MultiX=Average","Skip=True","Sort=True")</f>
        <v>12.864504245375032</v>
      </c>
      <c r="U1078" s="43">
        <f ca="1">_xll.BInterpol('Base CDI'!$H$4:$H$28,'Base CDI'!$I$4:$I$29,S1078,"Cubic","Extrapolate=Linear","MultiX=Average","Skip=True","Sort=True")</f>
        <v>12.867426903109141</v>
      </c>
    </row>
    <row r="1079" spans="16:21" x14ac:dyDescent="0.25">
      <c r="P1079" s="10">
        <v>36081</v>
      </c>
      <c r="Q1079">
        <v>3.7641269999999998</v>
      </c>
      <c r="S1079" s="42">
        <f t="shared" ca="1" si="22"/>
        <v>47050</v>
      </c>
      <c r="T1079" s="43">
        <f ca="1">_xll.BInterpol('Base CDI'!$H$4:$H$28,'Base CDI'!$J$4:$J$29,S1079,"Cubic","Extrapolate=Linear","MultiX=Average","Skip=True","Sort=True")</f>
        <v>12.864703210145716</v>
      </c>
      <c r="U1079" s="43">
        <f ca="1">_xll.BInterpol('Base CDI'!$H$4:$H$28,'Base CDI'!$I$4:$I$29,S1079,"Cubic","Extrapolate=Linear","MultiX=Average","Skip=True","Sort=True")</f>
        <v>12.867651373302534</v>
      </c>
    </row>
    <row r="1080" spans="16:21" x14ac:dyDescent="0.25">
      <c r="P1080" s="10">
        <v>36082</v>
      </c>
      <c r="Q1080">
        <v>3.7692749999999999</v>
      </c>
      <c r="S1080" s="42">
        <f t="shared" ca="1" si="22"/>
        <v>47051</v>
      </c>
      <c r="T1080" s="43">
        <f ca="1">_xll.BInterpol('Base CDI'!$H$4:$H$28,'Base CDI'!$J$4:$J$29,S1080,"Cubic","Extrapolate=Linear","MultiX=Average","Skip=True","Sort=True")</f>
        <v>12.864905153602525</v>
      </c>
      <c r="U1080" s="43">
        <f ca="1">_xll.BInterpol('Base CDI'!$H$4:$H$28,'Base CDI'!$I$4:$I$29,S1080,"Cubic","Extrapolate=Linear","MultiX=Average","Skip=True","Sort=True")</f>
        <v>12.867878264505791</v>
      </c>
    </row>
    <row r="1081" spans="16:21" x14ac:dyDescent="0.25">
      <c r="P1081" s="10">
        <v>36083</v>
      </c>
      <c r="Q1081">
        <v>3.774448</v>
      </c>
      <c r="S1081" s="42">
        <f t="shared" ca="1" si="22"/>
        <v>47052</v>
      </c>
      <c r="T1081" s="43">
        <f ca="1">_xll.BInterpol('Base CDI'!$H$4:$H$28,'Base CDI'!$J$4:$J$29,S1081,"Cubic","Extrapolate=Linear","MultiX=Average","Skip=True","Sort=True")</f>
        <v>12.865110092668226</v>
      </c>
      <c r="U1081" s="43">
        <f ca="1">_xll.BInterpol('Base CDI'!$H$4:$H$28,'Base CDI'!$I$4:$I$29,S1081,"Cubic","Extrapolate=Linear","MultiX=Average","Skip=True","Sort=True")</f>
        <v>12.868107587557919</v>
      </c>
    </row>
    <row r="1082" spans="16:21" x14ac:dyDescent="0.25">
      <c r="P1082" s="10">
        <v>36084</v>
      </c>
      <c r="Q1082">
        <v>3.7796379999999998</v>
      </c>
      <c r="S1082" s="42">
        <f t="shared" ca="1" si="22"/>
        <v>47053</v>
      </c>
      <c r="T1082" s="43">
        <f ca="1">_xll.BInterpol('Base CDI'!$H$4:$H$28,'Base CDI'!$J$4:$J$29,S1082,"Cubic","Extrapolate=Linear","MultiX=Average","Skip=True","Sort=True")</f>
        <v>12.865318044265589</v>
      </c>
      <c r="U1082" s="43">
        <f ca="1">_xll.BInterpol('Base CDI'!$H$4:$H$28,'Base CDI'!$I$4:$I$29,S1082,"Cubic","Extrapolate=Linear","MultiX=Average","Skip=True","Sort=True")</f>
        <v>12.86833935329793</v>
      </c>
    </row>
    <row r="1083" spans="16:21" x14ac:dyDescent="0.25">
      <c r="P1083" s="10">
        <v>36087</v>
      </c>
      <c r="Q1083">
        <v>3.7848380000000001</v>
      </c>
      <c r="S1083" s="42">
        <f t="shared" ca="1" si="22"/>
        <v>47054</v>
      </c>
      <c r="T1083" s="43">
        <f ca="1">_xll.BInterpol('Base CDI'!$H$4:$H$28,'Base CDI'!$J$4:$J$29,S1083,"Cubic","Extrapolate=Linear","MultiX=Average","Skip=True","Sort=True")</f>
        <v>12.865529025317382</v>
      </c>
      <c r="U1083" s="43">
        <f ca="1">_xll.BInterpol('Base CDI'!$H$4:$H$28,'Base CDI'!$I$4:$I$29,S1083,"Cubic","Extrapolate=Linear","MultiX=Average","Skip=True","Sort=True")</f>
        <v>12.868573572564834</v>
      </c>
    </row>
    <row r="1084" spans="16:21" x14ac:dyDescent="0.25">
      <c r="P1084" s="10">
        <v>36088</v>
      </c>
      <c r="Q1084">
        <v>3.7900520000000002</v>
      </c>
      <c r="S1084" s="42">
        <f t="shared" ca="1" si="22"/>
        <v>47055</v>
      </c>
      <c r="T1084" s="43">
        <f ca="1">_xll.BInterpol('Base CDI'!$H$4:$H$28,'Base CDI'!$J$4:$J$29,S1084,"Cubic","Extrapolate=Linear","MultiX=Average","Skip=True","Sort=True")</f>
        <v>12.865743052746378</v>
      </c>
      <c r="U1084" s="43">
        <f ca="1">_xll.BInterpol('Base CDI'!$H$4:$H$28,'Base CDI'!$I$4:$I$29,S1084,"Cubic","Extrapolate=Linear","MultiX=Average","Skip=True","Sort=True")</f>
        <v>12.868810256197644</v>
      </c>
    </row>
    <row r="1085" spans="16:21" x14ac:dyDescent="0.25">
      <c r="P1085" s="10">
        <v>36089</v>
      </c>
      <c r="Q1085">
        <v>3.7952819999999998</v>
      </c>
      <c r="S1085" s="42">
        <f t="shared" ca="1" si="22"/>
        <v>47056</v>
      </c>
      <c r="T1085" s="43">
        <f ca="1">_xll.BInterpol('Base CDI'!$H$4:$H$28,'Base CDI'!$J$4:$J$29,S1085,"Cubic","Extrapolate=Linear","MultiX=Average","Skip=True","Sort=True")</f>
        <v>12.865960143475343</v>
      </c>
      <c r="U1085" s="43">
        <f ca="1">_xll.BInterpol('Base CDI'!$H$4:$H$28,'Base CDI'!$I$4:$I$29,S1085,"Cubic","Extrapolate=Linear","MultiX=Average","Skip=True","Sort=True")</f>
        <v>12.869049415035368</v>
      </c>
    </row>
    <row r="1086" spans="16:21" x14ac:dyDescent="0.25">
      <c r="P1086" s="10">
        <v>36090</v>
      </c>
      <c r="Q1086">
        <v>3.8005339999999999</v>
      </c>
      <c r="S1086" s="42">
        <f t="shared" ca="1" si="22"/>
        <v>47057</v>
      </c>
      <c r="T1086" s="43">
        <f ca="1">_xll.BInterpol('Base CDI'!$H$4:$H$28,'Base CDI'!$J$4:$J$29,S1086,"Cubic","Extrapolate=Linear","MultiX=Average","Skip=True","Sort=True")</f>
        <v>12.866180314427048</v>
      </c>
      <c r="U1086" s="43">
        <f ca="1">_xll.BInterpol('Base CDI'!$H$4:$H$28,'Base CDI'!$I$4:$I$29,S1086,"Cubic","Extrapolate=Linear","MultiX=Average","Skip=True","Sort=True")</f>
        <v>12.869291059917018</v>
      </c>
    </row>
    <row r="1087" spans="16:21" x14ac:dyDescent="0.25">
      <c r="P1087" s="10">
        <v>36091</v>
      </c>
      <c r="Q1087">
        <v>3.8057949999999998</v>
      </c>
      <c r="S1087" s="42">
        <f t="shared" ca="1" si="22"/>
        <v>47058</v>
      </c>
      <c r="T1087" s="43">
        <f ca="1">_xll.BInterpol('Base CDI'!$H$4:$H$28,'Base CDI'!$J$4:$J$29,S1087,"Cubic","Extrapolate=Linear","MultiX=Average","Skip=True","Sort=True")</f>
        <v>12.866403582524264</v>
      </c>
      <c r="U1087" s="43">
        <f ca="1">_xll.BInterpol('Base CDI'!$H$4:$H$28,'Base CDI'!$I$4:$I$29,S1087,"Cubic","Extrapolate=Linear","MultiX=Average","Skip=True","Sort=True")</f>
        <v>12.869535201681604</v>
      </c>
    </row>
    <row r="1088" spans="16:21" x14ac:dyDescent="0.25">
      <c r="P1088" s="10">
        <v>36094</v>
      </c>
      <c r="Q1088">
        <v>3.8110710000000001</v>
      </c>
      <c r="S1088" s="42">
        <f t="shared" ca="1" si="22"/>
        <v>47059</v>
      </c>
      <c r="T1088" s="43">
        <f ca="1">_xll.BInterpol('Base CDI'!$H$4:$H$28,'Base CDI'!$J$4:$J$29,S1088,"Cubic","Extrapolate=Linear","MultiX=Average","Skip=True","Sort=True")</f>
        <v>12.866629964689757</v>
      </c>
      <c r="U1088" s="43">
        <f ca="1">_xll.BInterpol('Base CDI'!$H$4:$H$28,'Base CDI'!$I$4:$I$29,S1088,"Cubic","Extrapolate=Linear","MultiX=Average","Skip=True","Sort=True")</f>
        <v>12.869781851168138</v>
      </c>
    </row>
    <row r="1089" spans="16:21" x14ac:dyDescent="0.25">
      <c r="P1089" s="10">
        <v>36095</v>
      </c>
      <c r="Q1089">
        <v>3.8163640000000001</v>
      </c>
      <c r="S1089" s="42">
        <f t="shared" ca="1" si="22"/>
        <v>47060</v>
      </c>
      <c r="T1089" s="43">
        <f ca="1">_xll.BInterpol('Base CDI'!$H$4:$H$28,'Base CDI'!$J$4:$J$29,S1089,"Cubic","Extrapolate=Linear","MultiX=Average","Skip=True","Sort=True")</f>
        <v>12.866859477846301</v>
      </c>
      <c r="U1089" s="43">
        <f ca="1">_xll.BInterpol('Base CDI'!$H$4:$H$28,'Base CDI'!$I$4:$I$29,S1089,"Cubic","Extrapolate=Linear","MultiX=Average","Skip=True","Sort=True")</f>
        <v>12.870031019215629</v>
      </c>
    </row>
    <row r="1090" spans="16:21" x14ac:dyDescent="0.25">
      <c r="P1090" s="10">
        <v>36096</v>
      </c>
      <c r="Q1090">
        <v>3.8216670000000001</v>
      </c>
      <c r="S1090" s="42">
        <f t="shared" ca="1" si="22"/>
        <v>47061</v>
      </c>
      <c r="T1090" s="43">
        <f ca="1">_xll.BInterpol('Base CDI'!$H$4:$H$28,'Base CDI'!$J$4:$J$29,S1090,"Cubic","Extrapolate=Linear","MultiX=Average","Skip=True","Sort=True")</f>
        <v>12.867092138916661</v>
      </c>
      <c r="U1090" s="43">
        <f ca="1">_xll.BInterpol('Base CDI'!$H$4:$H$28,'Base CDI'!$I$4:$I$29,S1090,"Cubic","Extrapolate=Linear","MultiX=Average","Skip=True","Sort=True")</f>
        <v>12.870282716663088</v>
      </c>
    </row>
    <row r="1091" spans="16:21" x14ac:dyDescent="0.25">
      <c r="P1091" s="10">
        <v>36097</v>
      </c>
      <c r="Q1091">
        <v>3.8269820000000001</v>
      </c>
      <c r="S1091" s="42">
        <f t="shared" ca="1" si="22"/>
        <v>47062</v>
      </c>
      <c r="T1091" s="43">
        <f ca="1">_xll.BInterpol('Base CDI'!$H$4:$H$28,'Base CDI'!$J$4:$J$29,S1091,"Cubic","Extrapolate=Linear","MultiX=Average","Skip=True","Sort=True")</f>
        <v>12.867327964823609</v>
      </c>
      <c r="U1091" s="43">
        <f ca="1">_xll.BInterpol('Base CDI'!$H$4:$H$28,'Base CDI'!$I$4:$I$29,S1091,"Cubic","Extrapolate=Linear","MultiX=Average","Skip=True","Sort=True")</f>
        <v>12.870536954349527</v>
      </c>
    </row>
    <row r="1092" spans="16:21" x14ac:dyDescent="0.25">
      <c r="P1092" s="10">
        <v>36098</v>
      </c>
      <c r="Q1092">
        <v>3.8323179999999999</v>
      </c>
      <c r="S1092" s="42">
        <f t="shared" ca="1" si="22"/>
        <v>47063</v>
      </c>
      <c r="T1092" s="43">
        <f ca="1">_xll.BInterpol('Base CDI'!$H$4:$H$28,'Base CDI'!$J$4:$J$29,S1092,"Cubic","Extrapolate=Linear","MultiX=Average","Skip=True","Sort=True")</f>
        <v>12.867566972489914</v>
      </c>
      <c r="U1092" s="43">
        <f ca="1">_xll.BInterpol('Base CDI'!$H$4:$H$28,'Base CDI'!$I$4:$I$29,S1092,"Cubic","Extrapolate=Linear","MultiX=Average","Skip=True","Sort=True")</f>
        <v>12.870793743113953</v>
      </c>
    </row>
    <row r="1093" spans="16:21" x14ac:dyDescent="0.25">
      <c r="P1093" s="10">
        <v>36102</v>
      </c>
      <c r="Q1093">
        <v>3.8376670000000002</v>
      </c>
      <c r="S1093" s="42">
        <f t="shared" ca="1" si="22"/>
        <v>47064</v>
      </c>
      <c r="T1093" s="43">
        <f ca="1">_xll.BInterpol('Base CDI'!$H$4:$H$28,'Base CDI'!$J$4:$J$29,S1093,"Cubic","Extrapolate=Linear","MultiX=Average","Skip=True","Sort=True")</f>
        <v>12.867809178838344</v>
      </c>
      <c r="U1093" s="43">
        <f ca="1">_xll.BInterpol('Base CDI'!$H$4:$H$28,'Base CDI'!$I$4:$I$29,S1093,"Cubic","Extrapolate=Linear","MultiX=Average","Skip=True","Sort=True")</f>
        <v>12.871053093795382</v>
      </c>
    </row>
    <row r="1094" spans="16:21" x14ac:dyDescent="0.25">
      <c r="P1094" s="10">
        <v>36103</v>
      </c>
      <c r="Q1094">
        <v>3.8430339999999998</v>
      </c>
      <c r="S1094" s="42">
        <f t="shared" ca="1" si="22"/>
        <v>47065</v>
      </c>
      <c r="T1094" s="43">
        <f ca="1">_xll.BInterpol('Base CDI'!$H$4:$H$28,'Base CDI'!$J$4:$J$29,S1094,"Cubic","Extrapolate=Linear","MultiX=Average","Skip=True","Sort=True")</f>
        <v>12.868054600791673</v>
      </c>
      <c r="U1094" s="43">
        <f ca="1">_xll.BInterpol('Base CDI'!$H$4:$H$28,'Base CDI'!$I$4:$I$29,S1094,"Cubic","Extrapolate=Linear","MultiX=Average","Skip=True","Sort=True")</f>
        <v>12.871315017232821</v>
      </c>
    </row>
    <row r="1095" spans="16:21" x14ac:dyDescent="0.25">
      <c r="P1095" s="10">
        <v>36104</v>
      </c>
      <c r="Q1095">
        <v>3.848382</v>
      </c>
      <c r="S1095" s="42">
        <f t="shared" ca="1" si="22"/>
        <v>47066</v>
      </c>
      <c r="T1095" s="43">
        <f ca="1">_xll.BInterpol('Base CDI'!$H$4:$H$28,'Base CDI'!$J$4:$J$29,S1095,"Cubic","Extrapolate=Linear","MultiX=Average","Skip=True","Sort=True")</f>
        <v>12.868303255272666</v>
      </c>
      <c r="U1095" s="43">
        <f ca="1">_xll.BInterpol('Base CDI'!$H$4:$H$28,'Base CDI'!$I$4:$I$29,S1095,"Cubic","Extrapolate=Linear","MultiX=Average","Skip=True","Sort=True")</f>
        <v>12.871579524265281</v>
      </c>
    </row>
    <row r="1096" spans="16:21" x14ac:dyDescent="0.25">
      <c r="P1096" s="10">
        <v>36105</v>
      </c>
      <c r="Q1096">
        <v>3.8537210000000002</v>
      </c>
      <c r="S1096" s="42">
        <f t="shared" ca="1" si="22"/>
        <v>47067</v>
      </c>
      <c r="T1096" s="43">
        <f ca="1">_xll.BInterpol('Base CDI'!$H$4:$H$28,'Base CDI'!$J$4:$J$29,S1096,"Cubic","Extrapolate=Linear","MultiX=Average","Skip=True","Sort=True")</f>
        <v>12.868555159204094</v>
      </c>
      <c r="U1096" s="43">
        <f ca="1">_xll.BInterpol('Base CDI'!$H$4:$H$28,'Base CDI'!$I$4:$I$29,S1096,"Cubic","Extrapolate=Linear","MultiX=Average","Skip=True","Sort=True")</f>
        <v>12.871846625731774</v>
      </c>
    </row>
    <row r="1097" spans="16:21" x14ac:dyDescent="0.25">
      <c r="P1097" s="10">
        <v>36108</v>
      </c>
      <c r="Q1097">
        <v>3.8590689999999999</v>
      </c>
      <c r="S1097" s="42">
        <f t="shared" ca="1" si="22"/>
        <v>47068</v>
      </c>
      <c r="T1097" s="43">
        <f ca="1">_xll.BInterpol('Base CDI'!$H$4:$H$28,'Base CDI'!$J$4:$J$29,S1097,"Cubic","Extrapolate=Linear","MultiX=Average","Skip=True","Sort=True")</f>
        <v>12.868810329508726</v>
      </c>
      <c r="U1097" s="43">
        <f ca="1">_xll.BInterpol('Base CDI'!$H$4:$H$28,'Base CDI'!$I$4:$I$29,S1097,"Cubic","Extrapolate=Linear","MultiX=Average","Skip=True","Sort=True")</f>
        <v>12.872116332471309</v>
      </c>
    </row>
    <row r="1098" spans="16:21" x14ac:dyDescent="0.25">
      <c r="P1098" s="10">
        <v>36109</v>
      </c>
      <c r="Q1098">
        <v>3.8644159999999999</v>
      </c>
      <c r="S1098" s="42">
        <f t="shared" ca="1" si="22"/>
        <v>47069</v>
      </c>
      <c r="T1098" s="43">
        <f ca="1">_xll.BInterpol('Base CDI'!$H$4:$H$28,'Base CDI'!$J$4:$J$29,S1098,"Cubic","Extrapolate=Linear","MultiX=Average","Skip=True","Sort=True")</f>
        <v>12.869068783109332</v>
      </c>
      <c r="U1098" s="43">
        <f ca="1">_xll.BInterpol('Base CDI'!$H$4:$H$28,'Base CDI'!$I$4:$I$29,S1098,"Cubic","Extrapolate=Linear","MultiX=Average","Skip=True","Sort=True")</f>
        <v>12.872388655322897</v>
      </c>
    </row>
    <row r="1099" spans="16:21" x14ac:dyDescent="0.25">
      <c r="P1099" s="10">
        <v>36110</v>
      </c>
      <c r="Q1099">
        <v>3.869764</v>
      </c>
      <c r="S1099" s="42">
        <f t="shared" ref="S1099:S1162" ca="1" si="23">S1098+1</f>
        <v>47070</v>
      </c>
      <c r="T1099" s="43">
        <f ca="1">_xll.BInterpol('Base CDI'!$H$4:$H$28,'Base CDI'!$J$4:$J$29,S1099,"Cubic","Extrapolate=Linear","MultiX=Average","Skip=True","Sort=True")</f>
        <v>12.869330536928683</v>
      </c>
      <c r="U1099" s="43">
        <f ca="1">_xll.BInterpol('Base CDI'!$H$4:$H$28,'Base CDI'!$I$4:$I$29,S1099,"Cubic","Extrapolate=Linear","MultiX=Average","Skip=True","Sort=True")</f>
        <v>12.872663605125549</v>
      </c>
    </row>
    <row r="1100" spans="16:21" x14ac:dyDescent="0.25">
      <c r="P1100" s="10">
        <v>36111</v>
      </c>
      <c r="Q1100">
        <v>3.8745630000000002</v>
      </c>
      <c r="S1100" s="42">
        <f t="shared" ca="1" si="23"/>
        <v>47071</v>
      </c>
      <c r="T1100" s="43">
        <f ca="1">_xll.BInterpol('Base CDI'!$H$4:$H$28,'Base CDI'!$J$4:$J$29,S1100,"Cubic","Extrapolate=Linear","MultiX=Average","Skip=True","Sort=True")</f>
        <v>12.869595607889545</v>
      </c>
      <c r="U1100" s="43">
        <f ca="1">_xll.BInterpol('Base CDI'!$H$4:$H$28,'Base CDI'!$I$4:$I$29,S1100,"Cubic","Extrapolate=Linear","MultiX=Average","Skip=True","Sort=True")</f>
        <v>12.872941192718278</v>
      </c>
    </row>
    <row r="1101" spans="16:21" x14ac:dyDescent="0.25">
      <c r="P1101" s="10">
        <v>36112</v>
      </c>
      <c r="Q1101">
        <v>3.8795670000000002</v>
      </c>
      <c r="S1101" s="42">
        <f t="shared" ca="1" si="23"/>
        <v>47072</v>
      </c>
      <c r="T1101" s="43">
        <f ca="1">_xll.BInterpol('Base CDI'!$H$4:$H$28,'Base CDI'!$J$4:$J$29,S1101,"Cubic","Extrapolate=Linear","MultiX=Average","Skip=True","Sort=True")</f>
        <v>12.86986401291469</v>
      </c>
      <c r="U1101" s="43">
        <f ca="1">_xll.BInterpol('Base CDI'!$H$4:$H$28,'Base CDI'!$I$4:$I$29,S1101,"Cubic","Extrapolate=Linear","MultiX=Average","Skip=True","Sort=True")</f>
        <v>12.87322142894009</v>
      </c>
    </row>
    <row r="1102" spans="16:21" x14ac:dyDescent="0.25">
      <c r="P1102" s="10">
        <v>36115</v>
      </c>
      <c r="Q1102">
        <v>3.884541</v>
      </c>
      <c r="S1102" s="42">
        <f t="shared" ca="1" si="23"/>
        <v>47073</v>
      </c>
      <c r="T1102" s="43">
        <f ca="1">_xll.BInterpol('Base CDI'!$H$4:$H$28,'Base CDI'!$J$4:$J$29,S1102,"Cubic","Extrapolate=Linear","MultiX=Average","Skip=True","Sort=True")</f>
        <v>12.870135768926886</v>
      </c>
      <c r="U1102" s="43">
        <f ca="1">_xll.BInterpol('Base CDI'!$H$4:$H$28,'Base CDI'!$I$4:$I$29,S1102,"Cubic","Extrapolate=Linear","MultiX=Average","Skip=True","Sort=True")</f>
        <v>12.873504324629998</v>
      </c>
    </row>
    <row r="1103" spans="16:21" x14ac:dyDescent="0.25">
      <c r="P1103" s="10">
        <v>36116</v>
      </c>
      <c r="Q1103">
        <v>3.8894860000000002</v>
      </c>
      <c r="S1103" s="42">
        <f t="shared" ca="1" si="23"/>
        <v>47074</v>
      </c>
      <c r="T1103" s="43">
        <f ca="1">_xll.BInterpol('Base CDI'!$H$4:$H$28,'Base CDI'!$J$4:$J$29,S1103,"Cubic","Extrapolate=Linear","MultiX=Average","Skip=True","Sort=True")</f>
        <v>12.870410892848906</v>
      </c>
      <c r="U1103" s="43">
        <f ca="1">_xll.BInterpol('Base CDI'!$H$4:$H$28,'Base CDI'!$I$4:$I$29,S1103,"Cubic","Extrapolate=Linear","MultiX=Average","Skip=True","Sort=True")</f>
        <v>12.873789890627013</v>
      </c>
    </row>
    <row r="1104" spans="16:21" x14ac:dyDescent="0.25">
      <c r="P1104" s="10">
        <v>36117</v>
      </c>
      <c r="Q1104">
        <v>3.8943690000000002</v>
      </c>
      <c r="S1104" s="42">
        <f t="shared" ca="1" si="23"/>
        <v>47075</v>
      </c>
      <c r="T1104" s="43">
        <f ca="1">_xll.BInterpol('Base CDI'!$H$4:$H$28,'Base CDI'!$J$4:$J$29,S1104,"Cubic","Extrapolate=Linear","MultiX=Average","Skip=True","Sort=True")</f>
        <v>12.870689401603515</v>
      </c>
      <c r="U1104" s="43">
        <f ca="1">_xll.BInterpol('Base CDI'!$H$4:$H$28,'Base CDI'!$I$4:$I$29,S1104,"Cubic","Extrapolate=Linear","MultiX=Average","Skip=True","Sort=True")</f>
        <v>12.874078137770146</v>
      </c>
    </row>
    <row r="1105" spans="16:21" x14ac:dyDescent="0.25">
      <c r="P1105" s="10">
        <v>36118</v>
      </c>
      <c r="Q1105">
        <v>3.8992089999999999</v>
      </c>
      <c r="S1105" s="42">
        <f t="shared" ca="1" si="23"/>
        <v>47076</v>
      </c>
      <c r="T1105" s="43">
        <f ca="1">_xll.BInterpol('Base CDI'!$H$4:$H$28,'Base CDI'!$J$4:$J$29,S1105,"Cubic","Extrapolate=Linear","MultiX=Average","Skip=True","Sort=True")</f>
        <v>12.870971312113484</v>
      </c>
      <c r="U1105" s="43">
        <f ca="1">_xll.BInterpol('Base CDI'!$H$4:$H$28,'Base CDI'!$I$4:$I$29,S1105,"Cubic","Extrapolate=Linear","MultiX=Average","Skip=True","Sort=True")</f>
        <v>12.874369076898406</v>
      </c>
    </row>
    <row r="1106" spans="16:21" x14ac:dyDescent="0.25">
      <c r="P1106" s="10">
        <v>36119</v>
      </c>
      <c r="Q1106">
        <v>3.9039869999999999</v>
      </c>
      <c r="S1106" s="42">
        <f t="shared" ca="1" si="23"/>
        <v>47077</v>
      </c>
      <c r="T1106" s="43">
        <f ca="1">_xll.BInterpol('Base CDI'!$H$4:$H$28,'Base CDI'!$J$4:$J$29,S1106,"Cubic","Extrapolate=Linear","MultiX=Average","Skip=True","Sort=True")</f>
        <v>12.871256641301585</v>
      </c>
      <c r="U1106" s="43">
        <f ca="1">_xll.BInterpol('Base CDI'!$H$4:$H$28,'Base CDI'!$I$4:$I$29,S1106,"Cubic","Extrapolate=Linear","MultiX=Average","Skip=True","Sort=True")</f>
        <v>12.874662718850805</v>
      </c>
    </row>
    <row r="1107" spans="16:21" x14ac:dyDescent="0.25">
      <c r="P1107" s="10">
        <v>36122</v>
      </c>
      <c r="Q1107">
        <v>3.9087290000000001</v>
      </c>
      <c r="S1107" s="42">
        <f t="shared" ca="1" si="23"/>
        <v>47078</v>
      </c>
      <c r="T1107" s="43">
        <f ca="1">_xll.BInterpol('Base CDI'!$H$4:$H$28,'Base CDI'!$J$4:$J$29,S1107,"Cubic","Extrapolate=Linear","MultiX=Average","Skip=True","Sort=True")</f>
        <v>12.871545406090585</v>
      </c>
      <c r="U1107" s="43">
        <f ca="1">_xll.BInterpol('Base CDI'!$H$4:$H$28,'Base CDI'!$I$4:$I$29,S1107,"Cubic","Extrapolate=Linear","MultiX=Average","Skip=True","Sort=True")</f>
        <v>12.874959074466352</v>
      </c>
    </row>
    <row r="1108" spans="16:21" x14ac:dyDescent="0.25">
      <c r="P1108" s="10">
        <v>36123</v>
      </c>
      <c r="Q1108">
        <v>3.913421</v>
      </c>
      <c r="S1108" s="42">
        <f t="shared" ca="1" si="23"/>
        <v>47079</v>
      </c>
      <c r="T1108" s="43">
        <f ca="1">_xll.BInterpol('Base CDI'!$H$4:$H$28,'Base CDI'!$J$4:$J$29,S1108,"Cubic","Extrapolate=Linear","MultiX=Average","Skip=True","Sort=True")</f>
        <v>12.871837623403252</v>
      </c>
      <c r="U1108" s="43">
        <f ca="1">_xll.BInterpol('Base CDI'!$H$4:$H$28,'Base CDI'!$I$4:$I$29,S1108,"Cubic","Extrapolate=Linear","MultiX=Average","Skip=True","Sort=True")</f>
        <v>12.87525815458406</v>
      </c>
    </row>
    <row r="1109" spans="16:21" x14ac:dyDescent="0.25">
      <c r="P1109" s="10">
        <v>36124</v>
      </c>
      <c r="Q1109">
        <v>3.918072</v>
      </c>
      <c r="S1109" s="42">
        <f t="shared" ca="1" si="23"/>
        <v>47080</v>
      </c>
      <c r="T1109" s="43">
        <f ca="1">_xll.BInterpol('Base CDI'!$H$4:$H$28,'Base CDI'!$J$4:$J$29,S1109,"Cubic","Extrapolate=Linear","MultiX=Average","Skip=True","Sort=True")</f>
        <v>12.87213331016236</v>
      </c>
      <c r="U1109" s="43">
        <f ca="1">_xll.BInterpol('Base CDI'!$H$4:$H$28,'Base CDI'!$I$4:$I$29,S1109,"Cubic","Extrapolate=Linear","MultiX=Average","Skip=True","Sort=True")</f>
        <v>12.875559970042939</v>
      </c>
    </row>
    <row r="1110" spans="16:21" x14ac:dyDescent="0.25">
      <c r="P1110" s="10">
        <v>36125</v>
      </c>
      <c r="Q1110">
        <v>3.922682</v>
      </c>
      <c r="S1110" s="42">
        <f t="shared" ca="1" si="23"/>
        <v>47081</v>
      </c>
      <c r="T1110" s="43">
        <f ca="1">_xll.BInterpol('Base CDI'!$H$4:$H$28,'Base CDI'!$J$4:$J$29,S1110,"Cubic","Extrapolate=Linear","MultiX=Average","Skip=True","Sort=True")</f>
        <v>12.872432483290675</v>
      </c>
      <c r="U1110" s="43">
        <f ca="1">_xll.BInterpol('Base CDI'!$H$4:$H$28,'Base CDI'!$I$4:$I$29,S1110,"Cubic","Extrapolate=Linear","MultiX=Average","Skip=True","Sort=True")</f>
        <v>12.875864531681998</v>
      </c>
    </row>
    <row r="1111" spans="16:21" x14ac:dyDescent="0.25">
      <c r="P1111" s="10">
        <v>36126</v>
      </c>
      <c r="Q1111">
        <v>3.9273069999999999</v>
      </c>
      <c r="S1111" s="42">
        <f t="shared" ca="1" si="23"/>
        <v>47082</v>
      </c>
      <c r="T1111" s="43">
        <f ca="1">_xll.BInterpol('Base CDI'!$H$4:$H$28,'Base CDI'!$J$4:$J$29,S1111,"Cubic","Extrapolate=Linear","MultiX=Average","Skip=True","Sort=True")</f>
        <v>12.872735159710967</v>
      </c>
      <c r="U1111" s="43">
        <f ca="1">_xll.BInterpol('Base CDI'!$H$4:$H$28,'Base CDI'!$I$4:$I$29,S1111,"Cubic","Extrapolate=Linear","MultiX=Average","Skip=True","Sort=True")</f>
        <v>12.876171850340249</v>
      </c>
    </row>
    <row r="1112" spans="16:21" x14ac:dyDescent="0.25">
      <c r="P1112" s="10">
        <v>36129</v>
      </c>
      <c r="Q1112">
        <v>3.931915</v>
      </c>
      <c r="S1112" s="42">
        <f t="shared" ca="1" si="23"/>
        <v>47083</v>
      </c>
      <c r="T1112" s="43">
        <f ca="1">_xll.BInterpol('Base CDI'!$H$4:$H$28,'Base CDI'!$J$4:$J$29,S1112,"Cubic","Extrapolate=Linear","MultiX=Average","Skip=True","Sort=True")</f>
        <v>12.873041356346006</v>
      </c>
      <c r="U1112" s="43">
        <f ca="1">_xll.BInterpol('Base CDI'!$H$4:$H$28,'Base CDI'!$I$4:$I$29,S1112,"Cubic","Extrapolate=Linear","MultiX=Average","Skip=True","Sort=True")</f>
        <v>12.876481936856703</v>
      </c>
    </row>
    <row r="1113" spans="16:21" x14ac:dyDescent="0.25">
      <c r="P1113" s="10">
        <v>36130</v>
      </c>
      <c r="Q1113">
        <v>3.936509</v>
      </c>
      <c r="S1113" s="42">
        <f t="shared" ca="1" si="23"/>
        <v>47084</v>
      </c>
      <c r="T1113" s="43">
        <f ca="1">_xll.BInterpol('Base CDI'!$H$4:$H$28,'Base CDI'!$J$4:$J$29,S1113,"Cubic","Extrapolate=Linear","MultiX=Average","Skip=True","Sort=True")</f>
        <v>12.873351090118561</v>
      </c>
      <c r="U1113" s="43">
        <f ca="1">_xll.BInterpol('Base CDI'!$H$4:$H$28,'Base CDI'!$I$4:$I$29,S1113,"Cubic","Extrapolate=Linear","MultiX=Average","Skip=True","Sort=True")</f>
        <v>12.87679480207037</v>
      </c>
    </row>
    <row r="1114" spans="16:21" x14ac:dyDescent="0.25">
      <c r="P1114" s="10">
        <v>36131</v>
      </c>
      <c r="Q1114">
        <v>3.941074</v>
      </c>
      <c r="S1114" s="42">
        <f t="shared" ca="1" si="23"/>
        <v>47085</v>
      </c>
      <c r="T1114" s="43">
        <f ca="1">_xll.BInterpol('Base CDI'!$H$4:$H$28,'Base CDI'!$J$4:$J$29,S1114,"Cubic","Extrapolate=Linear","MultiX=Average","Skip=True","Sort=True")</f>
        <v>12.873664377951403</v>
      </c>
      <c r="U1114" s="43">
        <f ca="1">_xll.BInterpol('Base CDI'!$H$4:$H$28,'Base CDI'!$I$4:$I$29,S1114,"Cubic","Extrapolate=Linear","MultiX=Average","Skip=True","Sort=True")</f>
        <v>12.877110456820258</v>
      </c>
    </row>
    <row r="1115" spans="16:21" x14ac:dyDescent="0.25">
      <c r="P1115" s="10">
        <v>36132</v>
      </c>
      <c r="Q1115">
        <v>3.945611</v>
      </c>
      <c r="S1115" s="42">
        <f t="shared" ca="1" si="23"/>
        <v>47086</v>
      </c>
      <c r="T1115" s="43">
        <f ca="1">_xll.BInterpol('Base CDI'!$H$4:$H$28,'Base CDI'!$J$4:$J$29,S1115,"Cubic","Extrapolate=Linear","MultiX=Average","Skip=True","Sort=True")</f>
        <v>12.8739812367673</v>
      </c>
      <c r="U1115" s="43">
        <f ca="1">_xll.BInterpol('Base CDI'!$H$4:$H$28,'Base CDI'!$I$4:$I$29,S1115,"Cubic","Extrapolate=Linear","MultiX=Average","Skip=True","Sort=True")</f>
        <v>12.877428911945383</v>
      </c>
    </row>
    <row r="1116" spans="16:21" x14ac:dyDescent="0.25">
      <c r="P1116" s="10">
        <v>36133</v>
      </c>
      <c r="Q1116">
        <v>3.9501309999999998</v>
      </c>
      <c r="S1116" s="42">
        <f t="shared" ca="1" si="23"/>
        <v>47087</v>
      </c>
      <c r="T1116" s="43">
        <f ca="1">_xll.BInterpol('Base CDI'!$H$4:$H$28,'Base CDI'!$J$4:$J$29,S1116,"Cubic","Extrapolate=Linear","MultiX=Average","Skip=True","Sort=True")</f>
        <v>12.874301683489021</v>
      </c>
      <c r="U1116" s="43">
        <f ca="1">_xll.BInterpol('Base CDI'!$H$4:$H$28,'Base CDI'!$I$4:$I$29,S1116,"Cubic","Extrapolate=Linear","MultiX=Average","Skip=True","Sort=True")</f>
        <v>12.877750178284753</v>
      </c>
    </row>
    <row r="1117" spans="16:21" x14ac:dyDescent="0.25">
      <c r="P1117" s="10">
        <v>36136</v>
      </c>
      <c r="Q1117">
        <v>3.9546399999999999</v>
      </c>
      <c r="S1117" s="42">
        <f t="shared" ca="1" si="23"/>
        <v>47088</v>
      </c>
      <c r="T1117" s="43">
        <f ca="1">_xll.BInterpol('Base CDI'!$H$4:$H$28,'Base CDI'!$J$4:$J$29,S1117,"Cubic","Extrapolate=Linear","MultiX=Average","Skip=True","Sort=True")</f>
        <v>12.874625735039338</v>
      </c>
      <c r="U1117" s="43">
        <f ca="1">_xll.BInterpol('Base CDI'!$H$4:$H$28,'Base CDI'!$I$4:$I$29,S1117,"Cubic","Extrapolate=Linear","MultiX=Average","Skip=True","Sort=True")</f>
        <v>12.878074266677377</v>
      </c>
    </row>
    <row r="1118" spans="16:21" x14ac:dyDescent="0.25">
      <c r="P1118" s="10">
        <v>36137</v>
      </c>
      <c r="Q1118">
        <v>3.95913</v>
      </c>
      <c r="S1118" s="42">
        <f t="shared" ca="1" si="23"/>
        <v>47089</v>
      </c>
      <c r="T1118" s="43">
        <f ca="1">_xll.BInterpol('Base CDI'!$H$4:$H$28,'Base CDI'!$J$4:$J$29,S1118,"Cubic","Extrapolate=Linear","MultiX=Average","Skip=True","Sort=True")</f>
        <v>12.874953408341018</v>
      </c>
      <c r="U1118" s="43">
        <f ca="1">_xll.BInterpol('Base CDI'!$H$4:$H$28,'Base CDI'!$I$4:$I$29,S1118,"Cubic","Extrapolate=Linear","MultiX=Average","Skip=True","Sort=True")</f>
        <v>12.878401187962268</v>
      </c>
    </row>
    <row r="1119" spans="16:21" x14ac:dyDescent="0.25">
      <c r="P1119" s="10">
        <v>36138</v>
      </c>
      <c r="Q1119">
        <v>3.9636110000000002</v>
      </c>
      <c r="S1119" s="42">
        <f t="shared" ca="1" si="23"/>
        <v>47090</v>
      </c>
      <c r="T1119" s="43">
        <f ca="1">_xll.BInterpol('Base CDI'!$H$4:$H$28,'Base CDI'!$J$4:$J$29,S1119,"Cubic","Extrapolate=Linear","MultiX=Average","Skip=True","Sort=True")</f>
        <v>12.875284720316833</v>
      </c>
      <c r="U1119" s="43">
        <f ca="1">_xll.BInterpol('Base CDI'!$H$4:$H$28,'Base CDI'!$I$4:$I$29,S1119,"Cubic","Extrapolate=Linear","MultiX=Average","Skip=True","Sort=True")</f>
        <v>12.878730952978437</v>
      </c>
    </row>
    <row r="1120" spans="16:21" x14ac:dyDescent="0.25">
      <c r="P1120" s="10">
        <v>36139</v>
      </c>
      <c r="Q1120">
        <v>3.9680629999999999</v>
      </c>
      <c r="S1120" s="42">
        <f t="shared" ca="1" si="23"/>
        <v>47091</v>
      </c>
      <c r="T1120" s="43">
        <f ca="1">_xll.BInterpol('Base CDI'!$H$4:$H$28,'Base CDI'!$J$4:$J$29,S1120,"Cubic","Extrapolate=Linear","MultiX=Average","Skip=True","Sort=True")</f>
        <v>12.875619687889548</v>
      </c>
      <c r="U1120" s="43">
        <f ca="1">_xll.BInterpol('Base CDI'!$H$4:$H$28,'Base CDI'!$I$4:$I$29,S1120,"Cubic","Extrapolate=Linear","MultiX=Average","Skip=True","Sort=True")</f>
        <v>12.879063572564892</v>
      </c>
    </row>
    <row r="1121" spans="16:21" x14ac:dyDescent="0.25">
      <c r="P1121" s="10">
        <v>36140</v>
      </c>
      <c r="Q1121">
        <v>3.9724979999999999</v>
      </c>
      <c r="S1121" s="42">
        <f t="shared" ca="1" si="23"/>
        <v>47092</v>
      </c>
      <c r="T1121" s="43">
        <f ca="1">_xll.BInterpol('Base CDI'!$H$4:$H$28,'Base CDI'!$J$4:$J$29,S1121,"Cubic","Extrapolate=Linear","MultiX=Average","Skip=True","Sort=True")</f>
        <v>12.875958327981937</v>
      </c>
      <c r="U1121" s="43">
        <f ca="1">_xll.BInterpol('Base CDI'!$H$4:$H$28,'Base CDI'!$I$4:$I$29,S1121,"Cubic","Extrapolate=Linear","MultiX=Average","Skip=True","Sort=True")</f>
        <v>12.879399057560645</v>
      </c>
    </row>
    <row r="1122" spans="16:21" x14ac:dyDescent="0.25">
      <c r="P1122" s="10">
        <v>36143</v>
      </c>
      <c r="Q1122">
        <v>3.9769160000000001</v>
      </c>
      <c r="S1122" s="42">
        <f t="shared" ca="1" si="23"/>
        <v>47093</v>
      </c>
      <c r="T1122" s="43">
        <f ca="1">_xll.BInterpol('Base CDI'!$H$4:$H$28,'Base CDI'!$J$4:$J$29,S1122,"Cubic","Extrapolate=Linear","MultiX=Average","Skip=True","Sort=True")</f>
        <v>12.876300657516769</v>
      </c>
      <c r="U1122" s="43">
        <f ca="1">_xll.BInterpol('Base CDI'!$H$4:$H$28,'Base CDI'!$I$4:$I$29,S1122,"Cubic","Extrapolate=Linear","MultiX=Average","Skip=True","Sort=True")</f>
        <v>12.879737418804709</v>
      </c>
    </row>
    <row r="1123" spans="16:21" x14ac:dyDescent="0.25">
      <c r="P1123" s="10">
        <v>36144</v>
      </c>
      <c r="Q1123">
        <v>3.9813200000000002</v>
      </c>
      <c r="S1123" s="42">
        <f t="shared" ca="1" si="23"/>
        <v>47094</v>
      </c>
      <c r="T1123" s="43">
        <f ca="1">_xll.BInterpol('Base CDI'!$H$4:$H$28,'Base CDI'!$J$4:$J$29,S1123,"Cubic","Extrapolate=Linear","MultiX=Average","Skip=True","Sort=True")</f>
        <v>12.876646693416811</v>
      </c>
      <c r="U1123" s="43">
        <f ca="1">_xll.BInterpol('Base CDI'!$H$4:$H$28,'Base CDI'!$I$4:$I$29,S1123,"Cubic","Extrapolate=Linear","MultiX=Average","Skip=True","Sort=True")</f>
        <v>12.88007866713609</v>
      </c>
    </row>
    <row r="1124" spans="16:21" x14ac:dyDescent="0.25">
      <c r="P1124" s="10">
        <v>36145</v>
      </c>
      <c r="Q1124">
        <v>3.9857049999999998</v>
      </c>
      <c r="S1124" s="42">
        <f t="shared" ca="1" si="23"/>
        <v>47095</v>
      </c>
      <c r="T1124" s="43">
        <f ca="1">_xll.BInterpol('Base CDI'!$H$4:$H$28,'Base CDI'!$J$4:$J$29,S1124,"Cubic","Extrapolate=Linear","MultiX=Average","Skip=True","Sort=True")</f>
        <v>12.876996452604834</v>
      </c>
      <c r="U1124" s="43">
        <f ca="1">_xll.BInterpol('Base CDI'!$H$4:$H$28,'Base CDI'!$I$4:$I$29,S1124,"Cubic","Extrapolate=Linear","MultiX=Average","Skip=True","Sort=True")</f>
        <v>12.880422813393801</v>
      </c>
    </row>
    <row r="1125" spans="16:21" x14ac:dyDescent="0.25">
      <c r="P1125" s="10">
        <v>36146</v>
      </c>
      <c r="Q1125">
        <v>3.9896669999999999</v>
      </c>
      <c r="S1125" s="42">
        <f t="shared" ca="1" si="23"/>
        <v>47096</v>
      </c>
      <c r="T1125" s="43">
        <f ca="1">_xll.BInterpol('Base CDI'!$H$4:$H$28,'Base CDI'!$J$4:$J$29,S1125,"Cubic","Extrapolate=Linear","MultiX=Average","Skip=True","Sort=True")</f>
        <v>12.877349952003609</v>
      </c>
      <c r="U1125" s="43">
        <f ca="1">_xll.BInterpol('Base CDI'!$H$4:$H$28,'Base CDI'!$I$4:$I$29,S1125,"Cubic","Extrapolate=Linear","MultiX=Average","Skip=True","Sort=True")</f>
        <v>12.880769868416854</v>
      </c>
    </row>
    <row r="1126" spans="16:21" x14ac:dyDescent="0.25">
      <c r="P1126" s="10">
        <v>36147</v>
      </c>
      <c r="Q1126">
        <v>3.9937269999999998</v>
      </c>
      <c r="S1126" s="42">
        <f t="shared" ca="1" si="23"/>
        <v>47097</v>
      </c>
      <c r="T1126" s="43">
        <f ca="1">_xll.BInterpol('Base CDI'!$H$4:$H$28,'Base CDI'!$J$4:$J$29,S1126,"Cubic","Extrapolate=Linear","MultiX=Average","Skip=True","Sort=True")</f>
        <v>12.877707208535902</v>
      </c>
      <c r="U1126" s="43">
        <f ca="1">_xll.BInterpol('Base CDI'!$H$4:$H$28,'Base CDI'!$I$4:$I$29,S1126,"Cubic","Extrapolate=Linear","MultiX=Average","Skip=True","Sort=True")</f>
        <v>12.881119843044258</v>
      </c>
    </row>
    <row r="1127" spans="16:21" x14ac:dyDescent="0.25">
      <c r="P1127" s="10">
        <v>36150</v>
      </c>
      <c r="Q1127">
        <v>3.9977680000000002</v>
      </c>
      <c r="S1127" s="42">
        <f t="shared" ca="1" si="23"/>
        <v>47098</v>
      </c>
      <c r="T1127" s="43">
        <f ca="1">_xll.BInterpol('Base CDI'!$H$4:$H$28,'Base CDI'!$J$4:$J$29,S1127,"Cubic","Extrapolate=Linear","MultiX=Average","Skip=True","Sort=True")</f>
        <v>12.878068239124485</v>
      </c>
      <c r="U1127" s="43">
        <f ca="1">_xll.BInterpol('Base CDI'!$H$4:$H$28,'Base CDI'!$I$4:$I$29,S1127,"Cubic","Extrapolate=Linear","MultiX=Average","Skip=True","Sort=True")</f>
        <v>12.881472748115025</v>
      </c>
    </row>
    <row r="1128" spans="16:21" x14ac:dyDescent="0.25">
      <c r="P1128" s="10">
        <v>36151</v>
      </c>
      <c r="Q1128">
        <v>4.0017860000000001</v>
      </c>
      <c r="S1128" s="42">
        <f t="shared" ca="1" si="23"/>
        <v>47099</v>
      </c>
      <c r="T1128" s="43">
        <f ca="1">_xll.BInterpol('Base CDI'!$H$4:$H$28,'Base CDI'!$J$4:$J$29,S1128,"Cubic","Extrapolate=Linear","MultiX=Average","Skip=True","Sort=True")</f>
        <v>12.878433060692126</v>
      </c>
      <c r="U1128" s="43">
        <f ca="1">_xll.BInterpol('Base CDI'!$H$4:$H$28,'Base CDI'!$I$4:$I$29,S1128,"Cubic","Extrapolate=Linear","MultiX=Average","Skip=True","Sort=True")</f>
        <v>12.881828594468164</v>
      </c>
    </row>
    <row r="1129" spans="16:21" x14ac:dyDescent="0.25">
      <c r="P1129" s="10">
        <v>36152</v>
      </c>
      <c r="Q1129">
        <v>4.0058299999999996</v>
      </c>
      <c r="S1129" s="42">
        <f t="shared" ca="1" si="23"/>
        <v>47100</v>
      </c>
      <c r="T1129" s="43">
        <f ca="1">_xll.BInterpol('Base CDI'!$H$4:$H$28,'Base CDI'!$J$4:$J$29,S1129,"Cubic","Extrapolate=Linear","MultiX=Average","Skip=True","Sort=True")</f>
        <v>12.878801690161598</v>
      </c>
      <c r="U1129" s="43">
        <f ca="1">_xll.BInterpol('Base CDI'!$H$4:$H$28,'Base CDI'!$I$4:$I$29,S1129,"Cubic","Extrapolate=Linear","MultiX=Average","Skip=True","Sort=True")</f>
        <v>12.882187392942685</v>
      </c>
    </row>
    <row r="1130" spans="16:21" x14ac:dyDescent="0.25">
      <c r="P1130" s="10">
        <v>36153</v>
      </c>
      <c r="Q1130">
        <v>4.0098630000000002</v>
      </c>
      <c r="S1130" s="42">
        <f t="shared" ca="1" si="23"/>
        <v>47101</v>
      </c>
      <c r="T1130" s="43">
        <f ca="1">_xll.BInterpol('Base CDI'!$H$4:$H$28,'Base CDI'!$J$4:$J$29,S1130,"Cubic","Extrapolate=Linear","MultiX=Average","Skip=True","Sort=True")</f>
        <v>12.879174144455666</v>
      </c>
      <c r="U1130" s="43">
        <f ca="1">_xll.BInterpol('Base CDI'!$H$4:$H$28,'Base CDI'!$I$4:$I$29,S1130,"Cubic","Extrapolate=Linear","MultiX=Average","Skip=True","Sort=True")</f>
        <v>12.882549154377601</v>
      </c>
    </row>
    <row r="1131" spans="16:21" x14ac:dyDescent="0.25">
      <c r="P1131" s="10">
        <v>36157</v>
      </c>
      <c r="Q1131">
        <v>4.0139009999999997</v>
      </c>
      <c r="S1131" s="42">
        <f t="shared" ca="1" si="23"/>
        <v>47102</v>
      </c>
      <c r="T1131" s="43">
        <f ca="1">_xll.BInterpol('Base CDI'!$H$4:$H$28,'Base CDI'!$J$4:$J$29,S1131,"Cubic","Extrapolate=Linear","MultiX=Average","Skip=True","Sort=True")</f>
        <v>12.879550440497102</v>
      </c>
      <c r="U1131" s="43">
        <f ca="1">_xll.BInterpol('Base CDI'!$H$4:$H$28,'Base CDI'!$I$4:$I$29,S1131,"Cubic","Extrapolate=Linear","MultiX=Average","Skip=True","Sort=True")</f>
        <v>12.882913889611922</v>
      </c>
    </row>
    <row r="1132" spans="16:21" x14ac:dyDescent="0.25">
      <c r="P1132" s="10">
        <v>36158</v>
      </c>
      <c r="Q1132">
        <v>4.0179369999999999</v>
      </c>
      <c r="S1132" s="42">
        <f t="shared" ca="1" si="23"/>
        <v>47103</v>
      </c>
      <c r="T1132" s="43">
        <f ca="1">_xll.BInterpol('Base CDI'!$H$4:$H$28,'Base CDI'!$J$4:$J$29,S1132,"Cubic","Extrapolate=Linear","MultiX=Average","Skip=True","Sort=True")</f>
        <v>12.879930595208675</v>
      </c>
      <c r="U1132" s="43">
        <f ca="1">_xll.BInterpol('Base CDI'!$H$4:$H$28,'Base CDI'!$I$4:$I$29,S1132,"Cubic","Extrapolate=Linear","MultiX=Average","Skip=True","Sort=True")</f>
        <v>12.883281609484657</v>
      </c>
    </row>
    <row r="1133" spans="16:21" x14ac:dyDescent="0.25">
      <c r="P1133" s="10">
        <v>36159</v>
      </c>
      <c r="Q1133">
        <v>4.0219760000000004</v>
      </c>
      <c r="S1133" s="42">
        <f t="shared" ca="1" si="23"/>
        <v>47104</v>
      </c>
      <c r="T1133" s="43">
        <f ca="1">_xll.BInterpol('Base CDI'!$H$4:$H$28,'Base CDI'!$J$4:$J$29,S1133,"Cubic","Extrapolate=Linear","MultiX=Average","Skip=True","Sort=True")</f>
        <v>12.880314625513153</v>
      </c>
      <c r="U1133" s="43">
        <f ca="1">_xll.BInterpol('Base CDI'!$H$4:$H$28,'Base CDI'!$I$4:$I$29,S1133,"Cubic","Extrapolate=Linear","MultiX=Average","Skip=True","Sort=True")</f>
        <v>12.883652324834818</v>
      </c>
    </row>
    <row r="1134" spans="16:21" x14ac:dyDescent="0.25">
      <c r="P1134" s="10">
        <v>36160</v>
      </c>
      <c r="Q1134">
        <v>4.026046</v>
      </c>
      <c r="S1134" s="42">
        <f t="shared" ca="1" si="23"/>
        <v>47105</v>
      </c>
      <c r="T1134" s="43">
        <f ca="1">_xll.BInterpol('Base CDI'!$H$4:$H$28,'Base CDI'!$J$4:$J$29,S1134,"Cubic","Extrapolate=Linear","MultiX=Average","Skip=True","Sort=True")</f>
        <v>12.880702548333309</v>
      </c>
      <c r="U1134" s="43">
        <f ca="1">_xll.BInterpol('Base CDI'!$H$4:$H$28,'Base CDI'!$I$4:$I$29,S1134,"Cubic","Extrapolate=Linear","MultiX=Average","Skip=True","Sort=True")</f>
        <v>12.884026046501416</v>
      </c>
    </row>
    <row r="1135" spans="16:21" x14ac:dyDescent="0.25">
      <c r="P1135" s="10">
        <v>36164</v>
      </c>
      <c r="Q1135">
        <v>4.0301200000000001</v>
      </c>
      <c r="S1135" s="42">
        <f t="shared" ca="1" si="23"/>
        <v>47106</v>
      </c>
      <c r="T1135" s="43">
        <f ca="1">_xll.BInterpol('Base CDI'!$H$4:$H$28,'Base CDI'!$J$4:$J$29,S1135,"Cubic","Extrapolate=Linear","MultiX=Average","Skip=True","Sort=True")</f>
        <v>12.881094380591909</v>
      </c>
      <c r="U1135" s="43">
        <f ca="1">_xll.BInterpol('Base CDI'!$H$4:$H$28,'Base CDI'!$I$4:$I$29,S1135,"Cubic","Extrapolate=Linear","MultiX=Average","Skip=True","Sort=True")</f>
        <v>12.884402785323461</v>
      </c>
    </row>
    <row r="1136" spans="16:21" x14ac:dyDescent="0.25">
      <c r="P1136" s="10">
        <v>36165</v>
      </c>
      <c r="Q1136">
        <v>4.0341810000000002</v>
      </c>
      <c r="S1136" s="42">
        <f t="shared" ca="1" si="23"/>
        <v>47107</v>
      </c>
      <c r="T1136" s="43">
        <f ca="1">_xll.BInterpol('Base CDI'!$H$4:$H$28,'Base CDI'!$J$4:$J$29,S1136,"Cubic","Extrapolate=Linear","MultiX=Average","Skip=True","Sort=True")</f>
        <v>12.881490139211724</v>
      </c>
      <c r="U1136" s="43">
        <f ca="1">_xll.BInterpol('Base CDI'!$H$4:$H$28,'Base CDI'!$I$4:$I$29,S1136,"Cubic","Extrapolate=Linear","MultiX=Average","Skip=True","Sort=True")</f>
        <v>12.884782552139965</v>
      </c>
    </row>
    <row r="1137" spans="16:21" x14ac:dyDescent="0.25">
      <c r="P1137" s="10">
        <v>36166</v>
      </c>
      <c r="Q1137">
        <v>4.0382439999999997</v>
      </c>
      <c r="S1137" s="42">
        <f t="shared" ca="1" si="23"/>
        <v>47108</v>
      </c>
      <c r="T1137" s="43">
        <f ca="1">_xll.BInterpol('Base CDI'!$H$4:$H$28,'Base CDI'!$J$4:$J$29,S1137,"Cubic","Extrapolate=Linear","MultiX=Average","Skip=True","Sort=True")</f>
        <v>12.881889841115523</v>
      </c>
      <c r="U1137" s="43">
        <f ca="1">_xll.BInterpol('Base CDI'!$H$4:$H$28,'Base CDI'!$I$4:$I$29,S1137,"Cubic","Extrapolate=Linear","MultiX=Average","Skip=True","Sort=True")</f>
        <v>12.885165357789935</v>
      </c>
    </row>
    <row r="1138" spans="16:21" x14ac:dyDescent="0.25">
      <c r="P1138" s="10">
        <v>36167</v>
      </c>
      <c r="Q1138">
        <v>4.0423119999999999</v>
      </c>
      <c r="S1138" s="42">
        <f t="shared" ca="1" si="23"/>
        <v>47109</v>
      </c>
      <c r="T1138" s="43">
        <f ca="1">_xll.BInterpol('Base CDI'!$H$4:$H$28,'Base CDI'!$J$4:$J$29,S1138,"Cubic","Extrapolate=Linear","MultiX=Average","Skip=True","Sort=True")</f>
        <v>12.882293503226077</v>
      </c>
      <c r="U1138" s="43">
        <f ca="1">_xll.BInterpol('Base CDI'!$H$4:$H$28,'Base CDI'!$I$4:$I$29,S1138,"Cubic","Extrapolate=Linear","MultiX=Average","Skip=True","Sort=True")</f>
        <v>12.885551213112386</v>
      </c>
    </row>
    <row r="1139" spans="16:21" x14ac:dyDescent="0.25">
      <c r="P1139" s="10">
        <v>36168</v>
      </c>
      <c r="Q1139">
        <v>4.0464019999999996</v>
      </c>
      <c r="S1139" s="42">
        <f t="shared" ca="1" si="23"/>
        <v>47110</v>
      </c>
      <c r="T1139" s="43">
        <f ca="1">_xll.BInterpol('Base CDI'!$H$4:$H$28,'Base CDI'!$J$4:$J$29,S1139,"Cubic","Extrapolate=Linear","MultiX=Average","Skip=True","Sort=True")</f>
        <v>12.882701142466153</v>
      </c>
      <c r="U1139" s="43">
        <f ca="1">_xll.BInterpol('Base CDI'!$H$4:$H$28,'Base CDI'!$I$4:$I$29,S1139,"Cubic","Extrapolate=Linear","MultiX=Average","Skip=True","Sort=True")</f>
        <v>12.885940128946327</v>
      </c>
    </row>
    <row r="1140" spans="16:21" x14ac:dyDescent="0.25">
      <c r="P1140" s="10">
        <v>36171</v>
      </c>
      <c r="Q1140">
        <v>4.0504980000000002</v>
      </c>
      <c r="S1140" s="42">
        <f t="shared" ca="1" si="23"/>
        <v>47111</v>
      </c>
      <c r="T1140" s="43">
        <f ca="1">_xll.BInterpol('Base CDI'!$H$4:$H$28,'Base CDI'!$J$4:$J$29,S1140,"Cubic","Extrapolate=Linear","MultiX=Average","Skip=True","Sort=True")</f>
        <v>12.883112775758525</v>
      </c>
      <c r="U1140" s="43">
        <f ca="1">_xll.BInterpol('Base CDI'!$H$4:$H$28,'Base CDI'!$I$4:$I$29,S1140,"Cubic","Extrapolate=Linear","MultiX=Average","Skip=True","Sort=True")</f>
        <v>12.886332116130767</v>
      </c>
    </row>
    <row r="1141" spans="16:21" x14ac:dyDescent="0.25">
      <c r="P1141" s="10">
        <v>36172</v>
      </c>
      <c r="Q1141">
        <v>4.0546249999999997</v>
      </c>
      <c r="S1141" s="42">
        <f t="shared" ca="1" si="23"/>
        <v>47112</v>
      </c>
      <c r="T1141" s="43">
        <f ca="1">_xll.BInterpol('Base CDI'!$H$4:$H$28,'Base CDI'!$J$4:$J$29,S1141,"Cubic","Extrapolate=Linear","MultiX=Average","Skip=True","Sort=True")</f>
        <v>12.883528420025957</v>
      </c>
      <c r="U1141" s="43">
        <f ca="1">_xll.BInterpol('Base CDI'!$H$4:$H$28,'Base CDI'!$I$4:$I$29,S1141,"Cubic","Extrapolate=Linear","MultiX=Average","Skip=True","Sort=True")</f>
        <v>12.886727185504718</v>
      </c>
    </row>
    <row r="1142" spans="16:21" x14ac:dyDescent="0.25">
      <c r="P1142" s="10">
        <v>36173</v>
      </c>
      <c r="Q1142">
        <v>4.0587400000000002</v>
      </c>
      <c r="S1142" s="42">
        <f t="shared" ca="1" si="23"/>
        <v>47113</v>
      </c>
      <c r="T1142" s="43">
        <f ca="1">_xll.BInterpol('Base CDI'!$H$4:$H$28,'Base CDI'!$J$4:$J$29,S1142,"Cubic","Extrapolate=Linear","MultiX=Average","Skip=True","Sort=True")</f>
        <v>12.88394809219122</v>
      </c>
      <c r="U1142" s="43">
        <f ca="1">_xll.BInterpol('Base CDI'!$H$4:$H$28,'Base CDI'!$I$4:$I$29,S1142,"Cubic","Extrapolate=Linear","MultiX=Average","Skip=True","Sort=True")</f>
        <v>12.88712534790719</v>
      </c>
    </row>
    <row r="1143" spans="16:21" x14ac:dyDescent="0.25">
      <c r="P1143" s="10">
        <v>36174</v>
      </c>
      <c r="Q1143">
        <v>4.0629280000000003</v>
      </c>
      <c r="S1143" s="42">
        <f t="shared" ca="1" si="23"/>
        <v>47114</v>
      </c>
      <c r="T1143" s="43">
        <f ca="1">_xll.BInterpol('Base CDI'!$H$4:$H$28,'Base CDI'!$J$4:$J$29,S1143,"Cubic","Extrapolate=Linear","MultiX=Average","Skip=True","Sort=True")</f>
        <v>12.884371809177086</v>
      </c>
      <c r="U1143" s="43">
        <f ca="1">_xll.BInterpol('Base CDI'!$H$4:$H$28,'Base CDI'!$I$4:$I$29,S1143,"Cubic","Extrapolate=Linear","MultiX=Average","Skip=True","Sort=True")</f>
        <v>12.887526614177196</v>
      </c>
    </row>
    <row r="1144" spans="16:21" x14ac:dyDescent="0.25">
      <c r="P1144" s="10">
        <v>36175</v>
      </c>
      <c r="Q1144">
        <v>4.0671210000000002</v>
      </c>
      <c r="S1144" s="42">
        <f t="shared" ca="1" si="23"/>
        <v>47115</v>
      </c>
      <c r="T1144" s="43">
        <f ca="1">_xll.BInterpol('Base CDI'!$H$4:$H$28,'Base CDI'!$J$4:$J$29,S1144,"Cubic","Extrapolate=Linear","MultiX=Average","Skip=True","Sort=True")</f>
        <v>12.884799587906322</v>
      </c>
      <c r="U1144" s="43">
        <f ca="1">_xll.BInterpol('Base CDI'!$H$4:$H$28,'Base CDI'!$I$4:$I$29,S1144,"Cubic","Extrapolate=Linear","MultiX=Average","Skip=True","Sort=True")</f>
        <v>12.887930995153743</v>
      </c>
    </row>
    <row r="1145" spans="16:21" x14ac:dyDescent="0.25">
      <c r="P1145" s="10">
        <v>36178</v>
      </c>
      <c r="Q1145">
        <v>4.071332</v>
      </c>
      <c r="S1145" s="42">
        <f t="shared" ca="1" si="23"/>
        <v>47116</v>
      </c>
      <c r="T1145" s="43">
        <f ca="1">_xll.BInterpol('Base CDI'!$H$4:$H$28,'Base CDI'!$J$4:$J$29,S1145,"Cubic","Extrapolate=Linear","MultiX=Average","Skip=True","Sort=True")</f>
        <v>12.885231445301699</v>
      </c>
      <c r="U1145" s="43">
        <f ca="1">_xll.BInterpol('Base CDI'!$H$4:$H$28,'Base CDI'!$I$4:$I$29,S1145,"Cubic","Extrapolate=Linear","MultiX=Average","Skip=True","Sort=True")</f>
        <v>12.888338501675845</v>
      </c>
    </row>
    <row r="1146" spans="16:21" x14ac:dyDescent="0.25">
      <c r="P1146" s="10">
        <v>36179</v>
      </c>
      <c r="Q1146">
        <v>4.0755319999999999</v>
      </c>
      <c r="S1146" s="42">
        <f t="shared" ca="1" si="23"/>
        <v>47117</v>
      </c>
      <c r="T1146" s="43">
        <f ca="1">_xll.BInterpol('Base CDI'!$H$4:$H$28,'Base CDI'!$J$4:$J$29,S1146,"Cubic","Extrapolate=Linear","MultiX=Average","Skip=True","Sort=True")</f>
        <v>12.885667398285985</v>
      </c>
      <c r="U1146" s="43">
        <f ca="1">_xll.BInterpol('Base CDI'!$H$4:$H$28,'Base CDI'!$I$4:$I$29,S1146,"Cubic","Extrapolate=Linear","MultiX=Average","Skip=True","Sort=True")</f>
        <v>12.888749144582512</v>
      </c>
    </row>
    <row r="1147" spans="16:21" x14ac:dyDescent="0.25">
      <c r="P1147" s="10">
        <v>36180</v>
      </c>
      <c r="Q1147">
        <v>4.0800049999999999</v>
      </c>
      <c r="S1147" s="42">
        <f t="shared" ca="1" si="23"/>
        <v>47118</v>
      </c>
      <c r="T1147" s="43">
        <f ca="1">_xll.BInterpol('Base CDI'!$H$4:$H$28,'Base CDI'!$J$4:$J$29,S1147,"Cubic","Extrapolate=Linear","MultiX=Average","Skip=True","Sort=True")</f>
        <v>12.886107463781952</v>
      </c>
      <c r="U1147" s="43">
        <f ca="1">_xll.BInterpol('Base CDI'!$H$4:$H$28,'Base CDI'!$I$4:$I$29,S1147,"Cubic","Extrapolate=Linear","MultiX=Average","Skip=True","Sort=True")</f>
        <v>12.889162934712752</v>
      </c>
    </row>
    <row r="1148" spans="16:21" x14ac:dyDescent="0.25">
      <c r="P1148" s="10">
        <v>36181</v>
      </c>
      <c r="Q1148">
        <v>4.084543</v>
      </c>
      <c r="S1148" s="42">
        <f t="shared" ca="1" si="23"/>
        <v>47119</v>
      </c>
      <c r="T1148" s="43">
        <f ca="1">_xll.BInterpol('Base CDI'!$H$4:$H$28,'Base CDI'!$J$4:$J$29,S1148,"Cubic","Extrapolate=Linear","MultiX=Average","Skip=True","Sort=True")</f>
        <v>12.886551658712367</v>
      </c>
      <c r="U1148" s="43">
        <f ca="1">_xll.BInterpol('Base CDI'!$H$4:$H$28,'Base CDI'!$I$4:$I$29,S1148,"Cubic","Extrapolate=Linear","MultiX=Average","Skip=True","Sort=True")</f>
        <v>12.889579882905579</v>
      </c>
    </row>
    <row r="1149" spans="16:21" x14ac:dyDescent="0.25">
      <c r="P1149" s="10">
        <v>36182</v>
      </c>
      <c r="Q1149">
        <v>4.0890979999999999</v>
      </c>
      <c r="S1149" s="42">
        <f t="shared" ca="1" si="23"/>
        <v>47120</v>
      </c>
      <c r="T1149" s="43">
        <f ca="1">_xll.BInterpol('Base CDI'!$H$4:$H$28,'Base CDI'!$J$4:$J$29,S1149,"Cubic","Extrapolate=Linear","MultiX=Average","Skip=True","Sort=True")</f>
        <v>12.887</v>
      </c>
      <c r="U1149" s="43">
        <f ca="1">_xll.BInterpol('Base CDI'!$H$4:$H$28,'Base CDI'!$I$4:$I$29,S1149,"Cubic","Extrapolate=Linear","MultiX=Average","Skip=True","Sort=True")</f>
        <v>12.89</v>
      </c>
    </row>
    <row r="1150" spans="16:21" x14ac:dyDescent="0.25">
      <c r="P1150" s="10">
        <v>36185</v>
      </c>
      <c r="Q1150">
        <v>4.0936430000000001</v>
      </c>
      <c r="S1150" s="42">
        <f t="shared" ca="1" si="23"/>
        <v>47121</v>
      </c>
      <c r="T1150" s="43">
        <f ca="1">_xll.BInterpol('Base CDI'!$H$4:$H$28,'Base CDI'!$J$4:$J$29,S1150,"Cubic","Extrapolate=Linear","MultiX=Average","Skip=True","Sort=True")</f>
        <v>12.887452495048276</v>
      </c>
      <c r="U1150" s="43">
        <f ca="1">_xll.BInterpol('Base CDI'!$H$4:$H$28,'Base CDI'!$I$4:$I$29,S1150,"Cubic","Extrapolate=Linear","MultiX=Average","Skip=True","Sort=True")</f>
        <v>12.890423290236686</v>
      </c>
    </row>
    <row r="1151" spans="16:21" x14ac:dyDescent="0.25">
      <c r="P1151" s="10">
        <v>36186</v>
      </c>
      <c r="Q1151">
        <v>4.0981889999999996</v>
      </c>
      <c r="S1151" s="42">
        <f t="shared" ca="1" si="23"/>
        <v>47122</v>
      </c>
      <c r="T1151" s="43">
        <f ca="1">_xll.BInterpol('Base CDI'!$H$4:$H$28,'Base CDI'!$J$4:$J$29,S1151,"Cubic","Extrapolate=Linear","MultiX=Average","Skip=True","Sort=True")</f>
        <v>12.887909113183236</v>
      </c>
      <c r="U1151" s="43">
        <f ca="1">_xll.BInterpol('Base CDI'!$H$4:$H$28,'Base CDI'!$I$4:$I$29,S1151,"Cubic","Extrapolate=Linear","MultiX=Average","Skip=True","Sort=True")</f>
        <v>12.890849731462936</v>
      </c>
    </row>
    <row r="1152" spans="16:21" x14ac:dyDescent="0.25">
      <c r="P1152" s="10">
        <v>36187</v>
      </c>
      <c r="Q1152">
        <v>4.1027360000000002</v>
      </c>
      <c r="S1152" s="42">
        <f t="shared" ca="1" si="23"/>
        <v>47123</v>
      </c>
      <c r="T1152" s="43">
        <f ca="1">_xll.BInterpol('Base CDI'!$H$4:$H$28,'Base CDI'!$J$4:$J$29,S1152,"Cubic","Extrapolate=Linear","MultiX=Average","Skip=True","Sort=True")</f>
        <v>12.888369814211574</v>
      </c>
      <c r="U1152" s="43">
        <f ca="1">_xll.BInterpol('Base CDI'!$H$4:$H$28,'Base CDI'!$I$4:$I$29,S1152,"Cubic","Extrapolate=Linear","MultiX=Average","Skip=True","Sort=True")</f>
        <v>12.891279294927701</v>
      </c>
    </row>
    <row r="1153" spans="16:21" x14ac:dyDescent="0.25">
      <c r="P1153" s="10">
        <v>36188</v>
      </c>
      <c r="Q1153">
        <v>4.107634</v>
      </c>
      <c r="S1153" s="42">
        <f t="shared" ca="1" si="23"/>
        <v>47124</v>
      </c>
      <c r="T1153" s="43">
        <f ca="1">_xll.BInterpol('Base CDI'!$H$4:$H$28,'Base CDI'!$J$4:$J$29,S1153,"Cubic","Extrapolate=Linear","MultiX=Average","Skip=True","Sort=True")</f>
        <v>12.888834557939989</v>
      </c>
      <c r="U1153" s="43">
        <f ca="1">_xll.BInterpol('Base CDI'!$H$4:$H$28,'Base CDI'!$I$4:$I$29,S1153,"Cubic","Extrapolate=Linear","MultiX=Average","Skip=True","Sort=True")</f>
        <v>12.891711951879941</v>
      </c>
    </row>
    <row r="1154" spans="16:21" x14ac:dyDescent="0.25">
      <c r="P1154" s="10">
        <v>36189</v>
      </c>
      <c r="Q1154">
        <v>4.1125569999999998</v>
      </c>
      <c r="S1154" s="42">
        <f t="shared" ca="1" si="23"/>
        <v>47125</v>
      </c>
      <c r="T1154" s="43">
        <f ca="1">_xll.BInterpol('Base CDI'!$H$4:$H$28,'Base CDI'!$J$4:$J$29,S1154,"Cubic","Extrapolate=Linear","MultiX=Average","Skip=True","Sort=True")</f>
        <v>12.889303304175174</v>
      </c>
      <c r="U1154" s="43">
        <f ca="1">_xll.BInterpol('Base CDI'!$H$4:$H$28,'Base CDI'!$I$4:$I$29,S1154,"Cubic","Extrapolate=Linear","MultiX=Average","Skip=True","Sort=True")</f>
        <v>12.892147673568608</v>
      </c>
    </row>
    <row r="1155" spans="16:21" x14ac:dyDescent="0.25">
      <c r="P1155" s="10">
        <v>36192</v>
      </c>
      <c r="Q1155">
        <v>4.1177429999999999</v>
      </c>
      <c r="S1155" s="42">
        <f t="shared" ca="1" si="23"/>
        <v>47126</v>
      </c>
      <c r="T1155" s="43">
        <f ca="1">_xll.BInterpol('Base CDI'!$H$4:$H$28,'Base CDI'!$J$4:$J$29,S1155,"Cubic","Extrapolate=Linear","MultiX=Average","Skip=True","Sort=True")</f>
        <v>12.889776012723829</v>
      </c>
      <c r="U1155" s="43">
        <f ca="1">_xll.BInterpol('Base CDI'!$H$4:$H$28,'Base CDI'!$I$4:$I$29,S1155,"Cubic","Extrapolate=Linear","MultiX=Average","Skip=True","Sort=True")</f>
        <v>12.892586431242659</v>
      </c>
    </row>
    <row r="1156" spans="16:21" x14ac:dyDescent="0.25">
      <c r="P1156" s="10">
        <v>36193</v>
      </c>
      <c r="Q1156">
        <v>4.1231939999999998</v>
      </c>
      <c r="S1156" s="42">
        <f t="shared" ca="1" si="23"/>
        <v>47127</v>
      </c>
      <c r="T1156" s="43">
        <f ca="1">_xll.BInterpol('Base CDI'!$H$4:$H$28,'Base CDI'!$J$4:$J$29,S1156,"Cubic","Extrapolate=Linear","MultiX=Average","Skip=True","Sort=True")</f>
        <v>12.890252643392644</v>
      </c>
      <c r="U1156" s="43">
        <f ca="1">_xll.BInterpol('Base CDI'!$H$4:$H$28,'Base CDI'!$I$4:$I$29,S1156,"Cubic","Extrapolate=Linear","MultiX=Average","Skip=True","Sort=True")</f>
        <v>12.89302819615105</v>
      </c>
    </row>
    <row r="1157" spans="16:21" x14ac:dyDescent="0.25">
      <c r="P1157" s="10">
        <v>36194</v>
      </c>
      <c r="Q1157">
        <v>4.1285069999999999</v>
      </c>
      <c r="S1157" s="42">
        <f t="shared" ca="1" si="23"/>
        <v>47128</v>
      </c>
      <c r="T1157" s="43">
        <f ca="1">_xll.BInterpol('Base CDI'!$H$4:$H$28,'Base CDI'!$J$4:$J$29,S1157,"Cubic","Extrapolate=Linear","MultiX=Average","Skip=True","Sort=True")</f>
        <v>12.890733155988318</v>
      </c>
      <c r="U1157" s="43">
        <f ca="1">_xll.BInterpol('Base CDI'!$H$4:$H$28,'Base CDI'!$I$4:$I$29,S1157,"Cubic","Extrapolate=Linear","MultiX=Average","Skip=True","Sort=True")</f>
        <v>12.893472939542736</v>
      </c>
    </row>
    <row r="1158" spans="16:21" x14ac:dyDescent="0.25">
      <c r="P1158" s="10">
        <v>36195</v>
      </c>
      <c r="Q1158">
        <v>4.1338179999999998</v>
      </c>
      <c r="S1158" s="42">
        <f t="shared" ca="1" si="23"/>
        <v>47129</v>
      </c>
      <c r="T1158" s="43">
        <f ca="1">_xll.BInterpol('Base CDI'!$H$4:$H$28,'Base CDI'!$J$4:$J$29,S1158,"Cubic","Extrapolate=Linear","MultiX=Average","Skip=True","Sort=True")</f>
        <v>12.891217510317549</v>
      </c>
      <c r="U1158" s="43">
        <f ca="1">_xll.BInterpol('Base CDI'!$H$4:$H$28,'Base CDI'!$I$4:$I$29,S1158,"Cubic","Extrapolate=Linear","MultiX=Average","Skip=True","Sort=True")</f>
        <v>12.893920632666671</v>
      </c>
    </row>
    <row r="1159" spans="16:21" x14ac:dyDescent="0.25">
      <c r="P1159" s="10">
        <v>36196</v>
      </c>
      <c r="Q1159">
        <v>4.1391359999999997</v>
      </c>
      <c r="S1159" s="42">
        <f t="shared" ca="1" si="23"/>
        <v>47130</v>
      </c>
      <c r="T1159" s="43">
        <f ca="1">_xll.BInterpol('Base CDI'!$H$4:$H$28,'Base CDI'!$J$4:$J$29,S1159,"Cubic","Extrapolate=Linear","MultiX=Average","Skip=True","Sort=True")</f>
        <v>12.891705666187029</v>
      </c>
      <c r="U1159" s="43">
        <f ca="1">_xll.BInterpol('Base CDI'!$H$4:$H$28,'Base CDI'!$I$4:$I$29,S1159,"Cubic","Extrapolate=Linear","MultiX=Average","Skip=True","Sort=True")</f>
        <v>12.894371246771811</v>
      </c>
    </row>
    <row r="1160" spans="16:21" x14ac:dyDescent="0.25">
      <c r="P1160" s="10">
        <v>36199</v>
      </c>
      <c r="Q1160">
        <v>4.1444640000000001</v>
      </c>
      <c r="S1160" s="42">
        <f t="shared" ca="1" si="23"/>
        <v>47131</v>
      </c>
      <c r="T1160" s="43">
        <f ca="1">_xll.BInterpol('Base CDI'!$H$4:$H$28,'Base CDI'!$J$4:$J$29,S1160,"Cubic","Extrapolate=Linear","MultiX=Average","Skip=True","Sort=True")</f>
        <v>12.892197583403457</v>
      </c>
      <c r="U1160" s="43">
        <f ca="1">_xll.BInterpol('Base CDI'!$H$4:$H$28,'Base CDI'!$I$4:$I$29,S1160,"Cubic","Extrapolate=Linear","MultiX=Average","Skip=True","Sort=True")</f>
        <v>12.894824753107113</v>
      </c>
    </row>
    <row r="1161" spans="16:21" x14ac:dyDescent="0.25">
      <c r="P1161" s="10">
        <v>36200</v>
      </c>
      <c r="Q1161">
        <v>4.1498039999999996</v>
      </c>
      <c r="S1161" s="42">
        <f t="shared" ca="1" si="23"/>
        <v>47132</v>
      </c>
      <c r="T1161" s="43">
        <f ca="1">_xll.BInterpol('Base CDI'!$H$4:$H$28,'Base CDI'!$J$4:$J$29,S1161,"Cubic","Extrapolate=Linear","MultiX=Average","Skip=True","Sort=True")</f>
        <v>12.892693221773527</v>
      </c>
      <c r="U1161" s="43">
        <f ca="1">_xll.BInterpol('Base CDI'!$H$4:$H$28,'Base CDI'!$I$4:$I$29,S1161,"Cubic","Extrapolate=Linear","MultiX=Average","Skip=True","Sort=True")</f>
        <v>12.895281122921531</v>
      </c>
    </row>
    <row r="1162" spans="16:21" x14ac:dyDescent="0.25">
      <c r="P1162" s="10">
        <v>36201</v>
      </c>
      <c r="Q1162">
        <v>4.1551520000000002</v>
      </c>
      <c r="S1162" s="42">
        <f t="shared" ca="1" si="23"/>
        <v>47133</v>
      </c>
      <c r="T1162" s="43">
        <f ca="1">_xll.BInterpol('Base CDI'!$H$4:$H$28,'Base CDI'!$J$4:$J$29,S1162,"Cubic","Extrapolate=Linear","MultiX=Average","Skip=True","Sort=True")</f>
        <v>12.893192541103934</v>
      </c>
      <c r="U1162" s="43">
        <f ca="1">_xll.BInterpol('Base CDI'!$H$4:$H$28,'Base CDI'!$I$4:$I$29,S1162,"Cubic","Extrapolate=Linear","MultiX=Average","Skip=True","Sort=True")</f>
        <v>12.89574032746402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4">S1162+1</f>
        <v>47134</v>
      </c>
      <c r="T1163" s="43">
        <f ca="1">_xll.BInterpol('Base CDI'!$H$4:$H$28,'Base CDI'!$J$4:$J$29,S1163,"Cubic","Extrapolate=Linear","MultiX=Average","Skip=True","Sort=True")</f>
        <v>12.893695501201377</v>
      </c>
      <c r="U1163" s="43">
        <f ca="1">_xll.BInterpol('Base CDI'!$H$4:$H$28,'Base CDI'!$I$4:$I$29,S1163,"Cubic","Extrapolate=Linear","MultiX=Average","Skip=True","Sort=True")</f>
        <v>12.896202337983537</v>
      </c>
    </row>
    <row r="1164" spans="16:21" x14ac:dyDescent="0.25">
      <c r="P1164" s="10">
        <v>36203</v>
      </c>
      <c r="Q1164">
        <v>4.1658739999999996</v>
      </c>
      <c r="S1164" s="42">
        <f t="shared" ca="1" si="24"/>
        <v>47135</v>
      </c>
      <c r="T1164" s="43">
        <f ca="1">_xll.BInterpol('Base CDI'!$H$4:$H$28,'Base CDI'!$J$4:$J$29,S1164,"Cubic","Extrapolate=Linear","MultiX=Average","Skip=True","Sort=True")</f>
        <v>12.894202061872548</v>
      </c>
      <c r="U1164" s="43">
        <f ca="1">_xll.BInterpol('Base CDI'!$H$4:$H$28,'Base CDI'!$I$4:$I$29,S1164,"Cubic","Extrapolate=Linear","MultiX=Average","Skip=True","Sort=True")</f>
        <v>12.896667125729037</v>
      </c>
    </row>
    <row r="1165" spans="16:21" x14ac:dyDescent="0.25">
      <c r="P1165" s="10">
        <v>36208</v>
      </c>
      <c r="Q1165">
        <v>4.1712480000000003</v>
      </c>
      <c r="S1165" s="42">
        <f t="shared" ca="1" si="24"/>
        <v>47136</v>
      </c>
      <c r="T1165" s="43">
        <f ca="1">_xll.BInterpol('Base CDI'!$H$4:$H$28,'Base CDI'!$J$4:$J$29,S1165,"Cubic","Extrapolate=Linear","MultiX=Average","Skip=True","Sort=True")</f>
        <v>12.894712182924147</v>
      </c>
      <c r="U1165" s="43">
        <f ca="1">_xll.BInterpol('Base CDI'!$H$4:$H$28,'Base CDI'!$I$4:$I$29,S1165,"Cubic","Extrapolate=Linear","MultiX=Average","Skip=True","Sort=True")</f>
        <v>12.897134661949474</v>
      </c>
    </row>
    <row r="1166" spans="16:21" x14ac:dyDescent="0.25">
      <c r="P1166" s="10">
        <v>36209</v>
      </c>
      <c r="Q1166">
        <v>4.1766269999999999</v>
      </c>
      <c r="S1166" s="42">
        <f t="shared" ca="1" si="24"/>
        <v>47137</v>
      </c>
      <c r="T1166" s="43">
        <f ca="1">_xll.BInterpol('Base CDI'!$H$4:$H$28,'Base CDI'!$J$4:$J$29,S1166,"Cubic","Extrapolate=Linear","MultiX=Average","Skip=True","Sort=True")</f>
        <v>12.895225824162866</v>
      </c>
      <c r="U1166" s="43">
        <f ca="1">_xll.BInterpol('Base CDI'!$H$4:$H$28,'Base CDI'!$I$4:$I$29,S1166,"Cubic","Extrapolate=Linear","MultiX=Average","Skip=True","Sort=True")</f>
        <v>12.897604917893803</v>
      </c>
    </row>
    <row r="1167" spans="16:21" x14ac:dyDescent="0.25">
      <c r="P1167" s="10">
        <v>36210</v>
      </c>
      <c r="Q1167">
        <v>4.1820139999999997</v>
      </c>
      <c r="S1167" s="42">
        <f t="shared" ca="1" si="24"/>
        <v>47138</v>
      </c>
      <c r="T1167" s="43">
        <f ca="1">_xll.BInterpol('Base CDI'!$H$4:$H$28,'Base CDI'!$J$4:$J$29,S1167,"Cubic","Extrapolate=Linear","MultiX=Average","Skip=True","Sort=True")</f>
        <v>12.895742945395405</v>
      </c>
      <c r="U1167" s="43">
        <f ca="1">_xll.BInterpol('Base CDI'!$H$4:$H$28,'Base CDI'!$I$4:$I$29,S1167,"Cubic","Extrapolate=Linear","MultiX=Average","Skip=True","Sort=True")</f>
        <v>12.898077864810983</v>
      </c>
    </row>
    <row r="1168" spans="16:21" x14ac:dyDescent="0.25">
      <c r="P1168" s="10">
        <v>36213</v>
      </c>
      <c r="Q1168">
        <v>4.1874070000000003</v>
      </c>
      <c r="S1168" s="42">
        <f t="shared" ca="1" si="24"/>
        <v>47139</v>
      </c>
      <c r="T1168" s="43">
        <f ca="1">_xll.BInterpol('Base CDI'!$H$4:$H$28,'Base CDI'!$J$4:$J$29,S1168,"Cubic","Extrapolate=Linear","MultiX=Average","Skip=True","Sort=True")</f>
        <v>12.896263506428456</v>
      </c>
      <c r="U1168" s="43">
        <f ca="1">_xll.BInterpol('Base CDI'!$H$4:$H$28,'Base CDI'!$I$4:$I$29,S1168,"Cubic","Extrapolate=Linear","MultiX=Average","Skip=True","Sort=True")</f>
        <v>12.898553473949967</v>
      </c>
    </row>
    <row r="1169" spans="16:21" x14ac:dyDescent="0.25">
      <c r="P1169" s="10">
        <v>36214</v>
      </c>
      <c r="Q1169">
        <v>4.1928070000000002</v>
      </c>
      <c r="S1169" s="42">
        <f t="shared" ca="1" si="24"/>
        <v>47140</v>
      </c>
      <c r="T1169" s="43">
        <f ca="1">_xll.BInterpol('Base CDI'!$H$4:$H$28,'Base CDI'!$J$4:$J$29,S1169,"Cubic","Extrapolate=Linear","MultiX=Average","Skip=True","Sort=True")</f>
        <v>12.896787467068716</v>
      </c>
      <c r="U1169" s="43">
        <f ca="1">_xll.BInterpol('Base CDI'!$H$4:$H$28,'Base CDI'!$I$4:$I$29,S1169,"Cubic","Extrapolate=Linear","MultiX=Average","Skip=True","Sort=True")</f>
        <v>12.89903171655971</v>
      </c>
    </row>
    <row r="1170" spans="16:21" x14ac:dyDescent="0.25">
      <c r="P1170" s="10">
        <v>36215</v>
      </c>
      <c r="Q1170">
        <v>4.1982140000000001</v>
      </c>
      <c r="S1170" s="42">
        <f t="shared" ca="1" si="24"/>
        <v>47141</v>
      </c>
      <c r="T1170" s="43">
        <f ca="1">_xll.BInterpol('Base CDI'!$H$4:$H$28,'Base CDI'!$J$4:$J$29,S1170,"Cubic","Extrapolate=Linear","MultiX=Average","Skip=True","Sort=True")</f>
        <v>12.897314787122882</v>
      </c>
      <c r="U1170" s="43">
        <f ca="1">_xll.BInterpol('Base CDI'!$H$4:$H$28,'Base CDI'!$I$4:$I$29,S1170,"Cubic","Extrapolate=Linear","MultiX=Average","Skip=True","Sort=True")</f>
        <v>12.899512563889168</v>
      </c>
    </row>
    <row r="1171" spans="16:21" x14ac:dyDescent="0.25">
      <c r="P1171" s="10">
        <v>36216</v>
      </c>
      <c r="Q1171">
        <v>4.203627</v>
      </c>
      <c r="S1171" s="42">
        <f t="shared" ca="1" si="24"/>
        <v>47142</v>
      </c>
      <c r="T1171" s="43">
        <f ca="1">_xll.BInterpol('Base CDI'!$H$4:$H$28,'Base CDI'!$J$4:$J$29,S1171,"Cubic","Extrapolate=Linear","MultiX=Average","Skip=True","Sort=True")</f>
        <v>12.897845426397648</v>
      </c>
      <c r="U1171" s="43">
        <f ca="1">_xll.BInterpol('Base CDI'!$H$4:$H$28,'Base CDI'!$I$4:$I$29,S1171,"Cubic","Extrapolate=Linear","MultiX=Average","Skip=True","Sort=True")</f>
        <v>12.899995987187296</v>
      </c>
    </row>
    <row r="1172" spans="16:21" x14ac:dyDescent="0.25">
      <c r="P1172" s="10">
        <v>36217</v>
      </c>
      <c r="Q1172">
        <v>4.2090449999999997</v>
      </c>
      <c r="S1172" s="42">
        <f t="shared" ca="1" si="24"/>
        <v>47143</v>
      </c>
      <c r="T1172" s="43">
        <f ca="1">_xll.BInterpol('Base CDI'!$H$4:$H$28,'Base CDI'!$J$4:$J$29,S1172,"Cubic","Extrapolate=Linear","MultiX=Average","Skip=True","Sort=True")</f>
        <v>12.898379344699713</v>
      </c>
      <c r="U1172" s="43">
        <f ca="1">_xll.BInterpol('Base CDI'!$H$4:$H$28,'Base CDI'!$I$4:$I$29,S1172,"Cubic","Extrapolate=Linear","MultiX=Average","Skip=True","Sort=True")</f>
        <v>12.90048195770305</v>
      </c>
    </row>
    <row r="1173" spans="16:21" x14ac:dyDescent="0.25">
      <c r="P1173" s="10">
        <v>36220</v>
      </c>
      <c r="Q1173">
        <v>4.2144779999999997</v>
      </c>
      <c r="S1173" s="42">
        <f t="shared" ca="1" si="24"/>
        <v>47144</v>
      </c>
      <c r="T1173" s="43">
        <f ca="1">_xll.BInterpol('Base CDI'!$H$4:$H$28,'Base CDI'!$J$4:$J$29,S1173,"Cubic","Extrapolate=Linear","MultiX=Average","Skip=True","Sort=True")</f>
        <v>12.898916501835769</v>
      </c>
      <c r="U1173" s="43">
        <f ca="1">_xll.BInterpol('Base CDI'!$H$4:$H$28,'Base CDI'!$I$4:$I$29,S1173,"Cubic","Extrapolate=Linear","MultiX=Average","Skip=True","Sort=True")</f>
        <v>12.900970446685385</v>
      </c>
    </row>
    <row r="1174" spans="16:21" x14ac:dyDescent="0.25">
      <c r="P1174" s="10">
        <v>36221</v>
      </c>
      <c r="Q1174">
        <v>4.2199200000000001</v>
      </c>
      <c r="S1174" s="42">
        <f t="shared" ca="1" si="24"/>
        <v>47145</v>
      </c>
      <c r="T1174" s="43">
        <f ca="1">_xll.BInterpol('Base CDI'!$H$4:$H$28,'Base CDI'!$J$4:$J$29,S1174,"Cubic","Extrapolate=Linear","MultiX=Average","Skip=True","Sort=True")</f>
        <v>12.899456857612515</v>
      </c>
      <c r="U1174" s="43">
        <f ca="1">_xll.BInterpol('Base CDI'!$H$4:$H$28,'Base CDI'!$I$4:$I$29,S1174,"Cubic","Extrapolate=Linear","MultiX=Average","Skip=True","Sort=True")</f>
        <v>12.901461425383257</v>
      </c>
    </row>
    <row r="1175" spans="16:21" x14ac:dyDescent="0.25">
      <c r="P1175" s="10">
        <v>36222</v>
      </c>
      <c r="Q1175">
        <v>4.225365</v>
      </c>
      <c r="S1175" s="42">
        <f t="shared" ca="1" si="24"/>
        <v>47146</v>
      </c>
      <c r="T1175" s="43">
        <f ca="1">_xll.BInterpol('Base CDI'!$H$4:$H$28,'Base CDI'!$J$4:$J$29,S1175,"Cubic","Extrapolate=Linear","MultiX=Average","Skip=True","Sort=True")</f>
        <v>12.900000371836644</v>
      </c>
      <c r="U1175" s="43">
        <f ca="1">_xll.BInterpol('Base CDI'!$H$4:$H$28,'Base CDI'!$I$4:$I$29,S1175,"Cubic","Extrapolate=Linear","MultiX=Average","Skip=True","Sort=True")</f>
        <v>12.901954865045621</v>
      </c>
    </row>
    <row r="1176" spans="16:21" x14ac:dyDescent="0.25">
      <c r="P1176" s="10">
        <v>36223</v>
      </c>
      <c r="Q1176">
        <v>4.2308190000000003</v>
      </c>
      <c r="S1176" s="42">
        <f t="shared" ca="1" si="24"/>
        <v>47147</v>
      </c>
      <c r="T1176" s="43">
        <f ca="1">_xll.BInterpol('Base CDI'!$H$4:$H$28,'Base CDI'!$J$4:$J$29,S1176,"Cubic","Extrapolate=Linear","MultiX=Average","Skip=True","Sort=True")</f>
        <v>12.900547004314856</v>
      </c>
      <c r="U1176" s="43">
        <f ca="1">_xll.BInterpol('Base CDI'!$H$4:$H$28,'Base CDI'!$I$4:$I$29,S1176,"Cubic","Extrapolate=Linear","MultiX=Average","Skip=True","Sort=True")</f>
        <v>12.902450736921434</v>
      </c>
    </row>
    <row r="1177" spans="16:21" x14ac:dyDescent="0.25">
      <c r="P1177" s="10">
        <v>36224</v>
      </c>
      <c r="Q1177">
        <v>4.2362929999999999</v>
      </c>
      <c r="S1177" s="42">
        <f t="shared" ca="1" si="24"/>
        <v>47148</v>
      </c>
      <c r="T1177" s="43">
        <f ca="1">_xll.BInterpol('Base CDI'!$H$4:$H$28,'Base CDI'!$J$4:$J$29,S1177,"Cubic","Extrapolate=Linear","MultiX=Average","Skip=True","Sort=True")</f>
        <v>12.901096714853841</v>
      </c>
      <c r="U1177" s="43">
        <f ca="1">_xll.BInterpol('Base CDI'!$H$4:$H$28,'Base CDI'!$I$4:$I$29,S1177,"Cubic","Extrapolate=Linear","MultiX=Average","Skip=True","Sort=True")</f>
        <v>12.902949012259647</v>
      </c>
    </row>
    <row r="1178" spans="16:21" x14ac:dyDescent="0.25">
      <c r="P1178" s="10">
        <v>36227</v>
      </c>
      <c r="Q1178">
        <v>4.2424590000000002</v>
      </c>
      <c r="S1178" s="42">
        <f t="shared" ca="1" si="24"/>
        <v>47149</v>
      </c>
      <c r="T1178" s="43">
        <f ca="1">_xll.BInterpol('Base CDI'!$H$4:$H$28,'Base CDI'!$J$4:$J$29,S1178,"Cubic","Extrapolate=Linear","MultiX=Average","Skip=True","Sort=True")</f>
        <v>12.9016494632603</v>
      </c>
      <c r="U1178" s="43">
        <f ca="1">_xll.BInterpol('Base CDI'!$H$4:$H$28,'Base CDI'!$I$4:$I$29,S1178,"Cubic","Extrapolate=Linear","MultiX=Average","Skip=True","Sort=True")</f>
        <v>12.903449662309221</v>
      </c>
    </row>
    <row r="1179" spans="16:21" x14ac:dyDescent="0.25">
      <c r="P1179" s="10">
        <v>36228</v>
      </c>
      <c r="Q1179">
        <v>4.2486360000000003</v>
      </c>
      <c r="S1179" s="42">
        <f t="shared" ca="1" si="24"/>
        <v>47150</v>
      </c>
      <c r="T1179" s="43">
        <f ca="1">_xll.BInterpol('Base CDI'!$H$4:$H$28,'Base CDI'!$J$4:$J$29,S1179,"Cubic","Extrapolate=Linear","MultiX=Average","Skip=True","Sort=True")</f>
        <v>12.902205209340927</v>
      </c>
      <c r="U1179" s="43">
        <f ca="1">_xll.BInterpol('Base CDI'!$H$4:$H$28,'Base CDI'!$I$4:$I$29,S1179,"Cubic","Extrapolate=Linear","MultiX=Average","Skip=True","Sort=True")</f>
        <v>12.903952658319106</v>
      </c>
    </row>
    <row r="1180" spans="16:21" x14ac:dyDescent="0.25">
      <c r="P1180" s="10">
        <v>36229</v>
      </c>
      <c r="Q1180">
        <v>4.2548079999999997</v>
      </c>
      <c r="S1180" s="42">
        <f t="shared" ca="1" si="24"/>
        <v>47151</v>
      </c>
      <c r="T1180" s="43">
        <f ca="1">_xll.BInterpol('Base CDI'!$H$4:$H$28,'Base CDI'!$J$4:$J$29,S1180,"Cubic","Extrapolate=Linear","MultiX=Average","Skip=True","Sort=True")</f>
        <v>12.902763912902419</v>
      </c>
      <c r="U1180" s="43">
        <f ca="1">_xll.BInterpol('Base CDI'!$H$4:$H$28,'Base CDI'!$I$4:$I$29,S1180,"Cubic","Extrapolate=Linear","MultiX=Average","Skip=True","Sort=True")</f>
        <v>12.904457971538262</v>
      </c>
    </row>
    <row r="1181" spans="16:21" x14ac:dyDescent="0.25">
      <c r="P1181" s="10">
        <v>36230</v>
      </c>
      <c r="Q1181">
        <v>4.2609909999999998</v>
      </c>
      <c r="S1181" s="42">
        <f t="shared" ca="1" si="24"/>
        <v>47152</v>
      </c>
      <c r="T1181" s="43">
        <f ca="1">_xll.BInterpol('Base CDI'!$H$4:$H$28,'Base CDI'!$J$4:$J$29,S1181,"Cubic","Extrapolate=Linear","MultiX=Average","Skip=True","Sort=True")</f>
        <v>12.90332553375147</v>
      </c>
      <c r="U1181" s="43">
        <f ca="1">_xll.BInterpol('Base CDI'!$H$4:$H$28,'Base CDI'!$I$4:$I$29,S1181,"Cubic","Extrapolate=Linear","MultiX=Average","Skip=True","Sort=True")</f>
        <v>12.904965573215643</v>
      </c>
    </row>
    <row r="1182" spans="16:21" x14ac:dyDescent="0.25">
      <c r="P1182" s="10">
        <v>36231</v>
      </c>
      <c r="Q1182">
        <v>4.2671999999999999</v>
      </c>
      <c r="S1182" s="42">
        <f t="shared" ca="1" si="24"/>
        <v>47153</v>
      </c>
      <c r="T1182" s="43">
        <f ca="1">_xll.BInterpol('Base CDI'!$H$4:$H$28,'Base CDI'!$J$4:$J$29,S1182,"Cubic","Extrapolate=Linear","MultiX=Average","Skip=True","Sort=True")</f>
        <v>12.903890031694777</v>
      </c>
      <c r="U1182" s="43">
        <f ca="1">_xll.BInterpol('Base CDI'!$H$4:$H$28,'Base CDI'!$I$4:$I$29,S1182,"Cubic","Extrapolate=Linear","MultiX=Average","Skip=True","Sort=True")</f>
        <v>12.905475434600202</v>
      </c>
    </row>
    <row r="1183" spans="16:21" x14ac:dyDescent="0.25">
      <c r="P1183" s="10">
        <v>36234</v>
      </c>
      <c r="Q1183">
        <v>4.2734139999999998</v>
      </c>
      <c r="S1183" s="42">
        <f t="shared" ca="1" si="24"/>
        <v>47154</v>
      </c>
      <c r="T1183" s="43">
        <f ca="1">_xll.BInterpol('Base CDI'!$H$4:$H$28,'Base CDI'!$J$4:$J$29,S1183,"Cubic","Extrapolate=Linear","MultiX=Average","Skip=True","Sort=True")</f>
        <v>12.904457366539035</v>
      </c>
      <c r="U1183" s="43">
        <f ca="1">_xll.BInterpol('Base CDI'!$H$4:$H$28,'Base CDI'!$I$4:$I$29,S1183,"Cubic","Extrapolate=Linear","MultiX=Average","Skip=True","Sort=True")</f>
        <v>12.905987526940898</v>
      </c>
    </row>
    <row r="1184" spans="16:21" x14ac:dyDescent="0.25">
      <c r="P1184" s="10">
        <v>36235</v>
      </c>
      <c r="Q1184">
        <v>4.2796339999999997</v>
      </c>
      <c r="S1184" s="42">
        <f t="shared" ca="1" si="24"/>
        <v>47155</v>
      </c>
      <c r="T1184" s="43">
        <f ca="1">_xll.BInterpol('Base CDI'!$H$4:$H$28,'Base CDI'!$J$4:$J$29,S1184,"Cubic","Extrapolate=Linear","MultiX=Average","Skip=True","Sort=True")</f>
        <v>12.90502749809094</v>
      </c>
      <c r="U1184" s="43">
        <f ca="1">_xll.BInterpol('Base CDI'!$H$4:$H$28,'Base CDI'!$I$4:$I$29,S1184,"Cubic","Extrapolate=Linear","MultiX=Average","Skip=True","Sort=True")</f>
        <v>12.906501821486684</v>
      </c>
    </row>
    <row r="1185" spans="16:21" x14ac:dyDescent="0.25">
      <c r="P1185" s="10">
        <v>36236</v>
      </c>
      <c r="Q1185">
        <v>4.2858590000000003</v>
      </c>
      <c r="S1185" s="42">
        <f t="shared" ca="1" si="24"/>
        <v>47156</v>
      </c>
      <c r="T1185" s="43">
        <f ca="1">_xll.BInterpol('Base CDI'!$H$4:$H$28,'Base CDI'!$J$4:$J$29,S1185,"Cubic","Extrapolate=Linear","MultiX=Average","Skip=True","Sort=True")</f>
        <v>12.90560038615719</v>
      </c>
      <c r="U1185" s="43">
        <f ca="1">_xll.BInterpol('Base CDI'!$H$4:$H$28,'Base CDI'!$I$4:$I$29,S1185,"Cubic","Extrapolate=Linear","MultiX=Average","Skip=True","Sort=True")</f>
        <v>12.907018289486517</v>
      </c>
    </row>
    <row r="1186" spans="16:21" x14ac:dyDescent="0.25">
      <c r="P1186" s="10">
        <v>36237</v>
      </c>
      <c r="Q1186">
        <v>4.2920990000000003</v>
      </c>
      <c r="S1186" s="42">
        <f t="shared" ca="1" si="24"/>
        <v>47157</v>
      </c>
      <c r="T1186" s="43">
        <f ca="1">_xll.BInterpol('Base CDI'!$H$4:$H$28,'Base CDI'!$J$4:$J$29,S1186,"Cubic","Extrapolate=Linear","MultiX=Average","Skip=True","Sort=True")</f>
        <v>12.906175990544478</v>
      </c>
      <c r="U1186" s="43">
        <f ca="1">_xll.BInterpol('Base CDI'!$H$4:$H$28,'Base CDI'!$I$4:$I$29,S1186,"Cubic","Extrapolate=Linear","MultiX=Average","Skip=True","Sort=True")</f>
        <v>12.907536902189351</v>
      </c>
    </row>
    <row r="1187" spans="16:21" x14ac:dyDescent="0.25">
      <c r="P1187" s="10">
        <v>36238</v>
      </c>
      <c r="Q1187">
        <v>4.2983549999999999</v>
      </c>
      <c r="S1187" s="42">
        <f t="shared" ca="1" si="24"/>
        <v>47158</v>
      </c>
      <c r="T1187" s="43">
        <f ca="1">_xll.BInterpol('Base CDI'!$H$4:$H$28,'Base CDI'!$J$4:$J$29,S1187,"Cubic","Extrapolate=Linear","MultiX=Average","Skip=True","Sort=True")</f>
        <v>12.9067542710595</v>
      </c>
      <c r="U1187" s="43">
        <f ca="1">_xll.BInterpol('Base CDI'!$H$4:$H$28,'Base CDI'!$I$4:$I$29,S1187,"Cubic","Extrapolate=Linear","MultiX=Average","Skip=True","Sort=True")</f>
        <v>12.908057630844143</v>
      </c>
    </row>
    <row r="1188" spans="16:21" x14ac:dyDescent="0.25">
      <c r="P1188" s="10">
        <v>36241</v>
      </c>
      <c r="Q1188">
        <v>4.3046100000000003</v>
      </c>
      <c r="S1188" s="42">
        <f t="shared" ca="1" si="24"/>
        <v>47159</v>
      </c>
      <c r="T1188" s="43">
        <f ca="1">_xll.BInterpol('Base CDI'!$H$4:$H$28,'Base CDI'!$J$4:$J$29,S1188,"Cubic","Extrapolate=Linear","MultiX=Average","Skip=True","Sort=True")</f>
        <v>12.907335187508954</v>
      </c>
      <c r="U1188" s="43">
        <f ca="1">_xll.BInterpol('Base CDI'!$H$4:$H$28,'Base CDI'!$I$4:$I$29,S1188,"Cubic","Extrapolate=Linear","MultiX=Average","Skip=True","Sort=True")</f>
        <v>12.908580446699846</v>
      </c>
    </row>
    <row r="1189" spans="16:21" x14ac:dyDescent="0.25">
      <c r="P1189" s="10">
        <v>36242</v>
      </c>
      <c r="Q1189">
        <v>4.310873</v>
      </c>
      <c r="S1189" s="42">
        <f t="shared" ca="1" si="24"/>
        <v>47160</v>
      </c>
      <c r="T1189" s="43">
        <f ca="1">_xll.BInterpol('Base CDI'!$H$4:$H$28,'Base CDI'!$J$4:$J$29,S1189,"Cubic","Extrapolate=Linear","MultiX=Average","Skip=True","Sort=True")</f>
        <v>12.907918699699534</v>
      </c>
      <c r="U1189" s="43">
        <f ca="1">_xll.BInterpol('Base CDI'!$H$4:$H$28,'Base CDI'!$I$4:$I$29,S1189,"Cubic","Extrapolate=Linear","MultiX=Average","Skip=True","Sort=True")</f>
        <v>12.909105321005416</v>
      </c>
    </row>
    <row r="1190" spans="16:21" x14ac:dyDescent="0.25">
      <c r="P1190" s="10">
        <v>36243</v>
      </c>
      <c r="Q1190">
        <v>4.3171419999999996</v>
      </c>
      <c r="S1190" s="42">
        <f t="shared" ca="1" si="24"/>
        <v>47161</v>
      </c>
      <c r="T1190" s="43">
        <f ca="1">_xll.BInterpol('Base CDI'!$H$4:$H$28,'Base CDI'!$J$4:$J$29,S1190,"Cubic","Extrapolate=Linear","MultiX=Average","Skip=True","Sort=True")</f>
        <v>12.908504767437938</v>
      </c>
      <c r="U1190" s="43">
        <f ca="1">_xll.BInterpol('Base CDI'!$H$4:$H$28,'Base CDI'!$I$4:$I$29,S1190,"Cubic","Extrapolate=Linear","MultiX=Average","Skip=True","Sort=True")</f>
        <v>12.90963222500981</v>
      </c>
    </row>
    <row r="1191" spans="16:21" x14ac:dyDescent="0.25">
      <c r="P1191" s="10">
        <v>36244</v>
      </c>
      <c r="Q1191">
        <v>4.3234240000000002</v>
      </c>
      <c r="S1191" s="42">
        <f t="shared" ca="1" si="24"/>
        <v>47162</v>
      </c>
      <c r="T1191" s="43">
        <f ca="1">_xll.BInterpol('Base CDI'!$H$4:$H$28,'Base CDI'!$J$4:$J$29,S1191,"Cubic","Extrapolate=Linear","MultiX=Average","Skip=True","Sort=True")</f>
        <v>12.90909335053086</v>
      </c>
      <c r="U1191" s="43">
        <f ca="1">_xll.BInterpol('Base CDI'!$H$4:$H$28,'Base CDI'!$I$4:$I$29,S1191,"Cubic","Extrapolate=Linear","MultiX=Average","Skip=True","Sort=True")</f>
        <v>12.910161129961985</v>
      </c>
    </row>
    <row r="1192" spans="16:21" x14ac:dyDescent="0.25">
      <c r="P1192" s="10">
        <v>36245</v>
      </c>
      <c r="Q1192">
        <v>4.3293629999999999</v>
      </c>
      <c r="S1192" s="42">
        <f t="shared" ca="1" si="24"/>
        <v>47163</v>
      </c>
      <c r="T1192" s="43">
        <f ca="1">_xll.BInterpol('Base CDI'!$H$4:$H$28,'Base CDI'!$J$4:$J$29,S1192,"Cubic","Extrapolate=Linear","MultiX=Average","Skip=True","Sort=True")</f>
        <v>12.909684408784997</v>
      </c>
      <c r="U1192" s="43">
        <f ca="1">_xll.BInterpol('Base CDI'!$H$4:$H$28,'Base CDI'!$I$4:$I$29,S1192,"Cubic","Extrapolate=Linear","MultiX=Average","Skip=True","Sort=True")</f>
        <v>12.910692007110891</v>
      </c>
    </row>
    <row r="1193" spans="16:21" x14ac:dyDescent="0.25">
      <c r="P1193" s="10">
        <v>36248</v>
      </c>
      <c r="Q1193">
        <v>4.3353080000000004</v>
      </c>
      <c r="S1193" s="42">
        <f t="shared" ca="1" si="24"/>
        <v>47164</v>
      </c>
      <c r="T1193" s="43">
        <f ca="1">_xll.BInterpol('Base CDI'!$H$4:$H$28,'Base CDI'!$J$4:$J$29,S1193,"Cubic","Extrapolate=Linear","MultiX=Average","Skip=True","Sort=True")</f>
        <v>12.910277902007044</v>
      </c>
      <c r="U1193" s="43">
        <f ca="1">_xll.BInterpol('Base CDI'!$H$4:$H$28,'Base CDI'!$I$4:$I$29,S1193,"Cubic","Extrapolate=Linear","MultiX=Average","Skip=True","Sort=True")</f>
        <v>12.911224827705487</v>
      </c>
    </row>
    <row r="1194" spans="16:21" x14ac:dyDescent="0.25">
      <c r="P1194" s="10">
        <v>36249</v>
      </c>
      <c r="Q1194">
        <v>4.3412600000000001</v>
      </c>
      <c r="S1194" s="42">
        <f t="shared" ca="1" si="24"/>
        <v>47165</v>
      </c>
      <c r="T1194" s="43">
        <f ca="1">_xll.BInterpol('Base CDI'!$H$4:$H$28,'Base CDI'!$J$4:$J$29,S1194,"Cubic","Extrapolate=Linear","MultiX=Average","Skip=True","Sort=True")</f>
        <v>12.910873790003695</v>
      </c>
      <c r="U1194" s="43">
        <f ca="1">_xll.BInterpol('Base CDI'!$H$4:$H$28,'Base CDI'!$I$4:$I$29,S1194,"Cubic","Extrapolate=Linear","MultiX=Average","Skip=True","Sort=True")</f>
        <v>12.91175956299473</v>
      </c>
    </row>
    <row r="1195" spans="16:21" x14ac:dyDescent="0.25">
      <c r="P1195" s="10">
        <v>36250</v>
      </c>
      <c r="Q1195">
        <v>4.3472169999999997</v>
      </c>
      <c r="S1195" s="42">
        <f t="shared" ca="1" si="24"/>
        <v>47166</v>
      </c>
      <c r="T1195" s="43">
        <f ca="1">_xll.BInterpol('Base CDI'!$H$4:$H$28,'Base CDI'!$J$4:$J$29,S1195,"Cubic","Extrapolate=Linear","MultiX=Average","Skip=True","Sort=True")</f>
        <v>12.911472032581651</v>
      </c>
      <c r="U1195" s="43">
        <f ca="1">_xll.BInterpol('Base CDI'!$H$4:$H$28,'Base CDI'!$I$4:$I$29,S1195,"Cubic","Extrapolate=Linear","MultiX=Average","Skip=True","Sort=True")</f>
        <v>12.912296184227571</v>
      </c>
    </row>
    <row r="1196" spans="16:21" x14ac:dyDescent="0.25">
      <c r="P1196" s="10">
        <v>36255</v>
      </c>
      <c r="Q1196">
        <v>4.3529330000000002</v>
      </c>
      <c r="S1196" s="42">
        <f t="shared" ca="1" si="24"/>
        <v>47167</v>
      </c>
      <c r="T1196" s="43">
        <f ca="1">_xll.BInterpol('Base CDI'!$H$4:$H$28,'Base CDI'!$J$4:$J$29,S1196,"Cubic","Extrapolate=Linear","MultiX=Average","Skip=True","Sort=True")</f>
        <v>12.912072589547602</v>
      </c>
      <c r="U1196" s="43">
        <f ca="1">_xll.BInterpol('Base CDI'!$H$4:$H$28,'Base CDI'!$I$4:$I$29,S1196,"Cubic","Extrapolate=Linear","MultiX=Average","Skip=True","Sort=True")</f>
        <v>12.912834662652969</v>
      </c>
    </row>
    <row r="1197" spans="16:21" x14ac:dyDescent="0.25">
      <c r="P1197" s="10">
        <v>36256</v>
      </c>
      <c r="Q1197">
        <v>4.3585849999999997</v>
      </c>
      <c r="S1197" s="42">
        <f t="shared" ca="1" si="24"/>
        <v>47168</v>
      </c>
      <c r="T1197" s="43">
        <f ca="1">_xll.BInterpol('Base CDI'!$H$4:$H$28,'Base CDI'!$J$4:$J$29,S1197,"Cubic","Extrapolate=Linear","MultiX=Average","Skip=True","Sort=True")</f>
        <v>12.912675420708249</v>
      </c>
      <c r="U1197" s="43">
        <f ca="1">_xll.BInterpol('Base CDI'!$H$4:$H$28,'Base CDI'!$I$4:$I$29,S1197,"Cubic","Extrapolate=Linear","MultiX=Average","Skip=True","Sort=True")</f>
        <v>12.913374969519877</v>
      </c>
    </row>
    <row r="1198" spans="16:21" x14ac:dyDescent="0.25">
      <c r="P1198" s="10">
        <v>36257</v>
      </c>
      <c r="Q1198">
        <v>4.3642260000000004</v>
      </c>
      <c r="S1198" s="42">
        <f t="shared" ca="1" si="24"/>
        <v>47169</v>
      </c>
      <c r="T1198" s="43">
        <f ca="1">_xll.BInterpol('Base CDI'!$H$4:$H$28,'Base CDI'!$J$4:$J$29,S1198,"Cubic","Extrapolate=Linear","MultiX=Average","Skip=True","Sort=True")</f>
        <v>12.913280485870285</v>
      </c>
      <c r="U1198" s="43">
        <f ca="1">_xll.BInterpol('Base CDI'!$H$4:$H$28,'Base CDI'!$I$4:$I$29,S1198,"Cubic","Extrapolate=Linear","MultiX=Average","Skip=True","Sort=True")</f>
        <v>12.913917076077253</v>
      </c>
    </row>
    <row r="1199" spans="16:21" x14ac:dyDescent="0.25">
      <c r="P1199" s="10">
        <v>36258</v>
      </c>
      <c r="Q1199">
        <v>4.3698699999999997</v>
      </c>
      <c r="S1199" s="42">
        <f t="shared" ca="1" si="24"/>
        <v>47170</v>
      </c>
      <c r="T1199" s="43">
        <f ca="1">_xll.BInterpol('Base CDI'!$H$4:$H$28,'Base CDI'!$J$4:$J$29,S1199,"Cubic","Extrapolate=Linear","MultiX=Average","Skip=True","Sort=True")</f>
        <v>12.913887744840407</v>
      </c>
      <c r="U1199" s="43">
        <f ca="1">_xll.BInterpol('Base CDI'!$H$4:$H$28,'Base CDI'!$I$4:$I$29,S1199,"Cubic","Extrapolate=Linear","MultiX=Average","Skip=True","Sort=True")</f>
        <v>12.91446095357405</v>
      </c>
    </row>
    <row r="1200" spans="16:21" x14ac:dyDescent="0.25">
      <c r="P1200" s="10">
        <v>36259</v>
      </c>
      <c r="Q1200">
        <v>4.3755269999999999</v>
      </c>
      <c r="S1200" s="42">
        <f t="shared" ca="1" si="24"/>
        <v>47171</v>
      </c>
      <c r="T1200" s="43">
        <f ca="1">_xll.BInterpol('Base CDI'!$H$4:$H$28,'Base CDI'!$J$4:$J$29,S1200,"Cubic","Extrapolate=Linear","MultiX=Average","Skip=True","Sort=True")</f>
        <v>12.914497157425309</v>
      </c>
      <c r="U1200" s="43">
        <f ca="1">_xll.BInterpol('Base CDI'!$H$4:$H$28,'Base CDI'!$I$4:$I$29,S1200,"Cubic","Extrapolate=Linear","MultiX=Average","Skip=True","Sort=True")</f>
        <v>12.915006573259225</v>
      </c>
    </row>
    <row r="1201" spans="16:21" x14ac:dyDescent="0.25">
      <c r="P1201" s="10">
        <v>36262</v>
      </c>
      <c r="Q1201">
        <v>4.3811929999999997</v>
      </c>
      <c r="S1201" s="42">
        <f t="shared" ca="1" si="24"/>
        <v>47172</v>
      </c>
      <c r="T1201" s="43">
        <f ca="1">_xll.BInterpol('Base CDI'!$H$4:$H$28,'Base CDI'!$J$4:$J$29,S1201,"Cubic","Extrapolate=Linear","MultiX=Average","Skip=True","Sort=True")</f>
        <v>12.915108683431688</v>
      </c>
      <c r="U1201" s="43">
        <f ca="1">_xll.BInterpol('Base CDI'!$H$4:$H$28,'Base CDI'!$I$4:$I$29,S1201,"Cubic","Extrapolate=Linear","MultiX=Average","Skip=True","Sort=True")</f>
        <v>12.915553906381732</v>
      </c>
    </row>
    <row r="1202" spans="16:21" x14ac:dyDescent="0.25">
      <c r="P1202" s="10">
        <v>36263</v>
      </c>
      <c r="Q1202">
        <v>4.3868749999999999</v>
      </c>
      <c r="S1202" s="42">
        <f t="shared" ca="1" si="24"/>
        <v>47173</v>
      </c>
      <c r="T1202" s="43">
        <f ca="1">_xll.BInterpol('Base CDI'!$H$4:$H$28,'Base CDI'!$J$4:$J$29,S1202,"Cubic","Extrapolate=Linear","MultiX=Average","Skip=True","Sort=True")</f>
        <v>12.915722282666241</v>
      </c>
      <c r="U1202" s="43">
        <f ca="1">_xll.BInterpol('Base CDI'!$H$4:$H$28,'Base CDI'!$I$4:$I$29,S1202,"Cubic","Extrapolate=Linear","MultiX=Average","Skip=True","Sort=True")</f>
        <v>12.916102924190527</v>
      </c>
    </row>
    <row r="1203" spans="16:21" x14ac:dyDescent="0.25">
      <c r="P1203" s="10">
        <v>36264</v>
      </c>
      <c r="Q1203">
        <v>4.3925599999999996</v>
      </c>
      <c r="S1203" s="42">
        <f t="shared" ca="1" si="24"/>
        <v>47174</v>
      </c>
      <c r="T1203" s="43">
        <f ca="1">_xll.BInterpol('Base CDI'!$H$4:$H$28,'Base CDI'!$J$4:$J$29,S1203,"Cubic","Extrapolate=Linear","MultiX=Average","Skip=True","Sort=True")</f>
        <v>12.916337914935664</v>
      </c>
      <c r="U1203" s="43">
        <f ca="1">_xll.BInterpol('Base CDI'!$H$4:$H$28,'Base CDI'!$I$4:$I$29,S1203,"Cubic","Extrapolate=Linear","MultiX=Average","Skip=True","Sort=True")</f>
        <v>12.916653597934566</v>
      </c>
    </row>
    <row r="1204" spans="16:21" x14ac:dyDescent="0.25">
      <c r="P1204" s="10">
        <v>36265</v>
      </c>
      <c r="Q1204">
        <v>4.3975</v>
      </c>
      <c r="S1204" s="42">
        <f t="shared" ca="1" si="24"/>
        <v>47175</v>
      </c>
      <c r="T1204" s="43">
        <f ca="1">_xll.BInterpol('Base CDI'!$H$4:$H$28,'Base CDI'!$J$4:$J$29,S1204,"Cubic","Extrapolate=Linear","MultiX=Average","Skip=True","Sort=True")</f>
        <v>12.916955540046651</v>
      </c>
      <c r="U1204" s="43">
        <f ca="1">_xll.BInterpol('Base CDI'!$H$4:$H$28,'Base CDI'!$I$4:$I$29,S1204,"Cubic","Extrapolate=Linear","MultiX=Average","Skip=True","Sort=True")</f>
        <v>12.917205898862806</v>
      </c>
    </row>
    <row r="1205" spans="16:21" x14ac:dyDescent="0.25">
      <c r="P1205" s="10">
        <v>36266</v>
      </c>
      <c r="Q1205">
        <v>4.4025270000000001</v>
      </c>
      <c r="S1205" s="42">
        <f t="shared" ca="1" si="24"/>
        <v>47176</v>
      </c>
      <c r="T1205" s="43">
        <f ca="1">_xll.BInterpol('Base CDI'!$H$4:$H$28,'Base CDI'!$J$4:$J$29,S1205,"Cubic","Extrapolate=Linear","MultiX=Average","Skip=True","Sort=True")</f>
        <v>12.917575117805898</v>
      </c>
      <c r="U1205" s="43">
        <f ca="1">_xll.BInterpol('Base CDI'!$H$4:$H$28,'Base CDI'!$I$4:$I$29,S1205,"Cubic","Extrapolate=Linear","MultiX=Average","Skip=True","Sort=True")</f>
        <v>12.917759798224198</v>
      </c>
    </row>
    <row r="1206" spans="16:21" x14ac:dyDescent="0.25">
      <c r="P1206" s="10">
        <v>36269</v>
      </c>
      <c r="Q1206">
        <v>4.407559</v>
      </c>
      <c r="S1206" s="42">
        <f t="shared" ca="1" si="24"/>
        <v>47177</v>
      </c>
      <c r="T1206" s="43">
        <f ca="1">_xll.BInterpol('Base CDI'!$H$4:$H$28,'Base CDI'!$J$4:$J$29,S1206,"Cubic","Extrapolate=Linear","MultiX=Average","Skip=True","Sort=True")</f>
        <v>12.918196608020102</v>
      </c>
      <c r="U1206" s="43">
        <f ca="1">_xll.BInterpol('Base CDI'!$H$4:$H$28,'Base CDI'!$I$4:$I$29,S1206,"Cubic","Extrapolate=Linear","MultiX=Average","Skip=True","Sort=True")</f>
        <v>12.918315267267699</v>
      </c>
    </row>
    <row r="1207" spans="16:21" x14ac:dyDescent="0.25">
      <c r="P1207" s="10">
        <v>36270</v>
      </c>
      <c r="Q1207">
        <v>4.4126019999999997</v>
      </c>
      <c r="S1207" s="42">
        <f t="shared" ca="1" si="24"/>
        <v>47178</v>
      </c>
      <c r="T1207" s="43">
        <f ca="1">_xll.BInterpol('Base CDI'!$H$4:$H$28,'Base CDI'!$J$4:$J$29,S1207,"Cubic","Extrapolate=Linear","MultiX=Average","Skip=True","Sort=True")</f>
        <v>12.918819970495957</v>
      </c>
      <c r="U1207" s="43">
        <f ca="1">_xll.BInterpol('Base CDI'!$H$4:$H$28,'Base CDI'!$I$4:$I$29,S1207,"Cubic","Extrapolate=Linear","MultiX=Average","Skip=True","Sort=True")</f>
        <v>12.918872277242269</v>
      </c>
    </row>
    <row r="1208" spans="16:21" x14ac:dyDescent="0.25">
      <c r="P1208" s="10">
        <v>36272</v>
      </c>
      <c r="Q1208">
        <v>4.4176339999999996</v>
      </c>
      <c r="S1208" s="42">
        <f t="shared" ca="1" si="24"/>
        <v>47179</v>
      </c>
      <c r="T1208" s="43">
        <f ca="1">_xll.BInterpol('Base CDI'!$H$4:$H$28,'Base CDI'!$J$4:$J$29,S1208,"Cubic","Extrapolate=Linear","MultiX=Average","Skip=True","Sort=True")</f>
        <v>12.919445165040162</v>
      </c>
      <c r="U1208" s="43">
        <f ca="1">_xll.BInterpol('Base CDI'!$H$4:$H$28,'Base CDI'!$I$4:$I$29,S1208,"Cubic","Extrapolate=Linear","MultiX=Average","Skip=True","Sort=True")</f>
        <v>12.919430799396856</v>
      </c>
    </row>
    <row r="1209" spans="16:21" x14ac:dyDescent="0.25">
      <c r="P1209" s="10">
        <v>36273</v>
      </c>
      <c r="Q1209">
        <v>4.4226429999999999</v>
      </c>
      <c r="S1209" s="42">
        <f t="shared" ca="1" si="24"/>
        <v>47180</v>
      </c>
      <c r="T1209" s="43">
        <f ca="1">_xll.BInterpol('Base CDI'!$H$4:$H$28,'Base CDI'!$J$4:$J$29,S1209,"Cubic","Extrapolate=Linear","MultiX=Average","Skip=True","Sort=True")</f>
        <v>12.920072151459411</v>
      </c>
      <c r="U1209" s="43">
        <f ca="1">_xll.BInterpol('Base CDI'!$H$4:$H$28,'Base CDI'!$I$4:$I$29,S1209,"Cubic","Extrapolate=Linear","MultiX=Average","Skip=True","Sort=True")</f>
        <v>12.91999080498042</v>
      </c>
    </row>
    <row r="1210" spans="16:21" x14ac:dyDescent="0.25">
      <c r="P1210" s="10">
        <v>36276</v>
      </c>
      <c r="Q1210">
        <v>4.4275770000000003</v>
      </c>
      <c r="S1210" s="42">
        <f t="shared" ca="1" si="24"/>
        <v>47181</v>
      </c>
      <c r="T1210" s="43">
        <f ca="1">_xll.BInterpol('Base CDI'!$H$4:$H$28,'Base CDI'!$J$4:$J$29,S1210,"Cubic","Extrapolate=Linear","MultiX=Average","Skip=True","Sort=True")</f>
        <v>12.920700889560399</v>
      </c>
      <c r="U1210" s="43">
        <f ca="1">_xll.BInterpol('Base CDI'!$H$4:$H$28,'Base CDI'!$I$4:$I$29,S1210,"Cubic","Extrapolate=Linear","MultiX=Average","Skip=True","Sort=True")</f>
        <v>12.920552265241916</v>
      </c>
    </row>
    <row r="1211" spans="16:21" x14ac:dyDescent="0.25">
      <c r="P1211" s="10">
        <v>36277</v>
      </c>
      <c r="Q1211">
        <v>4.432512</v>
      </c>
      <c r="S1211" s="42">
        <f t="shared" ca="1" si="24"/>
        <v>47182</v>
      </c>
      <c r="T1211" s="43">
        <f ca="1">_xll.BInterpol('Base CDI'!$H$4:$H$28,'Base CDI'!$J$4:$J$29,S1211,"Cubic","Extrapolate=Linear","MultiX=Average","Skip=True","Sort=True")</f>
        <v>12.921331339149823</v>
      </c>
      <c r="U1211" s="43">
        <f ca="1">_xll.BInterpol('Base CDI'!$H$4:$H$28,'Base CDI'!$I$4:$I$29,S1211,"Cubic","Extrapolate=Linear","MultiX=Average","Skip=True","Sort=True")</f>
        <v>12.9211151514303</v>
      </c>
    </row>
    <row r="1212" spans="16:21" x14ac:dyDescent="0.25">
      <c r="P1212" s="10">
        <v>36278</v>
      </c>
      <c r="Q1212">
        <v>4.4374390000000004</v>
      </c>
      <c r="S1212" s="42">
        <f t="shared" ca="1" si="24"/>
        <v>47183</v>
      </c>
      <c r="T1212" s="43">
        <f ca="1">_xll.BInterpol('Base CDI'!$H$4:$H$28,'Base CDI'!$J$4:$J$29,S1212,"Cubic","Extrapolate=Linear","MultiX=Average","Skip=True","Sort=True")</f>
        <v>12.92196346003438</v>
      </c>
      <c r="U1212" s="43">
        <f ca="1">_xll.BInterpol('Base CDI'!$H$4:$H$28,'Base CDI'!$I$4:$I$29,S1212,"Cubic","Extrapolate=Linear","MultiX=Average","Skip=True","Sort=True")</f>
        <v>12.921679434794525</v>
      </c>
    </row>
    <row r="1213" spans="16:21" x14ac:dyDescent="0.25">
      <c r="P1213" s="10">
        <v>36279</v>
      </c>
      <c r="Q1213">
        <v>4.4423409999999999</v>
      </c>
      <c r="S1213" s="42">
        <f t="shared" ca="1" si="24"/>
        <v>47184</v>
      </c>
      <c r="T1213" s="43">
        <f ca="1">_xll.BInterpol('Base CDI'!$H$4:$H$28,'Base CDI'!$J$4:$J$29,S1213,"Cubic","Extrapolate=Linear","MultiX=Average","Skip=True","Sort=True")</f>
        <v>12.922597212020765</v>
      </c>
      <c r="U1213" s="43">
        <f ca="1">_xll.BInterpol('Base CDI'!$H$4:$H$28,'Base CDI'!$I$4:$I$29,S1213,"Cubic","Extrapolate=Linear","MultiX=Average","Skip=True","Sort=True")</f>
        <v>12.922245086583548</v>
      </c>
    </row>
    <row r="1214" spans="16:21" x14ac:dyDescent="0.25">
      <c r="P1214" s="10">
        <v>36280</v>
      </c>
      <c r="Q1214">
        <v>4.4471629999999998</v>
      </c>
      <c r="S1214" s="42">
        <f t="shared" ca="1" si="24"/>
        <v>47185</v>
      </c>
      <c r="T1214" s="43">
        <f ca="1">_xll.BInterpol('Base CDI'!$H$4:$H$28,'Base CDI'!$J$4:$J$29,S1214,"Cubic","Extrapolate=Linear","MultiX=Average","Skip=True","Sort=True")</f>
        <v>12.923232554915671</v>
      </c>
      <c r="U1214" s="43">
        <f ca="1">_xll.BInterpol('Base CDI'!$H$4:$H$28,'Base CDI'!$I$4:$I$29,S1214,"Cubic","Extrapolate=Linear","MultiX=Average","Skip=True","Sort=True")</f>
        <v>12.922812078046324</v>
      </c>
    </row>
    <row r="1215" spans="16:21" x14ac:dyDescent="0.25">
      <c r="P1215" s="10">
        <v>36283</v>
      </c>
      <c r="Q1215">
        <v>4.4519859999999998</v>
      </c>
      <c r="S1215" s="42">
        <f t="shared" ca="1" si="24"/>
        <v>47186</v>
      </c>
      <c r="T1215" s="43">
        <f ca="1">_xll.BInterpol('Base CDI'!$H$4:$H$28,'Base CDI'!$J$4:$J$29,S1215,"Cubic","Extrapolate=Linear","MultiX=Average","Skip=True","Sort=True")</f>
        <v>12.923869448525799</v>
      </c>
      <c r="U1215" s="43">
        <f ca="1">_xll.BInterpol('Base CDI'!$H$4:$H$28,'Base CDI'!$I$4:$I$29,S1215,"Cubic","Extrapolate=Linear","MultiX=Average","Skip=True","Sort=True")</f>
        <v>12.923380380431809</v>
      </c>
    </row>
    <row r="1216" spans="16:21" x14ac:dyDescent="0.25">
      <c r="P1216" s="10">
        <v>36284</v>
      </c>
      <c r="Q1216">
        <v>4.4568079999999997</v>
      </c>
      <c r="S1216" s="42">
        <f t="shared" ca="1" si="24"/>
        <v>47187</v>
      </c>
      <c r="T1216" s="43">
        <f ca="1">_xll.BInterpol('Base CDI'!$H$4:$H$28,'Base CDI'!$J$4:$J$29,S1216,"Cubic","Extrapolate=Linear","MultiX=Average","Skip=True","Sort=True")</f>
        <v>12.924507852657841</v>
      </c>
      <c r="U1216" s="43">
        <f ca="1">_xll.BInterpol('Base CDI'!$H$4:$H$28,'Base CDI'!$I$4:$I$29,S1216,"Cubic","Extrapolate=Linear","MultiX=Average","Skip=True","Sort=True")</f>
        <v>12.923949964988957</v>
      </c>
    </row>
    <row r="1217" spans="16:21" x14ac:dyDescent="0.25">
      <c r="P1217" s="10">
        <v>36285</v>
      </c>
      <c r="Q1217">
        <v>4.4616400000000001</v>
      </c>
      <c r="S1217" s="42">
        <f t="shared" ca="1" si="24"/>
        <v>47188</v>
      </c>
      <c r="T1217" s="43">
        <f ca="1">_xll.BInterpol('Base CDI'!$H$4:$H$28,'Base CDI'!$J$4:$J$29,S1217,"Cubic","Extrapolate=Linear","MultiX=Average","Skip=True","Sort=True")</f>
        <v>12.925147727118494</v>
      </c>
      <c r="U1217" s="43">
        <f ca="1">_xll.BInterpol('Base CDI'!$H$4:$H$28,'Base CDI'!$I$4:$I$29,S1217,"Cubic","Extrapolate=Linear","MultiX=Average","Skip=True","Sort=True")</f>
        <v>12.924520802966724</v>
      </c>
    </row>
    <row r="1218" spans="16:21" x14ac:dyDescent="0.25">
      <c r="P1218" s="10">
        <v>36286</v>
      </c>
      <c r="Q1218">
        <v>4.466475</v>
      </c>
      <c r="S1218" s="42">
        <f t="shared" ca="1" si="24"/>
        <v>47189</v>
      </c>
      <c r="T1218" s="43">
        <f ca="1">_xll.BInterpol('Base CDI'!$H$4:$H$28,'Base CDI'!$J$4:$J$29,S1218,"Cubic","Extrapolate=Linear","MultiX=Average","Skip=True","Sort=True")</f>
        <v>12.925789031714455</v>
      </c>
      <c r="U1218" s="43">
        <f ca="1">_xll.BInterpol('Base CDI'!$H$4:$H$28,'Base CDI'!$I$4:$I$29,S1218,"Cubic","Extrapolate=Linear","MultiX=Average","Skip=True","Sort=True")</f>
        <v>12.925092865614067</v>
      </c>
    </row>
    <row r="1219" spans="16:21" x14ac:dyDescent="0.25">
      <c r="P1219" s="10">
        <v>36287</v>
      </c>
      <c r="Q1219">
        <v>4.4713010000000004</v>
      </c>
      <c r="S1219" s="42">
        <f t="shared" ca="1" si="24"/>
        <v>47190</v>
      </c>
      <c r="T1219" s="43">
        <f ca="1">_xll.BInterpol('Base CDI'!$H$4:$H$28,'Base CDI'!$J$4:$J$29,S1219,"Cubic","Extrapolate=Linear","MultiX=Average","Skip=True","Sort=True")</f>
        <v>12.926431726252417</v>
      </c>
      <c r="U1219" s="43">
        <f ca="1">_xll.BInterpol('Base CDI'!$H$4:$H$28,'Base CDI'!$I$4:$I$29,S1219,"Cubic","Extrapolate=Linear","MultiX=Average","Skip=True","Sort=True")</f>
        <v>12.925666124179941</v>
      </c>
    </row>
    <row r="1220" spans="16:21" x14ac:dyDescent="0.25">
      <c r="P1220" s="10">
        <v>36290</v>
      </c>
      <c r="Q1220">
        <v>4.4759859999999998</v>
      </c>
      <c r="S1220" s="42">
        <f t="shared" ca="1" si="24"/>
        <v>47191</v>
      </c>
      <c r="T1220" s="43">
        <f ca="1">_xll.BInterpol('Base CDI'!$H$4:$H$28,'Base CDI'!$J$4:$J$29,S1220,"Cubic","Extrapolate=Linear","MultiX=Average","Skip=True","Sort=True")</f>
        <v>12.92707577053908</v>
      </c>
      <c r="U1220" s="43">
        <f ca="1">_xll.BInterpol('Base CDI'!$H$4:$H$28,'Base CDI'!$I$4:$I$29,S1220,"Cubic","Extrapolate=Linear","MultiX=Average","Skip=True","Sort=True")</f>
        <v>12.926240549913299</v>
      </c>
    </row>
    <row r="1221" spans="16:21" x14ac:dyDescent="0.25">
      <c r="P1221" s="10">
        <v>36291</v>
      </c>
      <c r="Q1221">
        <v>4.4805130000000002</v>
      </c>
      <c r="S1221" s="42">
        <f t="shared" ca="1" si="24"/>
        <v>47192</v>
      </c>
      <c r="T1221" s="43">
        <f ca="1">_xll.BInterpol('Base CDI'!$H$4:$H$28,'Base CDI'!$J$4:$J$29,S1221,"Cubic","Extrapolate=Linear","MultiX=Average","Skip=True","Sort=True")</f>
        <v>12.927721124381135</v>
      </c>
      <c r="U1221" s="43">
        <f ca="1">_xll.BInterpol('Base CDI'!$H$4:$H$28,'Base CDI'!$I$4:$I$29,S1221,"Cubic","Extrapolate=Linear","MultiX=Average","Skip=True","Sort=True")</f>
        <v>12.926816114063097</v>
      </c>
    </row>
    <row r="1222" spans="16:21" x14ac:dyDescent="0.25">
      <c r="P1222" s="10">
        <v>36292</v>
      </c>
      <c r="Q1222">
        <v>4.4850349999999999</v>
      </c>
      <c r="S1222" s="42">
        <f t="shared" ca="1" si="24"/>
        <v>47193</v>
      </c>
      <c r="T1222" s="43">
        <f ca="1">_xll.BInterpol('Base CDI'!$H$4:$H$28,'Base CDI'!$J$4:$J$29,S1222,"Cubic","Extrapolate=Linear","MultiX=Average","Skip=True","Sort=True")</f>
        <v>12.928367747585282</v>
      </c>
      <c r="U1222" s="43">
        <f ca="1">_xll.BInterpol('Base CDI'!$H$4:$H$28,'Base CDI'!$I$4:$I$29,S1222,"Cubic","Extrapolate=Linear","MultiX=Average","Skip=True","Sort=True")</f>
        <v>12.927392787878293</v>
      </c>
    </row>
    <row r="1223" spans="16:21" x14ac:dyDescent="0.25">
      <c r="P1223" s="10">
        <v>36293</v>
      </c>
      <c r="Q1223">
        <v>4.48956</v>
      </c>
      <c r="S1223" s="42">
        <f t="shared" ca="1" si="24"/>
        <v>47194</v>
      </c>
      <c r="T1223" s="43">
        <f ca="1">_xll.BInterpol('Base CDI'!$H$4:$H$28,'Base CDI'!$J$4:$J$29,S1223,"Cubic","Extrapolate=Linear","MultiX=Average","Skip=True","Sort=True")</f>
        <v>12.929015599958216</v>
      </c>
      <c r="U1223" s="43">
        <f ca="1">_xll.BInterpol('Base CDI'!$H$4:$H$28,'Base CDI'!$I$4:$I$29,S1223,"Cubic","Extrapolate=Linear","MultiX=Average","Skip=True","Sort=True")</f>
        <v>12.927970542607842</v>
      </c>
    </row>
    <row r="1224" spans="16:21" x14ac:dyDescent="0.25">
      <c r="P1224" s="10">
        <v>36294</v>
      </c>
      <c r="Q1224">
        <v>4.49376</v>
      </c>
      <c r="S1224" s="42">
        <f t="shared" ca="1" si="24"/>
        <v>47195</v>
      </c>
      <c r="T1224" s="43">
        <f ca="1">_xll.BInterpol('Base CDI'!$H$4:$H$28,'Base CDI'!$J$4:$J$29,S1224,"Cubic","Extrapolate=Linear","MultiX=Average","Skip=True","Sort=True")</f>
        <v>12.92966464130663</v>
      </c>
      <c r="U1224" s="43">
        <f ca="1">_xll.BInterpol('Base CDI'!$H$4:$H$28,'Base CDI'!$I$4:$I$29,S1224,"Cubic","Extrapolate=Linear","MultiX=Average","Skip=True","Sort=True")</f>
        <v>12.928549349500697</v>
      </c>
    </row>
    <row r="1225" spans="16:21" x14ac:dyDescent="0.25">
      <c r="P1225" s="10">
        <v>36297</v>
      </c>
      <c r="Q1225">
        <v>4.4979420000000001</v>
      </c>
      <c r="S1225" s="42">
        <f t="shared" ca="1" si="24"/>
        <v>47196</v>
      </c>
      <c r="T1225" s="43">
        <f ca="1">_xll.BInterpol('Base CDI'!$H$4:$H$28,'Base CDI'!$J$4:$J$29,S1225,"Cubic","Extrapolate=Linear","MultiX=Average","Skip=True","Sort=True")</f>
        <v>12.930314831437224</v>
      </c>
      <c r="U1225" s="43">
        <f ca="1">_xll.BInterpol('Base CDI'!$H$4:$H$28,'Base CDI'!$I$4:$I$29,S1225,"Cubic","Extrapolate=Linear","MultiX=Average","Skip=True","Sort=True")</f>
        <v>12.929129179805814</v>
      </c>
    </row>
    <row r="1226" spans="16:21" x14ac:dyDescent="0.25">
      <c r="P1226" s="10">
        <v>36298</v>
      </c>
      <c r="Q1226">
        <v>4.5020670000000003</v>
      </c>
      <c r="S1226" s="42">
        <f t="shared" ca="1" si="24"/>
        <v>47197</v>
      </c>
      <c r="T1226" s="43">
        <f ca="1">_xll.BInterpol('Base CDI'!$H$4:$H$28,'Base CDI'!$J$4:$J$29,S1226,"Cubic","Extrapolate=Linear","MultiX=Average","Skip=True","Sort=True")</f>
        <v>12.930966130156692</v>
      </c>
      <c r="U1226" s="43">
        <f ca="1">_xll.BInterpol('Base CDI'!$H$4:$H$28,'Base CDI'!$I$4:$I$29,S1226,"Cubic","Extrapolate=Linear","MultiX=Average","Skip=True","Sort=True")</f>
        <v>12.929710004772151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5">S1226+1</f>
        <v>47198</v>
      </c>
      <c r="T1227" s="43">
        <f ca="1">_xll.BInterpol('Base CDI'!$H$4:$H$28,'Base CDI'!$J$4:$J$29,S1227,"Cubic","Extrapolate=Linear","MultiX=Average","Skip=True","Sort=True")</f>
        <v>12.931618497271728</v>
      </c>
      <c r="U1227" s="43">
        <f ca="1">_xll.BInterpol('Base CDI'!$H$4:$H$28,'Base CDI'!$I$4:$I$29,S1227,"Cubic","Extrapolate=Linear","MultiX=Average","Skip=True","Sort=True")</f>
        <v>12.93029179564866</v>
      </c>
    </row>
    <row r="1228" spans="16:21" x14ac:dyDescent="0.25">
      <c r="P1228" s="10">
        <v>36300</v>
      </c>
      <c r="Q1228">
        <v>4.5098149999999997</v>
      </c>
      <c r="S1228" s="42">
        <f t="shared" ca="1" si="25"/>
        <v>47199</v>
      </c>
      <c r="T1228" s="43">
        <f ca="1">_xll.BInterpol('Base CDI'!$H$4:$H$28,'Base CDI'!$J$4:$J$29,S1228,"Cubic","Extrapolate=Linear","MultiX=Average","Skip=True","Sort=True")</f>
        <v>12.932271892589032</v>
      </c>
      <c r="U1228" s="43">
        <f ca="1">_xll.BInterpol('Base CDI'!$H$4:$H$28,'Base CDI'!$I$4:$I$29,S1228,"Cubic","Extrapolate=Linear","MultiX=Average","Skip=True","Sort=True")</f>
        <v>12.930874523684299</v>
      </c>
    </row>
    <row r="1229" spans="16:21" x14ac:dyDescent="0.25">
      <c r="P1229" s="10">
        <v>36301</v>
      </c>
      <c r="Q1229">
        <v>4.5135059999999996</v>
      </c>
      <c r="S1229" s="42">
        <f t="shared" ca="1" si="25"/>
        <v>47200</v>
      </c>
      <c r="T1229" s="43">
        <f ca="1">_xll.BInterpol('Base CDI'!$H$4:$H$28,'Base CDI'!$J$4:$J$29,S1229,"Cubic","Extrapolate=Linear","MultiX=Average","Skip=True","Sort=True")</f>
        <v>12.932926275915296</v>
      </c>
      <c r="U1229" s="43">
        <f ca="1">_xll.BInterpol('Base CDI'!$H$4:$H$28,'Base CDI'!$I$4:$I$29,S1229,"Cubic","Extrapolate=Linear","MultiX=Average","Skip=True","Sort=True")</f>
        <v>12.93145816012802</v>
      </c>
    </row>
    <row r="1230" spans="16:21" x14ac:dyDescent="0.25">
      <c r="P1230" s="10">
        <v>36304</v>
      </c>
      <c r="Q1230">
        <v>4.5171979999999996</v>
      </c>
      <c r="S1230" s="42">
        <f t="shared" ca="1" si="25"/>
        <v>47201</v>
      </c>
      <c r="T1230" s="43">
        <f ca="1">_xll.BInterpol('Base CDI'!$H$4:$H$28,'Base CDI'!$J$4:$J$29,S1230,"Cubic","Extrapolate=Linear","MultiX=Average","Skip=True","Sort=True")</f>
        <v>12.933581607057217</v>
      </c>
      <c r="U1230" s="43">
        <f ca="1">_xll.BInterpol('Base CDI'!$H$4:$H$28,'Base CDI'!$I$4:$I$29,S1230,"Cubic","Extrapolate=Linear","MultiX=Average","Skip=True","Sort=True")</f>
        <v>12.932042676228782</v>
      </c>
    </row>
    <row r="1231" spans="16:21" x14ac:dyDescent="0.25">
      <c r="P1231" s="10">
        <v>36305</v>
      </c>
      <c r="Q1231">
        <v>4.5208890000000004</v>
      </c>
      <c r="S1231" s="42">
        <f t="shared" ca="1" si="25"/>
        <v>47202</v>
      </c>
      <c r="T1231" s="43">
        <f ca="1">_xll.BInterpol('Base CDI'!$H$4:$H$28,'Base CDI'!$J$4:$J$29,S1231,"Cubic","Extrapolate=Linear","MultiX=Average","Skip=True","Sort=True")</f>
        <v>12.934237845821492</v>
      </c>
      <c r="U1231" s="43">
        <f ca="1">_xll.BInterpol('Base CDI'!$H$4:$H$28,'Base CDI'!$I$4:$I$29,S1231,"Cubic","Extrapolate=Linear","MultiX=Average","Skip=True","Sort=True")</f>
        <v>12.932628043235541</v>
      </c>
    </row>
    <row r="1232" spans="16:21" x14ac:dyDescent="0.25">
      <c r="P1232" s="10">
        <v>36306</v>
      </c>
      <c r="Q1232">
        <v>4.5245870000000004</v>
      </c>
      <c r="S1232" s="42">
        <f t="shared" ca="1" si="25"/>
        <v>47203</v>
      </c>
      <c r="T1232" s="43">
        <f ca="1">_xll.BInterpol('Base CDI'!$H$4:$H$28,'Base CDI'!$J$4:$J$29,S1232,"Cubic","Extrapolate=Linear","MultiX=Average","Skip=True","Sort=True")</f>
        <v>12.934894952014817</v>
      </c>
      <c r="U1232" s="43">
        <f ca="1">_xll.BInterpol('Base CDI'!$H$4:$H$28,'Base CDI'!$I$4:$I$29,S1232,"Cubic","Extrapolate=Linear","MultiX=Average","Skip=True","Sort=True")</f>
        <v>12.933214232397249</v>
      </c>
    </row>
    <row r="1233" spans="16:21" x14ac:dyDescent="0.25">
      <c r="P1233" s="10">
        <v>36307</v>
      </c>
      <c r="Q1233">
        <v>4.5282850000000003</v>
      </c>
      <c r="S1233" s="42">
        <f t="shared" ca="1" si="25"/>
        <v>47204</v>
      </c>
      <c r="T1233" s="43">
        <f ca="1">_xll.BInterpol('Base CDI'!$H$4:$H$28,'Base CDI'!$J$4:$J$29,S1233,"Cubic","Extrapolate=Linear","MultiX=Average","Skip=True","Sort=True")</f>
        <v>12.935552885443885</v>
      </c>
      <c r="U1233" s="43">
        <f ca="1">_xll.BInterpol('Base CDI'!$H$4:$H$28,'Base CDI'!$I$4:$I$29,S1233,"Cubic","Extrapolate=Linear","MultiX=Average","Skip=True","Sort=True")</f>
        <v>12.933801214962863</v>
      </c>
    </row>
    <row r="1234" spans="16:21" x14ac:dyDescent="0.25">
      <c r="P1234" s="10">
        <v>36308</v>
      </c>
      <c r="Q1234">
        <v>4.5319440000000002</v>
      </c>
      <c r="S1234" s="42">
        <f t="shared" ca="1" si="25"/>
        <v>47205</v>
      </c>
      <c r="T1234" s="43">
        <f ca="1">_xll.BInterpol('Base CDI'!$H$4:$H$28,'Base CDI'!$J$4:$J$29,S1234,"Cubic","Extrapolate=Linear","MultiX=Average","Skip=True","Sort=True")</f>
        <v>12.936211605915396</v>
      </c>
      <c r="U1234" s="43">
        <f ca="1">_xll.BInterpol('Base CDI'!$H$4:$H$28,'Base CDI'!$I$4:$I$29,S1234,"Cubic","Extrapolate=Linear","MultiX=Average","Skip=True","Sort=True")</f>
        <v>12.934388962181337</v>
      </c>
    </row>
    <row r="1235" spans="16:21" x14ac:dyDescent="0.25">
      <c r="P1235" s="10">
        <v>36311</v>
      </c>
      <c r="Q1235">
        <v>4.5355879999999997</v>
      </c>
      <c r="S1235" s="42">
        <f t="shared" ca="1" si="25"/>
        <v>47206</v>
      </c>
      <c r="T1235" s="43">
        <f ca="1">_xll.BInterpol('Base CDI'!$H$4:$H$28,'Base CDI'!$J$4:$J$29,S1235,"Cubic","Extrapolate=Linear","MultiX=Average","Skip=True","Sort=True")</f>
        <v>12.936871073236043</v>
      </c>
      <c r="U1235" s="43">
        <f ca="1">_xll.BInterpol('Base CDI'!$H$4:$H$28,'Base CDI'!$I$4:$I$29,S1235,"Cubic","Extrapolate=Linear","MultiX=Average","Skip=True","Sort=True")</f>
        <v>12.93497744530163</v>
      </c>
    </row>
    <row r="1236" spans="16:21" x14ac:dyDescent="0.25">
      <c r="P1236" s="10">
        <v>36312</v>
      </c>
      <c r="Q1236">
        <v>4.5392250000000001</v>
      </c>
      <c r="S1236" s="42">
        <f t="shared" ca="1" si="25"/>
        <v>47207</v>
      </c>
      <c r="T1236" s="43">
        <f ca="1">_xll.BInterpol('Base CDI'!$H$4:$H$28,'Base CDI'!$J$4:$J$29,S1236,"Cubic","Extrapolate=Linear","MultiX=Average","Skip=True","Sort=True")</f>
        <v>12.937531247212522</v>
      </c>
      <c r="U1236" s="43">
        <f ca="1">_xll.BInterpol('Base CDI'!$H$4:$H$28,'Base CDI'!$I$4:$I$29,S1236,"Cubic","Extrapolate=Linear","MultiX=Average","Skip=True","Sort=True")</f>
        <v>12.935566635572695</v>
      </c>
    </row>
    <row r="1237" spans="16:21" x14ac:dyDescent="0.25">
      <c r="P1237" s="10">
        <v>36313</v>
      </c>
      <c r="Q1237">
        <v>4.5428649999999999</v>
      </c>
      <c r="S1237" s="42">
        <f t="shared" ca="1" si="25"/>
        <v>47208</v>
      </c>
      <c r="T1237" s="43">
        <f ca="1">_xll.BInterpol('Base CDI'!$H$4:$H$28,'Base CDI'!$J$4:$J$29,S1237,"Cubic","Extrapolate=Linear","MultiX=Average","Skip=True","Sort=True")</f>
        <v>12.93819208765153</v>
      </c>
      <c r="U1237" s="43">
        <f ca="1">_xll.BInterpol('Base CDI'!$H$4:$H$28,'Base CDI'!$I$4:$I$29,S1237,"Cubic","Extrapolate=Linear","MultiX=Average","Skip=True","Sort=True")</f>
        <v>12.936156504243487</v>
      </c>
    </row>
    <row r="1238" spans="16:21" x14ac:dyDescent="0.25">
      <c r="P1238" s="10">
        <v>36315</v>
      </c>
      <c r="Q1238">
        <v>4.5465249999999999</v>
      </c>
      <c r="S1238" s="42">
        <f t="shared" ca="1" si="25"/>
        <v>47209</v>
      </c>
      <c r="T1238" s="43">
        <f ca="1">_xll.BInterpol('Base CDI'!$H$4:$H$28,'Base CDI'!$J$4:$J$29,S1238,"Cubic","Extrapolate=Linear","MultiX=Average","Skip=True","Sort=True")</f>
        <v>12.938853554359762</v>
      </c>
      <c r="U1238" s="43">
        <f ca="1">_xll.BInterpol('Base CDI'!$H$4:$H$28,'Base CDI'!$I$4:$I$29,S1238,"Cubic","Extrapolate=Linear","MultiX=Average","Skip=True","Sort=True")</f>
        <v>12.936747022562962</v>
      </c>
    </row>
    <row r="1239" spans="16:21" x14ac:dyDescent="0.25">
      <c r="P1239" s="10">
        <v>36318</v>
      </c>
      <c r="Q1239">
        <v>4.5501940000000003</v>
      </c>
      <c r="S1239" s="42">
        <f t="shared" ca="1" si="25"/>
        <v>47210</v>
      </c>
      <c r="T1239" s="43">
        <f ca="1">_xll.BInterpol('Base CDI'!$H$4:$H$28,'Base CDI'!$J$4:$J$29,S1239,"Cubic","Extrapolate=Linear","MultiX=Average","Skip=True","Sort=True")</f>
        <v>12.939515607143914</v>
      </c>
      <c r="U1239" s="43">
        <f ca="1">_xll.BInterpol('Base CDI'!$H$4:$H$28,'Base CDI'!$I$4:$I$29,S1239,"Cubic","Extrapolate=Linear","MultiX=Average","Skip=True","Sort=True")</f>
        <v>12.937338161780076</v>
      </c>
    </row>
    <row r="1240" spans="16:21" x14ac:dyDescent="0.25">
      <c r="P1240" s="10">
        <v>36319</v>
      </c>
      <c r="Q1240">
        <v>4.5538639999999999</v>
      </c>
      <c r="S1240" s="42">
        <f t="shared" ca="1" si="25"/>
        <v>47211</v>
      </c>
      <c r="T1240" s="43">
        <f ca="1">_xll.BInterpol('Base CDI'!$H$4:$H$28,'Base CDI'!$J$4:$J$29,S1240,"Cubic","Extrapolate=Linear","MultiX=Average","Skip=True","Sort=True")</f>
        <v>12.940178205810682</v>
      </c>
      <c r="U1240" s="43">
        <f ca="1">_xll.BInterpol('Base CDI'!$H$4:$H$28,'Base CDI'!$I$4:$I$29,S1240,"Cubic","Extrapolate=Linear","MultiX=Average","Skip=True","Sort=True")</f>
        <v>12.937929893143783</v>
      </c>
    </row>
    <row r="1241" spans="16:21" x14ac:dyDescent="0.25">
      <c r="P1241" s="10">
        <v>36320</v>
      </c>
      <c r="Q1241">
        <v>4.5575450000000002</v>
      </c>
      <c r="S1241" s="42">
        <f t="shared" ca="1" si="25"/>
        <v>47212</v>
      </c>
      <c r="T1241" s="43">
        <f ca="1">_xll.BInterpol('Base CDI'!$H$4:$H$28,'Base CDI'!$J$4:$J$29,S1241,"Cubic","Extrapolate=Linear","MultiX=Average","Skip=True","Sort=True")</f>
        <v>12.940841310166762</v>
      </c>
      <c r="U1241" s="43">
        <f ca="1">_xll.BInterpol('Base CDI'!$H$4:$H$28,'Base CDI'!$I$4:$I$29,S1241,"Cubic","Extrapolate=Linear","MultiX=Average","Skip=True","Sort=True")</f>
        <v>12.93852218790304</v>
      </c>
    </row>
    <row r="1242" spans="16:21" x14ac:dyDescent="0.25">
      <c r="P1242" s="10">
        <v>36321</v>
      </c>
      <c r="Q1242">
        <v>4.561083</v>
      </c>
      <c r="S1242" s="42">
        <f t="shared" ca="1" si="25"/>
        <v>47213</v>
      </c>
      <c r="T1242" s="43">
        <f ca="1">_xll.BInterpol('Base CDI'!$H$4:$H$28,'Base CDI'!$J$4:$J$29,S1242,"Cubic","Extrapolate=Linear","MultiX=Average","Skip=True","Sort=True")</f>
        <v>12.941504880018851</v>
      </c>
      <c r="U1242" s="43">
        <f ca="1">_xll.BInterpol('Base CDI'!$H$4:$H$28,'Base CDI'!$I$4:$I$29,S1242,"Cubic","Extrapolate=Linear","MultiX=Average","Skip=True","Sort=True")</f>
        <v>12.939115017306801</v>
      </c>
    </row>
    <row r="1243" spans="16:21" x14ac:dyDescent="0.25">
      <c r="P1243" s="10">
        <v>36322</v>
      </c>
      <c r="Q1243">
        <v>4.564629</v>
      </c>
      <c r="S1243" s="42">
        <f t="shared" ca="1" si="25"/>
        <v>47214</v>
      </c>
      <c r="T1243" s="43">
        <f ca="1">_xll.BInterpol('Base CDI'!$H$4:$H$28,'Base CDI'!$J$4:$J$29,S1243,"Cubic","Extrapolate=Linear","MultiX=Average","Skip=True","Sort=True")</f>
        <v>12.942168875173644</v>
      </c>
      <c r="U1243" s="43">
        <f ca="1">_xll.BInterpol('Base CDI'!$H$4:$H$28,'Base CDI'!$I$4:$I$29,S1243,"Cubic","Extrapolate=Linear","MultiX=Average","Skip=True","Sort=True")</f>
        <v>12.939708352604022</v>
      </c>
    </row>
    <row r="1244" spans="16:21" x14ac:dyDescent="0.25">
      <c r="P1244" s="10">
        <v>36325</v>
      </c>
      <c r="Q1244">
        <v>4.5681789999999998</v>
      </c>
      <c r="S1244" s="42">
        <f t="shared" ca="1" si="25"/>
        <v>47215</v>
      </c>
      <c r="T1244" s="43">
        <f ca="1">_xll.BInterpol('Base CDI'!$H$4:$H$28,'Base CDI'!$J$4:$J$29,S1244,"Cubic","Extrapolate=Linear","MultiX=Average","Skip=True","Sort=True")</f>
        <v>12.942833255437835</v>
      </c>
      <c r="U1244" s="43">
        <f ca="1">_xll.BInterpol('Base CDI'!$H$4:$H$28,'Base CDI'!$I$4:$I$29,S1244,"Cubic","Extrapolate=Linear","MultiX=Average","Skip=True","Sort=True")</f>
        <v>12.94030216504366</v>
      </c>
    </row>
    <row r="1245" spans="16:21" x14ac:dyDescent="0.25">
      <c r="P1245" s="10">
        <v>36326</v>
      </c>
      <c r="Q1245">
        <v>4.5717309999999998</v>
      </c>
      <c r="S1245" s="42">
        <f t="shared" ca="1" si="25"/>
        <v>47216</v>
      </c>
      <c r="T1245" s="43">
        <f ca="1">_xll.BInterpol('Base CDI'!$H$4:$H$28,'Base CDI'!$J$4:$J$29,S1245,"Cubic","Extrapolate=Linear","MultiX=Average","Skip=True","Sort=True")</f>
        <v>12.943497980618123</v>
      </c>
      <c r="U1245" s="43">
        <f ca="1">_xll.BInterpol('Base CDI'!$H$4:$H$28,'Base CDI'!$I$4:$I$29,S1245,"Cubic","Extrapolate=Linear","MultiX=Average","Skip=True","Sort=True")</f>
        <v>12.940896425874667</v>
      </c>
    </row>
    <row r="1246" spans="16:21" x14ac:dyDescent="0.25">
      <c r="P1246" s="10">
        <v>36327</v>
      </c>
      <c r="Q1246">
        <v>4.5752940000000004</v>
      </c>
      <c r="S1246" s="42">
        <f t="shared" ca="1" si="25"/>
        <v>47217</v>
      </c>
      <c r="T1246" s="43">
        <f ca="1">_xll.BInterpol('Base CDI'!$H$4:$H$28,'Base CDI'!$J$4:$J$29,S1246,"Cubic","Extrapolate=Linear","MultiX=Average","Skip=True","Sort=True")</f>
        <v>12.944163010521201</v>
      </c>
      <c r="U1246" s="43">
        <f ca="1">_xll.BInterpol('Base CDI'!$H$4:$H$28,'Base CDI'!$I$4:$I$29,S1246,"Cubic","Extrapolate=Linear","MultiX=Average","Skip=True","Sort=True")</f>
        <v>12.941491106346001</v>
      </c>
    </row>
    <row r="1247" spans="16:21" x14ac:dyDescent="0.25">
      <c r="P1247" s="10">
        <v>36328</v>
      </c>
      <c r="Q1247">
        <v>4.5788489999999999</v>
      </c>
      <c r="S1247" s="42">
        <f t="shared" ca="1" si="25"/>
        <v>47218</v>
      </c>
      <c r="T1247" s="43">
        <f ca="1">_xll.BInterpol('Base CDI'!$H$4:$H$28,'Base CDI'!$J$4:$J$29,S1247,"Cubic","Extrapolate=Linear","MultiX=Average","Skip=True","Sort=True")</f>
        <v>12.944828304953766</v>
      </c>
      <c r="U1247" s="43">
        <f ca="1">_xll.BInterpol('Base CDI'!$H$4:$H$28,'Base CDI'!$I$4:$I$29,S1247,"Cubic","Extrapolate=Linear","MultiX=Average","Skip=True","Sort=True")</f>
        <v>12.942086177706617</v>
      </c>
    </row>
    <row r="1248" spans="16:21" x14ac:dyDescent="0.25">
      <c r="P1248" s="10">
        <v>36329</v>
      </c>
      <c r="Q1248">
        <v>4.5823929999999997</v>
      </c>
      <c r="S1248" s="42">
        <f t="shared" ca="1" si="25"/>
        <v>47219</v>
      </c>
      <c r="T1248" s="43">
        <f ca="1">_xll.BInterpol('Base CDI'!$H$4:$H$28,'Base CDI'!$J$4:$J$29,S1248,"Cubic","Extrapolate=Linear","MultiX=Average","Skip=True","Sort=True")</f>
        <v>12.945493823722515</v>
      </c>
      <c r="U1248" s="43">
        <f ca="1">_xll.BInterpol('Base CDI'!$H$4:$H$28,'Base CDI'!$I$4:$I$29,S1248,"Cubic","Extrapolate=Linear","MultiX=Average","Skip=True","Sort=True")</f>
        <v>12.942681611205471</v>
      </c>
    </row>
    <row r="1249" spans="16:21" x14ac:dyDescent="0.25">
      <c r="P1249" s="10">
        <v>36332</v>
      </c>
      <c r="Q1249">
        <v>4.585934</v>
      </c>
      <c r="S1249" s="42">
        <f t="shared" ca="1" si="25"/>
        <v>47220</v>
      </c>
      <c r="T1249" s="43">
        <f ca="1">_xll.BInterpol('Base CDI'!$H$4:$H$28,'Base CDI'!$J$4:$J$29,S1249,"Cubic","Extrapolate=Linear","MultiX=Average","Skip=True","Sort=True")</f>
        <v>12.946159526634142</v>
      </c>
      <c r="U1249" s="43">
        <f ca="1">_xll.BInterpol('Base CDI'!$H$4:$H$28,'Base CDI'!$I$4:$I$29,S1249,"Cubic","Extrapolate=Linear","MultiX=Average","Skip=True","Sort=True")</f>
        <v>12.943277378091516</v>
      </c>
    </row>
    <row r="1250" spans="16:21" x14ac:dyDescent="0.25">
      <c r="P1250" s="10">
        <v>36333</v>
      </c>
      <c r="Q1250">
        <v>4.5894810000000001</v>
      </c>
      <c r="S1250" s="42">
        <f t="shared" ca="1" si="25"/>
        <v>47221</v>
      </c>
      <c r="T1250" s="43">
        <f ca="1">_xll.BInterpol('Base CDI'!$H$4:$H$28,'Base CDI'!$J$4:$J$29,S1250,"Cubic","Extrapolate=Linear","MultiX=Average","Skip=True","Sort=True")</f>
        <v>12.946825373495344</v>
      </c>
      <c r="U1250" s="43">
        <f ca="1">_xll.BInterpol('Base CDI'!$H$4:$H$28,'Base CDI'!$I$4:$I$29,S1250,"Cubic","Extrapolate=Linear","MultiX=Average","Skip=True","Sort=True")</f>
        <v>12.94387344961371</v>
      </c>
    </row>
    <row r="1251" spans="16:21" x14ac:dyDescent="0.25">
      <c r="P1251" s="10">
        <v>36334</v>
      </c>
      <c r="Q1251">
        <v>4.5930260000000001</v>
      </c>
      <c r="S1251" s="42">
        <f t="shared" ca="1" si="25"/>
        <v>47222</v>
      </c>
      <c r="T1251" s="43">
        <f ca="1">_xll.BInterpol('Base CDI'!$H$4:$H$28,'Base CDI'!$J$4:$J$29,S1251,"Cubic","Extrapolate=Linear","MultiX=Average","Skip=True","Sort=True")</f>
        <v>12.947491324112818</v>
      </c>
      <c r="U1251" s="43">
        <f ca="1">_xll.BInterpol('Base CDI'!$H$4:$H$28,'Base CDI'!$I$4:$I$29,S1251,"Cubic","Extrapolate=Linear","MultiX=Average","Skip=True","Sort=True")</f>
        <v>12.944469797021007</v>
      </c>
    </row>
    <row r="1252" spans="16:21" x14ac:dyDescent="0.25">
      <c r="P1252" s="10">
        <v>36335</v>
      </c>
      <c r="Q1252">
        <v>4.5963289999999999</v>
      </c>
      <c r="S1252" s="42">
        <f t="shared" ca="1" si="25"/>
        <v>47223</v>
      </c>
      <c r="T1252" s="43">
        <f ca="1">_xll.BInterpol('Base CDI'!$H$4:$H$28,'Base CDI'!$J$4:$J$29,S1252,"Cubic","Extrapolate=Linear","MultiX=Average","Skip=True","Sort=True")</f>
        <v>12.948157338293257</v>
      </c>
      <c r="U1252" s="43">
        <f ca="1">_xll.BInterpol('Base CDI'!$H$4:$H$28,'Base CDI'!$I$4:$I$29,S1252,"Cubic","Extrapolate=Linear","MultiX=Average","Skip=True","Sort=True")</f>
        <v>12.945066391562364</v>
      </c>
    </row>
    <row r="1253" spans="16:21" x14ac:dyDescent="0.25">
      <c r="P1253" s="10">
        <v>36336</v>
      </c>
      <c r="Q1253">
        <v>4.5997469999999998</v>
      </c>
      <c r="S1253" s="42">
        <f t="shared" ca="1" si="25"/>
        <v>47224</v>
      </c>
      <c r="T1253" s="43">
        <f ca="1">_xll.BInterpol('Base CDI'!$H$4:$H$28,'Base CDI'!$J$4:$J$29,S1253,"Cubic","Extrapolate=Linear","MultiX=Average","Skip=True","Sort=True")</f>
        <v>12.948823375843359</v>
      </c>
      <c r="U1253" s="43">
        <f ca="1">_xll.BInterpol('Base CDI'!$H$4:$H$28,'Base CDI'!$I$4:$I$29,S1253,"Cubic","Extrapolate=Linear","MultiX=Average","Skip=True","Sort=True")</f>
        <v>12.945663204486733</v>
      </c>
    </row>
    <row r="1254" spans="16:21" x14ac:dyDescent="0.25">
      <c r="P1254" s="10">
        <v>36339</v>
      </c>
      <c r="Q1254">
        <v>4.603173</v>
      </c>
      <c r="S1254" s="42">
        <f t="shared" ca="1" si="25"/>
        <v>47225</v>
      </c>
      <c r="T1254" s="43">
        <f ca="1">_xll.BInterpol('Base CDI'!$H$4:$H$28,'Base CDI'!$J$4:$J$29,S1254,"Cubic","Extrapolate=Linear","MultiX=Average","Skip=True","Sort=True")</f>
        <v>12.949489396569819</v>
      </c>
      <c r="U1254" s="43">
        <f ca="1">_xll.BInterpol('Base CDI'!$H$4:$H$28,'Base CDI'!$I$4:$I$29,S1254,"Cubic","Extrapolate=Linear","MultiX=Average","Skip=True","Sort=True")</f>
        <v>12.946260207043073</v>
      </c>
    </row>
    <row r="1255" spans="16:21" x14ac:dyDescent="0.25">
      <c r="P1255" s="10">
        <v>36340</v>
      </c>
      <c r="Q1255">
        <v>4.6065950000000004</v>
      </c>
      <c r="S1255" s="42">
        <f t="shared" ca="1" si="25"/>
        <v>47226</v>
      </c>
      <c r="T1255" s="43">
        <f ca="1">_xll.BInterpol('Base CDI'!$H$4:$H$28,'Base CDI'!$J$4:$J$29,S1255,"Cubic","Extrapolate=Linear","MultiX=Average","Skip=True","Sort=True")</f>
        <v>12.950155360279334</v>
      </c>
      <c r="U1255" s="43">
        <f ca="1">_xll.BInterpol('Base CDI'!$H$4:$H$28,'Base CDI'!$I$4:$I$29,S1255,"Cubic","Extrapolate=Linear","MultiX=Average","Skip=True","Sort=True")</f>
        <v>12.946857370480338</v>
      </c>
    </row>
    <row r="1256" spans="16:21" x14ac:dyDescent="0.25">
      <c r="P1256" s="10">
        <v>36341</v>
      </c>
      <c r="Q1256">
        <v>4.610017</v>
      </c>
      <c r="S1256" s="42">
        <f t="shared" ca="1" si="25"/>
        <v>47227</v>
      </c>
      <c r="T1256" s="43">
        <f ca="1">_xll.BInterpol('Base CDI'!$H$4:$H$28,'Base CDI'!$J$4:$J$29,S1256,"Cubic","Extrapolate=Linear","MultiX=Average","Skip=True","Sort=True")</f>
        <v>12.950821226778597</v>
      </c>
      <c r="U1256" s="43">
        <f ca="1">_xll.BInterpol('Base CDI'!$H$4:$H$28,'Base CDI'!$I$4:$I$29,S1256,"Cubic","Extrapolate=Linear","MultiX=Average","Skip=True","Sort=True")</f>
        <v>12.947454666047483</v>
      </c>
    </row>
    <row r="1257" spans="16:21" x14ac:dyDescent="0.25">
      <c r="P1257" s="10">
        <v>36342</v>
      </c>
      <c r="Q1257">
        <v>4.6134310000000003</v>
      </c>
      <c r="S1257" s="42">
        <f t="shared" ca="1" si="25"/>
        <v>47228</v>
      </c>
      <c r="T1257" s="43">
        <f ca="1">_xll.BInterpol('Base CDI'!$H$4:$H$28,'Base CDI'!$J$4:$J$29,S1257,"Cubic","Extrapolate=Linear","MultiX=Average","Skip=True","Sort=True")</f>
        <v>12.951486955874307</v>
      </c>
      <c r="U1257" s="43">
        <f ca="1">_xll.BInterpol('Base CDI'!$H$4:$H$28,'Base CDI'!$I$4:$I$29,S1257,"Cubic","Extrapolate=Linear","MultiX=Average","Skip=True","Sort=True")</f>
        <v>12.948052064993464</v>
      </c>
    </row>
    <row r="1258" spans="16:21" x14ac:dyDescent="0.25">
      <c r="P1258" s="10">
        <v>36343</v>
      </c>
      <c r="Q1258">
        <v>4.6168339999999999</v>
      </c>
      <c r="S1258" s="42">
        <f t="shared" ca="1" si="25"/>
        <v>47229</v>
      </c>
      <c r="T1258" s="43">
        <f ca="1">_xll.BInterpol('Base CDI'!$H$4:$H$28,'Base CDI'!$J$4:$J$29,S1258,"Cubic","Extrapolate=Linear","MultiX=Average","Skip=True","Sort=True")</f>
        <v>12.95215250737316</v>
      </c>
      <c r="U1258" s="43">
        <f ca="1">_xll.BInterpol('Base CDI'!$H$4:$H$28,'Base CDI'!$I$4:$I$29,S1258,"Cubic","Extrapolate=Linear","MultiX=Average","Skip=True","Sort=True")</f>
        <v>12.948649538567237</v>
      </c>
    </row>
    <row r="1259" spans="16:21" x14ac:dyDescent="0.25">
      <c r="P1259" s="10">
        <v>36346</v>
      </c>
      <c r="Q1259">
        <v>4.6202389999999998</v>
      </c>
      <c r="S1259" s="42">
        <f t="shared" ca="1" si="25"/>
        <v>47230</v>
      </c>
      <c r="T1259" s="43">
        <f ca="1">_xll.BInterpol('Base CDI'!$H$4:$H$28,'Base CDI'!$J$4:$J$29,S1259,"Cubic","Extrapolate=Linear","MultiX=Average","Skip=True","Sort=True")</f>
        <v>12.952817841081849</v>
      </c>
      <c r="U1259" s="43">
        <f ca="1">_xll.BInterpol('Base CDI'!$H$4:$H$28,'Base CDI'!$I$4:$I$29,S1259,"Cubic","Extrapolate=Linear","MultiX=Average","Skip=True","Sort=True")</f>
        <v>12.949247058017756</v>
      </c>
    </row>
    <row r="1260" spans="16:21" x14ac:dyDescent="0.25">
      <c r="P1260" s="10">
        <v>36347</v>
      </c>
      <c r="Q1260">
        <v>4.6236350000000002</v>
      </c>
      <c r="S1260" s="42">
        <f t="shared" ca="1" si="25"/>
        <v>47231</v>
      </c>
      <c r="T1260" s="43">
        <f ca="1">_xll.BInterpol('Base CDI'!$H$4:$H$28,'Base CDI'!$J$4:$J$29,S1260,"Cubic","Extrapolate=Linear","MultiX=Average","Skip=True","Sort=True")</f>
        <v>12.953482916807072</v>
      </c>
      <c r="U1260" s="43">
        <f ca="1">_xll.BInterpol('Base CDI'!$H$4:$H$28,'Base CDI'!$I$4:$I$29,S1260,"Cubic","Extrapolate=Linear","MultiX=Average","Skip=True","Sort=True")</f>
        <v>12.949844594593976</v>
      </c>
    </row>
    <row r="1261" spans="16:21" x14ac:dyDescent="0.25">
      <c r="P1261" s="10">
        <v>36348</v>
      </c>
      <c r="Q1261">
        <v>4.6270350000000002</v>
      </c>
      <c r="S1261" s="42">
        <f t="shared" ca="1" si="25"/>
        <v>47232</v>
      </c>
      <c r="T1261" s="43">
        <f ca="1">_xll.BInterpol('Base CDI'!$H$4:$H$28,'Base CDI'!$J$4:$J$29,S1261,"Cubic","Extrapolate=Linear","MultiX=Average","Skip=True","Sort=True")</f>
        <v>12.954147694355525</v>
      </c>
      <c r="U1261" s="43">
        <f ca="1">_xll.BInterpol('Base CDI'!$H$4:$H$28,'Base CDI'!$I$4:$I$29,S1261,"Cubic","Extrapolate=Linear","MultiX=Average","Skip=True","Sort=True")</f>
        <v>12.950442119544856</v>
      </c>
    </row>
    <row r="1262" spans="16:21" x14ac:dyDescent="0.25">
      <c r="P1262" s="10">
        <v>36349</v>
      </c>
      <c r="Q1262">
        <v>4.6304319999999999</v>
      </c>
      <c r="S1262" s="42">
        <f t="shared" ca="1" si="25"/>
        <v>47233</v>
      </c>
      <c r="T1262" s="43">
        <f ca="1">_xll.BInterpol('Base CDI'!$H$4:$H$28,'Base CDI'!$J$4:$J$29,S1262,"Cubic","Extrapolate=Linear","MultiX=Average","Skip=True","Sort=True")</f>
        <v>12.954812133533901</v>
      </c>
      <c r="U1262" s="43">
        <f ca="1">_xll.BInterpol('Base CDI'!$H$4:$H$28,'Base CDI'!$I$4:$I$29,S1262,"Cubic","Extrapolate=Linear","MultiX=Average","Skip=True","Sort=True")</f>
        <v>12.951039604119348</v>
      </c>
    </row>
    <row r="1263" spans="16:21" x14ac:dyDescent="0.25">
      <c r="P1263" s="10">
        <v>36350</v>
      </c>
      <c r="Q1263">
        <v>4.633813</v>
      </c>
      <c r="S1263" s="42">
        <f t="shared" ca="1" si="25"/>
        <v>47234</v>
      </c>
      <c r="T1263" s="43">
        <f ca="1">_xll.BInterpol('Base CDI'!$H$4:$H$28,'Base CDI'!$J$4:$J$29,S1263,"Cubic","Extrapolate=Linear","MultiX=Average","Skip=True","Sort=True")</f>
        <v>12.955476194148901</v>
      </c>
      <c r="U1263" s="43">
        <f ca="1">_xll.BInterpol('Base CDI'!$H$4:$H$28,'Base CDI'!$I$4:$I$29,S1263,"Cubic","Extrapolate=Linear","MultiX=Average","Skip=True","Sort=True")</f>
        <v>12.951637019566407</v>
      </c>
    </row>
    <row r="1264" spans="16:21" x14ac:dyDescent="0.25">
      <c r="P1264" s="10">
        <v>36353</v>
      </c>
      <c r="Q1264">
        <v>4.6371950000000002</v>
      </c>
      <c r="S1264" s="42">
        <f t="shared" ca="1" si="25"/>
        <v>47235</v>
      </c>
      <c r="T1264" s="43">
        <f ca="1">_xll.BInterpol('Base CDI'!$H$4:$H$28,'Base CDI'!$J$4:$J$29,S1264,"Cubic","Extrapolate=Linear","MultiX=Average","Skip=True","Sort=True")</f>
        <v>12.956139836007216</v>
      </c>
      <c r="U1264" s="43">
        <f ca="1">_xll.BInterpol('Base CDI'!$H$4:$H$28,'Base CDI'!$I$4:$I$29,S1264,"Cubic","Extrapolate=Linear","MultiX=Average","Skip=True","Sort=True")</f>
        <v>12.952234337134991</v>
      </c>
    </row>
    <row r="1265" spans="16:21" x14ac:dyDescent="0.25">
      <c r="P1265" s="10">
        <v>36354</v>
      </c>
      <c r="Q1265">
        <v>4.6405890000000003</v>
      </c>
      <c r="S1265" s="42">
        <f t="shared" ca="1" si="25"/>
        <v>47236</v>
      </c>
      <c r="T1265" s="43">
        <f ca="1">_xll.BInterpol('Base CDI'!$H$4:$H$28,'Base CDI'!$J$4:$J$29,S1265,"Cubic","Extrapolate=Linear","MultiX=Average","Skip=True","Sort=True")</f>
        <v>12.956803018915544</v>
      </c>
      <c r="U1265" s="43">
        <f ca="1">_xll.BInterpol('Base CDI'!$H$4:$H$28,'Base CDI'!$I$4:$I$29,S1265,"Cubic","Extrapolate=Linear","MultiX=Average","Skip=True","Sort=True")</f>
        <v>12.952831528074054</v>
      </c>
    </row>
    <row r="1266" spans="16:21" x14ac:dyDescent="0.25">
      <c r="P1266" s="10">
        <v>36355</v>
      </c>
      <c r="Q1266">
        <v>4.6440049999999999</v>
      </c>
      <c r="S1266" s="42">
        <f t="shared" ca="1" si="25"/>
        <v>47237</v>
      </c>
      <c r="T1266" s="43">
        <f ca="1">_xll.BInterpol('Base CDI'!$H$4:$H$28,'Base CDI'!$J$4:$J$29,S1266,"Cubic","Extrapolate=Linear","MultiX=Average","Skip=True","Sort=True")</f>
        <v>12.957465702680581</v>
      </c>
      <c r="U1266" s="43">
        <f ca="1">_xll.BInterpol('Base CDI'!$H$4:$H$28,'Base CDI'!$I$4:$I$29,S1266,"Cubic","Extrapolate=Linear","MultiX=Average","Skip=True","Sort=True")</f>
        <v>12.953428563632551</v>
      </c>
    </row>
    <row r="1267" spans="16:21" x14ac:dyDescent="0.25">
      <c r="P1267" s="10">
        <v>36356</v>
      </c>
      <c r="Q1267">
        <v>4.6474229999999999</v>
      </c>
      <c r="S1267" s="42">
        <f t="shared" ca="1" si="25"/>
        <v>47238</v>
      </c>
      <c r="T1267" s="43">
        <f ca="1">_xll.BInterpol('Base CDI'!$H$4:$H$28,'Base CDI'!$J$4:$J$29,S1267,"Cubic","Extrapolate=Linear","MultiX=Average","Skip=True","Sort=True")</f>
        <v>12.958127847109022</v>
      </c>
      <c r="U1267" s="43">
        <f ca="1">_xll.BInterpol('Base CDI'!$H$4:$H$28,'Base CDI'!$I$4:$I$29,S1267,"Cubic","Extrapolate=Linear","MultiX=Average","Skip=True","Sort=True")</f>
        <v>12.954025415059439</v>
      </c>
    </row>
    <row r="1268" spans="16:21" x14ac:dyDescent="0.25">
      <c r="P1268" s="10">
        <v>36357</v>
      </c>
      <c r="Q1268">
        <v>4.6508430000000001</v>
      </c>
      <c r="S1268" s="42">
        <f t="shared" ca="1" si="25"/>
        <v>47239</v>
      </c>
      <c r="T1268" s="43">
        <f ca="1">_xll.BInterpol('Base CDI'!$H$4:$H$28,'Base CDI'!$J$4:$J$29,S1268,"Cubic","Extrapolate=Linear","MultiX=Average","Skip=True","Sort=True")</f>
        <v>12.958789412007565</v>
      </c>
      <c r="U1268" s="43">
        <f ca="1">_xll.BInterpol('Base CDI'!$H$4:$H$28,'Base CDI'!$I$4:$I$29,S1268,"Cubic","Extrapolate=Linear","MultiX=Average","Skip=True","Sort=True")</f>
        <v>12.954622053603673</v>
      </c>
    </row>
    <row r="1269" spans="16:21" x14ac:dyDescent="0.25">
      <c r="P1269" s="10">
        <v>36360</v>
      </c>
      <c r="Q1269">
        <v>4.6542659999999998</v>
      </c>
      <c r="S1269" s="42">
        <f t="shared" ca="1" si="25"/>
        <v>47240</v>
      </c>
      <c r="T1269" s="43">
        <f ca="1">_xll.BInterpol('Base CDI'!$H$4:$H$28,'Base CDI'!$J$4:$J$29,S1269,"Cubic","Extrapolate=Linear","MultiX=Average","Skip=True","Sort=True")</f>
        <v>12.959450357182904</v>
      </c>
      <c r="U1269" s="43">
        <f ca="1">_xll.BInterpol('Base CDI'!$H$4:$H$28,'Base CDI'!$I$4:$I$29,S1269,"Cubic","Extrapolate=Linear","MultiX=Average","Skip=True","Sort=True")</f>
        <v>12.955218450514206</v>
      </c>
    </row>
    <row r="1270" spans="16:21" x14ac:dyDescent="0.25">
      <c r="P1270" s="10">
        <v>36361</v>
      </c>
      <c r="Q1270">
        <v>4.6576950000000004</v>
      </c>
      <c r="S1270" s="42">
        <f t="shared" ca="1" si="25"/>
        <v>47241</v>
      </c>
      <c r="T1270" s="43">
        <f ca="1">_xll.BInterpol('Base CDI'!$H$4:$H$28,'Base CDI'!$J$4:$J$29,S1270,"Cubic","Extrapolate=Linear","MultiX=Average","Skip=True","Sort=True")</f>
        <v>12.960110642441734</v>
      </c>
      <c r="U1270" s="43">
        <f ca="1">_xll.BInterpol('Base CDI'!$H$4:$H$28,'Base CDI'!$I$4:$I$29,S1270,"Cubic","Extrapolate=Linear","MultiX=Average","Skip=True","Sort=True")</f>
        <v>12.955814577039996</v>
      </c>
    </row>
    <row r="1271" spans="16:21" x14ac:dyDescent="0.25">
      <c r="P1271" s="10">
        <v>36362</v>
      </c>
      <c r="Q1271">
        <v>4.6611320000000003</v>
      </c>
      <c r="S1271" s="42">
        <f t="shared" ca="1" si="25"/>
        <v>47242</v>
      </c>
      <c r="T1271" s="43">
        <f ca="1">_xll.BInterpol('Base CDI'!$H$4:$H$28,'Base CDI'!$J$4:$J$29,S1271,"Cubic","Extrapolate=Linear","MultiX=Average","Skip=True","Sort=True")</f>
        <v>12.960770227590752</v>
      </c>
      <c r="U1271" s="43">
        <f ca="1">_xll.BInterpol('Base CDI'!$H$4:$H$28,'Base CDI'!$I$4:$I$29,S1271,"Cubic","Extrapolate=Linear","MultiX=Average","Skip=True","Sort=True")</f>
        <v>12.956410404429997</v>
      </c>
    </row>
    <row r="1272" spans="16:21" x14ac:dyDescent="0.25">
      <c r="P1272" s="10">
        <v>36363</v>
      </c>
      <c r="Q1272">
        <v>4.6645659999999998</v>
      </c>
      <c r="S1272" s="42">
        <f t="shared" ca="1" si="25"/>
        <v>47243</v>
      </c>
      <c r="T1272" s="43">
        <f ca="1">_xll.BInterpol('Base CDI'!$H$4:$H$28,'Base CDI'!$J$4:$J$29,S1272,"Cubic","Extrapolate=Linear","MultiX=Average","Skip=True","Sort=True")</f>
        <v>12.961429072436655</v>
      </c>
      <c r="U1272" s="43">
        <f ca="1">_xll.BInterpol('Base CDI'!$H$4:$H$28,'Base CDI'!$I$4:$I$29,S1272,"Cubic","Extrapolate=Linear","MultiX=Average","Skip=True","Sort=True")</f>
        <v>12.957005903933167</v>
      </c>
    </row>
    <row r="1273" spans="16:21" x14ac:dyDescent="0.25">
      <c r="P1273" s="10">
        <v>36364</v>
      </c>
      <c r="Q1273">
        <v>4.6680109999999999</v>
      </c>
      <c r="S1273" s="42">
        <f t="shared" ca="1" si="25"/>
        <v>47244</v>
      </c>
      <c r="T1273" s="43">
        <f ca="1">_xll.BInterpol('Base CDI'!$H$4:$H$28,'Base CDI'!$J$4:$J$29,S1273,"Cubic","Extrapolate=Linear","MultiX=Average","Skip=True","Sort=True")</f>
        <v>12.962087136786137</v>
      </c>
      <c r="U1273" s="43">
        <f ca="1">_xll.BInterpol('Base CDI'!$H$4:$H$28,'Base CDI'!$I$4:$I$29,S1273,"Cubic","Extrapolate=Linear","MultiX=Average","Skip=True","Sort=True")</f>
        <v>12.957601046798457</v>
      </c>
    </row>
    <row r="1274" spans="16:21" x14ac:dyDescent="0.25">
      <c r="P1274" s="10">
        <v>36367</v>
      </c>
      <c r="Q1274">
        <v>4.6714479999999998</v>
      </c>
      <c r="S1274" s="42">
        <f t="shared" ca="1" si="25"/>
        <v>47245</v>
      </c>
      <c r="T1274" s="43">
        <f ca="1">_xll.BInterpol('Base CDI'!$H$4:$H$28,'Base CDI'!$J$4:$J$29,S1274,"Cubic","Extrapolate=Linear","MultiX=Average","Skip=True","Sort=True")</f>
        <v>12.962744380445894</v>
      </c>
      <c r="U1274" s="43">
        <f ca="1">_xll.BInterpol('Base CDI'!$H$4:$H$28,'Base CDI'!$I$4:$I$29,S1274,"Cubic","Extrapolate=Linear","MultiX=Average","Skip=True","Sort=True")</f>
        <v>12.958195804274826</v>
      </c>
    </row>
    <row r="1275" spans="16:21" x14ac:dyDescent="0.25">
      <c r="P1275" s="10">
        <v>36368</v>
      </c>
      <c r="Q1275">
        <v>4.6748919999999998</v>
      </c>
      <c r="S1275" s="42">
        <f t="shared" ca="1" si="25"/>
        <v>47246</v>
      </c>
      <c r="T1275" s="43">
        <f ca="1">_xll.BInterpol('Base CDI'!$H$4:$H$28,'Base CDI'!$J$4:$J$29,S1275,"Cubic","Extrapolate=Linear","MultiX=Average","Skip=True","Sort=True")</f>
        <v>12.963400763222625</v>
      </c>
      <c r="U1275" s="43">
        <f ca="1">_xll.BInterpol('Base CDI'!$H$4:$H$28,'Base CDI'!$I$4:$I$29,S1275,"Cubic","Extrapolate=Linear","MultiX=Average","Skip=True","Sort=True")</f>
        <v>12.958790147611229</v>
      </c>
    </row>
    <row r="1276" spans="16:21" x14ac:dyDescent="0.25">
      <c r="P1276" s="10">
        <v>36369</v>
      </c>
      <c r="Q1276">
        <v>4.6783390000000002</v>
      </c>
      <c r="S1276" s="42">
        <f t="shared" ca="1" si="25"/>
        <v>47247</v>
      </c>
      <c r="T1276" s="43">
        <f ca="1">_xll.BInterpol('Base CDI'!$H$4:$H$28,'Base CDI'!$J$4:$J$29,S1276,"Cubic","Extrapolate=Linear","MultiX=Average","Skip=True","Sort=True")</f>
        <v>12.964056244923022</v>
      </c>
      <c r="U1276" s="43">
        <f ca="1">_xll.BInterpol('Base CDI'!$H$4:$H$28,'Base CDI'!$I$4:$I$29,S1276,"Cubic","Extrapolate=Linear","MultiX=Average","Skip=True","Sort=True")</f>
        <v>12.95938404805662</v>
      </c>
    </row>
    <row r="1277" spans="16:21" x14ac:dyDescent="0.25">
      <c r="P1277" s="10">
        <v>36370</v>
      </c>
      <c r="Q1277">
        <v>4.6817359999999999</v>
      </c>
      <c r="S1277" s="42">
        <f t="shared" ca="1" si="25"/>
        <v>47248</v>
      </c>
      <c r="T1277" s="43">
        <f ca="1">_xll.BInterpol('Base CDI'!$H$4:$H$28,'Base CDI'!$J$4:$J$29,S1277,"Cubic","Extrapolate=Linear","MultiX=Average","Skip=True","Sort=True")</f>
        <v>12.96471078535378</v>
      </c>
      <c r="U1277" s="43">
        <f ca="1">_xll.BInterpol('Base CDI'!$H$4:$H$28,'Base CDI'!$I$4:$I$29,S1277,"Cubic","Extrapolate=Linear","MultiX=Average","Skip=True","Sort=True")</f>
        <v>12.959977476859954</v>
      </c>
    </row>
    <row r="1278" spans="16:21" x14ac:dyDescent="0.25">
      <c r="P1278" s="10">
        <v>36371</v>
      </c>
      <c r="Q1278">
        <v>4.685009</v>
      </c>
      <c r="S1278" s="42">
        <f t="shared" ca="1" si="25"/>
        <v>47249</v>
      </c>
      <c r="T1278" s="43">
        <f ca="1">_xll.BInterpol('Base CDI'!$H$4:$H$28,'Base CDI'!$J$4:$J$29,S1278,"Cubic","Extrapolate=Linear","MultiX=Average","Skip=True","Sort=True")</f>
        <v>12.9653643443216</v>
      </c>
      <c r="U1278" s="43">
        <f ca="1">_xll.BInterpol('Base CDI'!$H$4:$H$28,'Base CDI'!$I$4:$I$29,S1278,"Cubic","Extrapolate=Linear","MultiX=Average","Skip=True","Sort=True")</f>
        <v>12.96057040527019</v>
      </c>
    </row>
    <row r="1279" spans="16:21" x14ac:dyDescent="0.25">
      <c r="P1279" s="10">
        <v>36374</v>
      </c>
      <c r="Q1279">
        <v>4.688288</v>
      </c>
      <c r="S1279" s="42">
        <f t="shared" ca="1" si="25"/>
        <v>47250</v>
      </c>
      <c r="T1279" s="43">
        <f ca="1">_xll.BInterpol('Base CDI'!$H$4:$H$28,'Base CDI'!$J$4:$J$29,S1279,"Cubic","Extrapolate=Linear","MultiX=Average","Skip=True","Sort=True")</f>
        <v>12.966016881633175</v>
      </c>
      <c r="U1279" s="43">
        <f ca="1">_xll.BInterpol('Base CDI'!$H$4:$H$28,'Base CDI'!$I$4:$I$29,S1279,"Cubic","Extrapolate=Linear","MultiX=Average","Skip=True","Sort=True")</f>
        <v>12.961162804536279</v>
      </c>
    </row>
    <row r="1280" spans="16:21" x14ac:dyDescent="0.25">
      <c r="P1280" s="10">
        <v>36375</v>
      </c>
      <c r="Q1280">
        <v>4.6915680000000002</v>
      </c>
      <c r="S1280" s="42">
        <f t="shared" ca="1" si="25"/>
        <v>47251</v>
      </c>
      <c r="T1280" s="43">
        <f ca="1">_xll.BInterpol('Base CDI'!$H$4:$H$28,'Base CDI'!$J$4:$J$29,S1280,"Cubic","Extrapolate=Linear","MultiX=Average","Skip=True","Sort=True")</f>
        <v>12.9666683570952</v>
      </c>
      <c r="U1280" s="43">
        <f ca="1">_xll.BInterpol('Base CDI'!$H$4:$H$28,'Base CDI'!$I$4:$I$29,S1280,"Cubic","Extrapolate=Linear","MultiX=Average","Skip=True","Sort=True")</f>
        <v>12.961754645907179</v>
      </c>
    </row>
    <row r="1281" spans="16:21" x14ac:dyDescent="0.25">
      <c r="P1281" s="10">
        <v>36376</v>
      </c>
      <c r="Q1281">
        <v>4.6948470000000002</v>
      </c>
      <c r="S1281" s="42">
        <f t="shared" ca="1" si="25"/>
        <v>47252</v>
      </c>
      <c r="T1281" s="43">
        <f ca="1">_xll.BInterpol('Base CDI'!$H$4:$H$28,'Base CDI'!$J$4:$J$29,S1281,"Cubic","Extrapolate=Linear","MultiX=Average","Skip=True","Sort=True")</f>
        <v>12.967318730514371</v>
      </c>
      <c r="U1281" s="43">
        <f ca="1">_xll.BInterpol('Base CDI'!$H$4:$H$28,'Base CDI'!$I$4:$I$29,S1281,"Cubic","Extrapolate=Linear","MultiX=Average","Skip=True","Sort=True")</f>
        <v>12.962345900631846</v>
      </c>
    </row>
    <row r="1282" spans="16:21" x14ac:dyDescent="0.25">
      <c r="P1282" s="10">
        <v>36377</v>
      </c>
      <c r="Q1282">
        <v>4.6981260000000002</v>
      </c>
      <c r="S1282" s="42">
        <f t="shared" ca="1" si="25"/>
        <v>47253</v>
      </c>
      <c r="T1282" s="43">
        <f ca="1">_xll.BInterpol('Base CDI'!$H$4:$H$28,'Base CDI'!$J$4:$J$29,S1282,"Cubic","Extrapolate=Linear","MultiX=Average","Skip=True","Sort=True")</f>
        <v>12.967967961697385</v>
      </c>
      <c r="U1282" s="43">
        <f ca="1">_xll.BInterpol('Base CDI'!$H$4:$H$28,'Base CDI'!$I$4:$I$29,S1282,"Cubic","Extrapolate=Linear","MultiX=Average","Skip=True","Sort=True")</f>
        <v>12.962936539959232</v>
      </c>
    </row>
    <row r="1283" spans="16:21" x14ac:dyDescent="0.25">
      <c r="P1283" s="10">
        <v>36378</v>
      </c>
      <c r="Q1283">
        <v>4.7014079999999998</v>
      </c>
      <c r="S1283" s="42">
        <f t="shared" ca="1" si="25"/>
        <v>47254</v>
      </c>
      <c r="T1283" s="43">
        <f ca="1">_xll.BInterpol('Base CDI'!$H$4:$H$28,'Base CDI'!$J$4:$J$29,S1283,"Cubic","Extrapolate=Linear","MultiX=Average","Skip=True","Sort=True")</f>
        <v>12.968616010450939</v>
      </c>
      <c r="U1283" s="43">
        <f ca="1">_xll.BInterpol('Base CDI'!$H$4:$H$28,'Base CDI'!$I$4:$I$29,S1283,"Cubic","Extrapolate=Linear","MultiX=Average","Skip=True","Sort=True")</f>
        <v>12.963526535138296</v>
      </c>
    </row>
    <row r="1284" spans="16:21" x14ac:dyDescent="0.25">
      <c r="P1284" s="10">
        <v>36381</v>
      </c>
      <c r="Q1284">
        <v>4.7046890000000001</v>
      </c>
      <c r="S1284" s="42">
        <f t="shared" ca="1" si="25"/>
        <v>47255</v>
      </c>
      <c r="T1284" s="43">
        <f ca="1">_xll.BInterpol('Base CDI'!$H$4:$H$28,'Base CDI'!$J$4:$J$29,S1284,"Cubic","Extrapolate=Linear","MultiX=Average","Skip=True","Sort=True")</f>
        <v>12.969262836581725</v>
      </c>
      <c r="U1284" s="43">
        <f ca="1">_xll.BInterpol('Base CDI'!$H$4:$H$28,'Base CDI'!$I$4:$I$29,S1284,"Cubic","Extrapolate=Linear","MultiX=Average","Skip=True","Sort=True")</f>
        <v>12.964115857417992</v>
      </c>
    </row>
    <row r="1285" spans="16:21" x14ac:dyDescent="0.25">
      <c r="P1285" s="10">
        <v>36382</v>
      </c>
      <c r="Q1285">
        <v>4.7079709999999997</v>
      </c>
      <c r="S1285" s="42">
        <f t="shared" ca="1" si="25"/>
        <v>47256</v>
      </c>
      <c r="T1285" s="43">
        <f ca="1">_xll.BInterpol('Base CDI'!$H$4:$H$28,'Base CDI'!$J$4:$J$29,S1285,"Cubic","Extrapolate=Linear","MultiX=Average","Skip=True","Sort=True")</f>
        <v>12.969908399896443</v>
      </c>
      <c r="U1285" s="43">
        <f ca="1">_xll.BInterpol('Base CDI'!$H$4:$H$28,'Base CDI'!$I$4:$I$29,S1285,"Cubic","Extrapolate=Linear","MultiX=Average","Skip=True","Sort=True")</f>
        <v>12.964704478047274</v>
      </c>
    </row>
    <row r="1286" spans="16:21" x14ac:dyDescent="0.25">
      <c r="P1286" s="10">
        <v>36383</v>
      </c>
      <c r="Q1286">
        <v>4.7112569999999998</v>
      </c>
      <c r="S1286" s="42">
        <f t="shared" ca="1" si="25"/>
        <v>47257</v>
      </c>
      <c r="T1286" s="43">
        <f ca="1">_xll.BInterpol('Base CDI'!$H$4:$H$28,'Base CDI'!$J$4:$J$29,S1286,"Cubic","Extrapolate=Linear","MultiX=Average","Skip=True","Sort=True")</f>
        <v>12.970552660201786</v>
      </c>
      <c r="U1286" s="43">
        <f ca="1">_xll.BInterpol('Base CDI'!$H$4:$H$28,'Base CDI'!$I$4:$I$29,S1286,"Cubic","Extrapolate=Linear","MultiX=Average","Skip=True","Sort=True")</f>
        <v>12.965292368275101</v>
      </c>
    </row>
    <row r="1287" spans="16:21" x14ac:dyDescent="0.25">
      <c r="P1287" s="10">
        <v>36384</v>
      </c>
      <c r="Q1287">
        <v>4.7145489999999999</v>
      </c>
      <c r="S1287" s="42">
        <f t="shared" ca="1" si="25"/>
        <v>47258</v>
      </c>
      <c r="T1287" s="43">
        <f ca="1">_xll.BInterpol('Base CDI'!$H$4:$H$28,'Base CDI'!$J$4:$J$29,S1287,"Cubic","Extrapolate=Linear","MultiX=Average","Skip=True","Sort=True")</f>
        <v>12.971195577304451</v>
      </c>
      <c r="U1287" s="43">
        <f ca="1">_xll.BInterpol('Base CDI'!$H$4:$H$28,'Base CDI'!$I$4:$I$29,S1287,"Cubic","Extrapolate=Linear","MultiX=Average","Skip=True","Sort=True")</f>
        <v>12.965879499350425</v>
      </c>
    </row>
    <row r="1288" spans="16:21" x14ac:dyDescent="0.25">
      <c r="P1288" s="10">
        <v>36385</v>
      </c>
      <c r="Q1288">
        <v>4.7178399999999998</v>
      </c>
      <c r="S1288" s="42">
        <f t="shared" ca="1" si="25"/>
        <v>47259</v>
      </c>
      <c r="T1288" s="43">
        <f ca="1">_xll.BInterpol('Base CDI'!$H$4:$H$28,'Base CDI'!$J$4:$J$29,S1288,"Cubic","Extrapolate=Linear","MultiX=Average","Skip=True","Sort=True")</f>
        <v>12.971837111011135</v>
      </c>
      <c r="U1288" s="43">
        <f ca="1">_xll.BInterpol('Base CDI'!$H$4:$H$28,'Base CDI'!$I$4:$I$29,S1288,"Cubic","Extrapolate=Linear","MultiX=Average","Skip=True","Sort=True")</f>
        <v>12.966465842522203</v>
      </c>
    </row>
    <row r="1289" spans="16:21" x14ac:dyDescent="0.25">
      <c r="P1289" s="10">
        <v>36388</v>
      </c>
      <c r="Q1289">
        <v>4.7211360000000004</v>
      </c>
      <c r="S1289" s="42">
        <f t="shared" ca="1" si="25"/>
        <v>47260</v>
      </c>
      <c r="T1289" s="43">
        <f ca="1">_xll.BInterpol('Base CDI'!$H$4:$H$28,'Base CDI'!$J$4:$J$29,S1289,"Cubic","Extrapolate=Linear","MultiX=Average","Skip=True","Sort=True")</f>
        <v>12.972477221128532</v>
      </c>
      <c r="U1289" s="43">
        <f ca="1">_xll.BInterpol('Base CDI'!$H$4:$H$28,'Base CDI'!$I$4:$I$29,S1289,"Cubic","Extrapolate=Linear","MultiX=Average","Skip=True","Sort=True")</f>
        <v>12.967051369039389</v>
      </c>
    </row>
    <row r="1290" spans="16:21" x14ac:dyDescent="0.25">
      <c r="P1290" s="10">
        <v>36389</v>
      </c>
      <c r="Q1290">
        <v>4.7244320000000002</v>
      </c>
      <c r="S1290" s="42">
        <f t="shared" ca="1" si="25"/>
        <v>47261</v>
      </c>
      <c r="T1290" s="43">
        <f ca="1">_xll.BInterpol('Base CDI'!$H$4:$H$28,'Base CDI'!$J$4:$J$29,S1290,"Cubic","Extrapolate=Linear","MultiX=Average","Skip=True","Sort=True")</f>
        <v>12.973115867463338</v>
      </c>
      <c r="U1290" s="43">
        <f ca="1">_xll.BInterpol('Base CDI'!$H$4:$H$28,'Base CDI'!$I$4:$I$29,S1290,"Cubic","Extrapolate=Linear","MultiX=Average","Skip=True","Sort=True")</f>
        <v>12.96763605015094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6">S1290+1</f>
        <v>47262</v>
      </c>
      <c r="T1291" s="43">
        <f ca="1">_xll.BInterpol('Base CDI'!$H$4:$H$28,'Base CDI'!$J$4:$J$29,S1291,"Cubic","Extrapolate=Linear","MultiX=Average","Skip=True","Sort=True")</f>
        <v>12.97375300982225</v>
      </c>
      <c r="U1291" s="43">
        <f ca="1">_xll.BInterpol('Base CDI'!$H$4:$H$28,'Base CDI'!$I$4:$I$29,S1291,"Cubic","Extrapolate=Linear","MultiX=Average","Skip=True","Sort=True")</f>
        <v>12.968219857105812</v>
      </c>
    </row>
    <row r="1292" spans="16:21" x14ac:dyDescent="0.25">
      <c r="P1292" s="10">
        <v>36391</v>
      </c>
      <c r="Q1292">
        <v>4.7310249999999998</v>
      </c>
      <c r="S1292" s="42">
        <f t="shared" ca="1" si="26"/>
        <v>47263</v>
      </c>
      <c r="T1292" s="43">
        <f ca="1">_xll.BInterpol('Base CDI'!$H$4:$H$28,'Base CDI'!$J$4:$J$29,S1292,"Cubic","Extrapolate=Linear","MultiX=Average","Skip=True","Sort=True")</f>
        <v>12.974388608011962</v>
      </c>
      <c r="U1292" s="43">
        <f ca="1">_xll.BInterpol('Base CDI'!$H$4:$H$28,'Base CDI'!$I$4:$I$29,S1292,"Cubic","Extrapolate=Linear","MultiX=Average","Skip=True","Sort=True")</f>
        <v>12.968802761152958</v>
      </c>
    </row>
    <row r="1293" spans="16:21" x14ac:dyDescent="0.25">
      <c r="P1293" s="10">
        <v>36392</v>
      </c>
      <c r="Q1293">
        <v>4.7343270000000004</v>
      </c>
      <c r="S1293" s="42">
        <f t="shared" ca="1" si="26"/>
        <v>47264</v>
      </c>
      <c r="T1293" s="43">
        <f ca="1">_xll.BInterpol('Base CDI'!$H$4:$H$28,'Base CDI'!$J$4:$J$29,S1293,"Cubic","Extrapolate=Linear","MultiX=Average","Skip=True","Sort=True")</f>
        <v>12.975022621839173</v>
      </c>
      <c r="U1293" s="43">
        <f ca="1">_xll.BInterpol('Base CDI'!$H$4:$H$28,'Base CDI'!$I$4:$I$29,S1293,"Cubic","Extrapolate=Linear","MultiX=Average","Skip=True","Sort=True")</f>
        <v>12.969384733541336</v>
      </c>
    </row>
    <row r="1294" spans="16:21" x14ac:dyDescent="0.25">
      <c r="P1294" s="10">
        <v>36395</v>
      </c>
      <c r="Q1294">
        <v>4.7376259999999997</v>
      </c>
      <c r="S1294" s="42">
        <f t="shared" ca="1" si="26"/>
        <v>47265</v>
      </c>
      <c r="T1294" s="43">
        <f ca="1">_xll.BInterpol('Base CDI'!$H$4:$H$28,'Base CDI'!$J$4:$J$29,S1294,"Cubic","Extrapolate=Linear","MultiX=Average","Skip=True","Sort=True")</f>
        <v>12.975655011110575</v>
      </c>
      <c r="U1294" s="43">
        <f ca="1">_xll.BInterpol('Base CDI'!$H$4:$H$28,'Base CDI'!$I$4:$I$29,S1294,"Cubic","Extrapolate=Linear","MultiX=Average","Skip=True","Sort=True")</f>
        <v>12.969965745519898</v>
      </c>
    </row>
    <row r="1295" spans="16:21" x14ac:dyDescent="0.25">
      <c r="P1295" s="10">
        <v>36396</v>
      </c>
      <c r="Q1295">
        <v>4.740926</v>
      </c>
      <c r="S1295" s="42">
        <f t="shared" ca="1" si="26"/>
        <v>47266</v>
      </c>
      <c r="T1295" s="43">
        <f ca="1">_xll.BInterpol('Base CDI'!$H$4:$H$28,'Base CDI'!$J$4:$J$29,S1295,"Cubic","Extrapolate=Linear","MultiX=Average","Skip=True","Sort=True")</f>
        <v>12.976285735632867</v>
      </c>
      <c r="U1295" s="43">
        <f ca="1">_xll.BInterpol('Base CDI'!$H$4:$H$28,'Base CDI'!$I$4:$I$29,S1295,"Cubic","Extrapolate=Linear","MultiX=Average","Skip=True","Sort=True")</f>
        <v>12.970545768337603</v>
      </c>
    </row>
    <row r="1296" spans="16:21" x14ac:dyDescent="0.25">
      <c r="P1296" s="10">
        <v>36397</v>
      </c>
      <c r="Q1296">
        <v>4.7442279999999997</v>
      </c>
      <c r="S1296" s="42">
        <f t="shared" ca="1" si="26"/>
        <v>47267</v>
      </c>
      <c r="T1296" s="43">
        <f ca="1">_xll.BInterpol('Base CDI'!$H$4:$H$28,'Base CDI'!$J$4:$J$29,S1296,"Cubic","Extrapolate=Linear","MultiX=Average","Skip=True","Sort=True")</f>
        <v>12.976914755212745</v>
      </c>
      <c r="U1296" s="43">
        <f ca="1">_xll.BInterpol('Base CDI'!$H$4:$H$28,'Base CDI'!$I$4:$I$29,S1296,"Cubic","Extrapolate=Linear","MultiX=Average","Skip=True","Sort=True")</f>
        <v>12.971124773243405</v>
      </c>
    </row>
    <row r="1297" spans="16:21" x14ac:dyDescent="0.25">
      <c r="P1297" s="10">
        <v>36398</v>
      </c>
      <c r="Q1297">
        <v>4.7475300000000002</v>
      </c>
      <c r="S1297" s="42">
        <f t="shared" ca="1" si="26"/>
        <v>47268</v>
      </c>
      <c r="T1297" s="43">
        <f ca="1">_xll.BInterpol('Base CDI'!$H$4:$H$28,'Base CDI'!$J$4:$J$29,S1297,"Cubic","Extrapolate=Linear","MultiX=Average","Skip=True","Sort=True")</f>
        <v>12.977542029656902</v>
      </c>
      <c r="U1297" s="43">
        <f ca="1">_xll.BInterpol('Base CDI'!$H$4:$H$28,'Base CDI'!$I$4:$I$29,S1297,"Cubic","Extrapolate=Linear","MultiX=Average","Skip=True","Sort=True")</f>
        <v>12.971702731486259</v>
      </c>
    </row>
    <row r="1298" spans="16:21" x14ac:dyDescent="0.25">
      <c r="P1298" s="10">
        <v>36399</v>
      </c>
      <c r="Q1298">
        <v>4.7508439999999998</v>
      </c>
      <c r="S1298" s="42">
        <f t="shared" ca="1" si="26"/>
        <v>47269</v>
      </c>
      <c r="T1298" s="43">
        <f ca="1">_xll.BInterpol('Base CDI'!$H$4:$H$28,'Base CDI'!$J$4:$J$29,S1298,"Cubic","Extrapolate=Linear","MultiX=Average","Skip=True","Sort=True")</f>
        <v>12.978167518772036</v>
      </c>
      <c r="U1298" s="43">
        <f ca="1">_xll.BInterpol('Base CDI'!$H$4:$H$28,'Base CDI'!$I$4:$I$29,S1298,"Cubic","Extrapolate=Linear","MultiX=Average","Skip=True","Sort=True")</f>
        <v>12.972279614315122</v>
      </c>
    </row>
    <row r="1299" spans="16:21" x14ac:dyDescent="0.25">
      <c r="P1299" s="10">
        <v>36402</v>
      </c>
      <c r="Q1299">
        <v>4.7541529999999996</v>
      </c>
      <c r="S1299" s="42">
        <f t="shared" ca="1" si="26"/>
        <v>47270</v>
      </c>
      <c r="T1299" s="43">
        <f ca="1">_xll.BInterpol('Base CDI'!$H$4:$H$28,'Base CDI'!$J$4:$J$29,S1299,"Cubic","Extrapolate=Linear","MultiX=Average","Skip=True","Sort=True")</f>
        <v>12.978791182364843</v>
      </c>
      <c r="U1299" s="43">
        <f ca="1">_xll.BInterpol('Base CDI'!$H$4:$H$28,'Base CDI'!$I$4:$I$29,S1299,"Cubic","Extrapolate=Linear","MultiX=Average","Skip=True","Sort=True")</f>
        <v>12.972855392978946</v>
      </c>
    </row>
    <row r="1300" spans="16:21" x14ac:dyDescent="0.25">
      <c r="P1300" s="10">
        <v>36403</v>
      </c>
      <c r="Q1300">
        <v>4.7574699999999996</v>
      </c>
      <c r="S1300" s="42">
        <f t="shared" ca="1" si="26"/>
        <v>47271</v>
      </c>
      <c r="T1300" s="43">
        <f ca="1">_xll.BInterpol('Base CDI'!$H$4:$H$28,'Base CDI'!$J$4:$J$29,S1300,"Cubic","Extrapolate=Linear","MultiX=Average","Skip=True","Sort=True")</f>
        <v>12.979412980242017</v>
      </c>
      <c r="U1300" s="43">
        <f ca="1">_xll.BInterpol('Base CDI'!$H$4:$H$28,'Base CDI'!$I$4:$I$29,S1300,"Cubic","Extrapolate=Linear","MultiX=Average","Skip=True","Sort=True")</f>
        <v>12.97343003872669</v>
      </c>
    </row>
    <row r="1301" spans="16:21" x14ac:dyDescent="0.25">
      <c r="P1301" s="10">
        <v>36404</v>
      </c>
      <c r="Q1301">
        <v>4.7607879999999998</v>
      </c>
      <c r="S1301" s="42">
        <f t="shared" ca="1" si="26"/>
        <v>47272</v>
      </c>
      <c r="T1301" s="43">
        <f ca="1">_xll.BInterpol('Base CDI'!$H$4:$H$28,'Base CDI'!$J$4:$J$29,S1301,"Cubic","Extrapolate=Linear","MultiX=Average","Skip=True","Sort=True")</f>
        <v>12.980032872210257</v>
      </c>
      <c r="U1301" s="43">
        <f ca="1">_xll.BInterpol('Base CDI'!$H$4:$H$28,'Base CDI'!$I$4:$I$29,S1301,"Cubic","Extrapolate=Linear","MultiX=Average","Skip=True","Sort=True")</f>
        <v>12.974003522807308</v>
      </c>
    </row>
    <row r="1302" spans="16:21" x14ac:dyDescent="0.25">
      <c r="P1302" s="10">
        <v>36405</v>
      </c>
      <c r="Q1302">
        <v>4.7640710000000004</v>
      </c>
      <c r="S1302" s="42">
        <f t="shared" ca="1" si="26"/>
        <v>47273</v>
      </c>
      <c r="T1302" s="43">
        <f ca="1">_xll.BInterpol('Base CDI'!$H$4:$H$28,'Base CDI'!$J$4:$J$29,S1302,"Cubic","Extrapolate=Linear","MultiX=Average","Skip=True","Sort=True")</f>
        <v>12.980650818076255</v>
      </c>
      <c r="U1302" s="43">
        <f ca="1">_xll.BInterpol('Base CDI'!$H$4:$H$28,'Base CDI'!$I$4:$I$29,S1302,"Cubic","Extrapolate=Linear","MultiX=Average","Skip=True","Sort=True")</f>
        <v>12.974575816469756</v>
      </c>
    </row>
    <row r="1303" spans="16:21" x14ac:dyDescent="0.25">
      <c r="P1303" s="10">
        <v>36406</v>
      </c>
      <c r="Q1303">
        <v>4.7673969999999999</v>
      </c>
      <c r="S1303" s="42">
        <f t="shared" ca="1" si="26"/>
        <v>47274</v>
      </c>
      <c r="T1303" s="43">
        <f ca="1">_xll.BInterpol('Base CDI'!$H$4:$H$28,'Base CDI'!$J$4:$J$29,S1303,"Cubic","Extrapolate=Linear","MultiX=Average","Skip=True","Sort=True")</f>
        <v>12.981266777646709</v>
      </c>
      <c r="U1303" s="43">
        <f ca="1">_xll.BInterpol('Base CDI'!$H$4:$H$28,'Base CDI'!$I$4:$I$29,S1303,"Cubic","Extrapolate=Linear","MultiX=Average","Skip=True","Sort=True")</f>
        <v>12.975146890962987</v>
      </c>
    </row>
    <row r="1304" spans="16:21" x14ac:dyDescent="0.25">
      <c r="P1304" s="10">
        <v>36409</v>
      </c>
      <c r="Q1304">
        <v>4.7707220000000001</v>
      </c>
      <c r="S1304" s="42">
        <f t="shared" ca="1" si="26"/>
        <v>47275</v>
      </c>
      <c r="T1304" s="43">
        <f ca="1">_xll.BInterpol('Base CDI'!$H$4:$H$28,'Base CDI'!$J$4:$J$29,S1304,"Cubic","Extrapolate=Linear","MultiX=Average","Skip=True","Sort=True")</f>
        <v>12.981880710728316</v>
      </c>
      <c r="U1304" s="43">
        <f ca="1">_xll.BInterpol('Base CDI'!$H$4:$H$28,'Base CDI'!$I$4:$I$29,S1304,"Cubic","Extrapolate=Linear","MultiX=Average","Skip=True","Sort=True")</f>
        <v>12.97571671753596</v>
      </c>
    </row>
    <row r="1305" spans="16:21" x14ac:dyDescent="0.25">
      <c r="P1305" s="10">
        <v>36411</v>
      </c>
      <c r="Q1305">
        <v>4.7740410000000004</v>
      </c>
      <c r="S1305" s="42">
        <f t="shared" ca="1" si="26"/>
        <v>47276</v>
      </c>
      <c r="T1305" s="43">
        <f ca="1">_xll.BInterpol('Base CDI'!$H$4:$H$28,'Base CDI'!$J$4:$J$29,S1305,"Cubic","Extrapolate=Linear","MultiX=Average","Skip=True","Sort=True")</f>
        <v>12.98249257712777</v>
      </c>
      <c r="U1305" s="43">
        <f ca="1">_xll.BInterpol('Base CDI'!$H$4:$H$28,'Base CDI'!$I$4:$I$29,S1305,"Cubic","Extrapolate=Linear","MultiX=Average","Skip=True","Sort=True")</f>
        <v>12.976285267437628</v>
      </c>
    </row>
    <row r="1306" spans="16:21" x14ac:dyDescent="0.25">
      <c r="P1306" s="10">
        <v>36412</v>
      </c>
      <c r="Q1306">
        <v>4.7773680000000001</v>
      </c>
      <c r="S1306" s="42">
        <f t="shared" ca="1" si="26"/>
        <v>47277</v>
      </c>
      <c r="T1306" s="43">
        <f ca="1">_xll.BInterpol('Base CDI'!$H$4:$H$28,'Base CDI'!$J$4:$J$29,S1306,"Cubic","Extrapolate=Linear","MultiX=Average","Skip=True","Sort=True")</f>
        <v>12.983102336651767</v>
      </c>
      <c r="U1306" s="43">
        <f ca="1">_xll.BInterpol('Base CDI'!$H$4:$H$28,'Base CDI'!$I$4:$I$29,S1306,"Cubic","Extrapolate=Linear","MultiX=Average","Skip=True","Sort=True")</f>
        <v>12.976852511916947</v>
      </c>
    </row>
    <row r="1307" spans="16:21" x14ac:dyDescent="0.25">
      <c r="P1307" s="10">
        <v>36413</v>
      </c>
      <c r="Q1307">
        <v>4.7806959999999998</v>
      </c>
      <c r="S1307" s="42">
        <f t="shared" ca="1" si="26"/>
        <v>47278</v>
      </c>
      <c r="T1307" s="43">
        <f ca="1">_xll.BInterpol('Base CDI'!$H$4:$H$28,'Base CDI'!$J$4:$J$29,S1307,"Cubic","Extrapolate=Linear","MultiX=Average","Skip=True","Sort=True")</f>
        <v>12.983709949107004</v>
      </c>
      <c r="U1307" s="43">
        <f ca="1">_xll.BInterpol('Base CDI'!$H$4:$H$28,'Base CDI'!$I$4:$I$29,S1307,"Cubic","Extrapolate=Linear","MultiX=Average","Skip=True","Sort=True")</f>
        <v>12.977418422222872</v>
      </c>
    </row>
    <row r="1308" spans="16:21" x14ac:dyDescent="0.25">
      <c r="P1308" s="10">
        <v>36416</v>
      </c>
      <c r="Q1308">
        <v>4.7840550000000004</v>
      </c>
      <c r="S1308" s="42">
        <f t="shared" ca="1" si="26"/>
        <v>47279</v>
      </c>
      <c r="T1308" s="43">
        <f ca="1">_xll.BInterpol('Base CDI'!$H$4:$H$28,'Base CDI'!$J$4:$J$29,S1308,"Cubic","Extrapolate=Linear","MultiX=Average","Skip=True","Sort=True")</f>
        <v>12.984315374300175</v>
      </c>
      <c r="U1308" s="43">
        <f ca="1">_xll.BInterpol('Base CDI'!$H$4:$H$28,'Base CDI'!$I$4:$I$29,S1308,"Cubic","Extrapolate=Linear","MultiX=Average","Skip=True","Sort=True")</f>
        <v>12.97798296960436</v>
      </c>
    </row>
    <row r="1309" spans="16:21" x14ac:dyDescent="0.25">
      <c r="P1309" s="10">
        <v>36417</v>
      </c>
      <c r="Q1309">
        <v>4.7874189999999999</v>
      </c>
      <c r="S1309" s="42">
        <f t="shared" ca="1" si="26"/>
        <v>47280</v>
      </c>
      <c r="T1309" s="43">
        <f ca="1">_xll.BInterpol('Base CDI'!$H$4:$H$28,'Base CDI'!$J$4:$J$29,S1309,"Cubic","Extrapolate=Linear","MultiX=Average","Skip=True","Sort=True")</f>
        <v>12.984918572037978</v>
      </c>
      <c r="U1309" s="43">
        <f ca="1">_xll.BInterpol('Base CDI'!$H$4:$H$28,'Base CDI'!$I$4:$I$29,S1309,"Cubic","Extrapolate=Linear","MultiX=Average","Skip=True","Sort=True")</f>
        <v>12.978546125310364</v>
      </c>
    </row>
    <row r="1310" spans="16:21" x14ac:dyDescent="0.25">
      <c r="P1310" s="10">
        <v>36418</v>
      </c>
      <c r="Q1310">
        <v>4.7907669999999998</v>
      </c>
      <c r="S1310" s="42">
        <f t="shared" ca="1" si="26"/>
        <v>47281</v>
      </c>
      <c r="T1310" s="43">
        <f ca="1">_xll.BInterpol('Base CDI'!$H$4:$H$28,'Base CDI'!$J$4:$J$29,S1310,"Cubic","Extrapolate=Linear","MultiX=Average","Skip=True","Sort=True")</f>
        <v>12.985519502127108</v>
      </c>
      <c r="U1310" s="43">
        <f ca="1">_xll.BInterpol('Base CDI'!$H$4:$H$28,'Base CDI'!$I$4:$I$29,S1310,"Cubic","Extrapolate=Linear","MultiX=Average","Skip=True","Sort=True")</f>
        <v>12.979107860589842</v>
      </c>
    </row>
    <row r="1311" spans="16:21" x14ac:dyDescent="0.25">
      <c r="P1311" s="10">
        <v>36419</v>
      </c>
      <c r="Q1311">
        <v>4.7941000000000003</v>
      </c>
      <c r="S1311" s="42">
        <f t="shared" ca="1" si="26"/>
        <v>47282</v>
      </c>
      <c r="T1311" s="43">
        <f ca="1">_xll.BInterpol('Base CDI'!$H$4:$H$28,'Base CDI'!$J$4:$J$29,S1311,"Cubic","Extrapolate=Linear","MultiX=Average","Skip=True","Sort=True")</f>
        <v>12.986118124374261</v>
      </c>
      <c r="U1311" s="43">
        <f ca="1">_xll.BInterpol('Base CDI'!$H$4:$H$28,'Base CDI'!$I$4:$I$29,S1311,"Cubic","Extrapolate=Linear","MultiX=Average","Skip=True","Sort=True")</f>
        <v>12.979668146691747</v>
      </c>
    </row>
    <row r="1312" spans="16:21" x14ac:dyDescent="0.25">
      <c r="P1312" s="10">
        <v>36420</v>
      </c>
      <c r="Q1312">
        <v>4.7974410000000001</v>
      </c>
      <c r="S1312" s="42">
        <f t="shared" ca="1" si="26"/>
        <v>47283</v>
      </c>
      <c r="T1312" s="43">
        <f ca="1">_xll.BInterpol('Base CDI'!$H$4:$H$28,'Base CDI'!$J$4:$J$29,S1312,"Cubic","Extrapolate=Linear","MultiX=Average","Skip=True","Sort=True")</f>
        <v>12.986714398586132</v>
      </c>
      <c r="U1312" s="43">
        <f ca="1">_xll.BInterpol('Base CDI'!$H$4:$H$28,'Base CDI'!$I$4:$I$29,S1312,"Cubic","Extrapolate=Linear","MultiX=Average","Skip=True","Sort=True")</f>
        <v>12.980226954865037</v>
      </c>
    </row>
    <row r="1313" spans="16:21" x14ac:dyDescent="0.25">
      <c r="P1313" s="10">
        <v>36423</v>
      </c>
      <c r="Q1313">
        <v>4.8007869999999997</v>
      </c>
      <c r="S1313" s="42">
        <f t="shared" ca="1" si="26"/>
        <v>47284</v>
      </c>
      <c r="T1313" s="43">
        <f ca="1">_xll.BInterpol('Base CDI'!$H$4:$H$28,'Base CDI'!$J$4:$J$29,S1313,"Cubic","Extrapolate=Linear","MultiX=Average","Skip=True","Sort=True")</f>
        <v>12.987308284569419</v>
      </c>
      <c r="U1313" s="43">
        <f ca="1">_xll.BInterpol('Base CDI'!$H$4:$H$28,'Base CDI'!$I$4:$I$29,S1313,"Cubic","Extrapolate=Linear","MultiX=Average","Skip=True","Sort=True")</f>
        <v>12.980784256358666</v>
      </c>
    </row>
    <row r="1314" spans="16:21" x14ac:dyDescent="0.25">
      <c r="P1314" s="10">
        <v>36424</v>
      </c>
      <c r="Q1314">
        <v>4.8041390000000002</v>
      </c>
      <c r="S1314" s="42">
        <f t="shared" ca="1" si="26"/>
        <v>47285</v>
      </c>
      <c r="T1314" s="43">
        <f ca="1">_xll.BInterpol('Base CDI'!$H$4:$H$28,'Base CDI'!$J$4:$J$29,S1314,"Cubic","Extrapolate=Linear","MultiX=Average","Skip=True","Sort=True")</f>
        <v>12.987899742130814</v>
      </c>
      <c r="U1314" s="43">
        <f ca="1">_xll.BInterpol('Base CDI'!$H$4:$H$28,'Base CDI'!$I$4:$I$29,S1314,"Cubic","Extrapolate=Linear","MultiX=Average","Skip=True","Sort=True")</f>
        <v>12.981340022421588</v>
      </c>
    </row>
    <row r="1315" spans="16:21" x14ac:dyDescent="0.25">
      <c r="P1315" s="10">
        <v>36425</v>
      </c>
      <c r="Q1315">
        <v>4.8075000000000001</v>
      </c>
      <c r="S1315" s="42">
        <f t="shared" ca="1" si="26"/>
        <v>47286</v>
      </c>
      <c r="T1315" s="43">
        <f ca="1">_xll.BInterpol('Base CDI'!$H$4:$H$28,'Base CDI'!$J$4:$J$29,S1315,"Cubic","Extrapolate=Linear","MultiX=Average","Skip=True","Sort=True")</f>
        <v>12.988488731077018</v>
      </c>
      <c r="U1315" s="43">
        <f ca="1">_xll.BInterpol('Base CDI'!$H$4:$H$28,'Base CDI'!$I$4:$I$29,S1315,"Cubic","Extrapolate=Linear","MultiX=Average","Skip=True","Sort=True")</f>
        <v>12.98189422430276</v>
      </c>
    </row>
    <row r="1316" spans="16:21" x14ac:dyDescent="0.25">
      <c r="P1316" s="10">
        <v>36426</v>
      </c>
      <c r="Q1316">
        <v>4.8108069999999996</v>
      </c>
      <c r="S1316" s="42">
        <f t="shared" ca="1" si="26"/>
        <v>47287</v>
      </c>
      <c r="T1316" s="43">
        <f ca="1">_xll.BInterpol('Base CDI'!$H$4:$H$28,'Base CDI'!$J$4:$J$29,S1316,"Cubic","Extrapolate=Linear","MultiX=Average","Skip=True","Sort=True")</f>
        <v>12.989075211214722</v>
      </c>
      <c r="U1316" s="43">
        <f ca="1">_xll.BInterpol('Base CDI'!$H$4:$H$28,'Base CDI'!$I$4:$I$29,S1316,"Cubic","Extrapolate=Linear","MultiX=Average","Skip=True","Sort=True")</f>
        <v>12.982446833251137</v>
      </c>
    </row>
    <row r="1317" spans="16:21" x14ac:dyDescent="0.25">
      <c r="P1317" s="10">
        <v>36427</v>
      </c>
      <c r="Q1317">
        <v>4.8141129999999999</v>
      </c>
      <c r="S1317" s="42">
        <f t="shared" ca="1" si="26"/>
        <v>47288</v>
      </c>
      <c r="T1317" s="43">
        <f ca="1">_xll.BInterpol('Base CDI'!$H$4:$H$28,'Base CDI'!$J$4:$J$29,S1317,"Cubic","Extrapolate=Linear","MultiX=Average","Skip=True","Sort=True")</f>
        <v>12.989659142350625</v>
      </c>
      <c r="U1317" s="43">
        <f ca="1">_xll.BInterpol('Base CDI'!$H$4:$H$28,'Base CDI'!$I$4:$I$29,S1317,"Cubic","Extrapolate=Linear","MultiX=Average","Skip=True","Sort=True")</f>
        <v>12.982997820515676</v>
      </c>
    </row>
    <row r="1318" spans="16:21" x14ac:dyDescent="0.25">
      <c r="P1318" s="10">
        <v>36430</v>
      </c>
      <c r="Q1318">
        <v>4.8174210000000004</v>
      </c>
      <c r="S1318" s="42">
        <f t="shared" ca="1" si="26"/>
        <v>47289</v>
      </c>
      <c r="T1318" s="43">
        <f ca="1">_xll.BInterpol('Base CDI'!$H$4:$H$28,'Base CDI'!$J$4:$J$29,S1318,"Cubic","Extrapolate=Linear","MultiX=Average","Skip=True","Sort=True")</f>
        <v>12.990240484291421</v>
      </c>
      <c r="U1318" s="43">
        <f ca="1">_xll.BInterpol('Base CDI'!$H$4:$H$28,'Base CDI'!$I$4:$I$29,S1318,"Cubic","Extrapolate=Linear","MultiX=Average","Skip=True","Sort=True")</f>
        <v>12.983547157345329</v>
      </c>
    </row>
    <row r="1319" spans="16:21" x14ac:dyDescent="0.25">
      <c r="P1319" s="10">
        <v>36431</v>
      </c>
      <c r="Q1319">
        <v>4.8207319999999996</v>
      </c>
      <c r="S1319" s="42">
        <f t="shared" ca="1" si="26"/>
        <v>47290</v>
      </c>
      <c r="T1319" s="43">
        <f ca="1">_xll.BInterpol('Base CDI'!$H$4:$H$28,'Base CDI'!$J$4:$J$29,S1319,"Cubic","Extrapolate=Linear","MultiX=Average","Skip=True","Sort=True")</f>
        <v>12.990819196843807</v>
      </c>
      <c r="U1319" s="43">
        <f ca="1">_xll.BInterpol('Base CDI'!$H$4:$H$28,'Base CDI'!$I$4:$I$29,S1319,"Cubic","Extrapolate=Linear","MultiX=Average","Skip=True","Sort=True")</f>
        <v>12.984094814989055</v>
      </c>
    </row>
    <row r="1320" spans="16:21" x14ac:dyDescent="0.25">
      <c r="P1320" s="10">
        <v>36432</v>
      </c>
      <c r="Q1320">
        <v>4.8240429999999996</v>
      </c>
      <c r="S1320" s="42">
        <f t="shared" ca="1" si="26"/>
        <v>47291</v>
      </c>
      <c r="T1320" s="43">
        <f ca="1">_xll.BInterpol('Base CDI'!$H$4:$H$28,'Base CDI'!$J$4:$J$29,S1320,"Cubic","Extrapolate=Linear","MultiX=Average","Skip=True","Sort=True")</f>
        <v>12.99139523981448</v>
      </c>
      <c r="U1320" s="43">
        <f ca="1">_xll.BInterpol('Base CDI'!$H$4:$H$28,'Base CDI'!$I$4:$I$29,S1320,"Cubic","Extrapolate=Linear","MultiX=Average","Skip=True","Sort=True")</f>
        <v>12.984640764695808</v>
      </c>
    </row>
    <row r="1321" spans="16:21" x14ac:dyDescent="0.25">
      <c r="P1321" s="10">
        <v>36433</v>
      </c>
      <c r="Q1321">
        <v>4.8273539999999997</v>
      </c>
      <c r="S1321" s="42">
        <f t="shared" ca="1" si="26"/>
        <v>47292</v>
      </c>
      <c r="T1321" s="43">
        <f ca="1">_xll.BInterpol('Base CDI'!$H$4:$H$28,'Base CDI'!$J$4:$J$29,S1321,"Cubic","Extrapolate=Linear","MultiX=Average","Skip=True","Sort=True")</f>
        <v>12.991968573010134</v>
      </c>
      <c r="U1321" s="43">
        <f ca="1">_xll.BInterpol('Base CDI'!$H$4:$H$28,'Base CDI'!$I$4:$I$29,S1321,"Cubic","Extrapolate=Linear","MultiX=Average","Skip=True","Sort=True")</f>
        <v>12.985184977714542</v>
      </c>
    </row>
    <row r="1322" spans="16:21" x14ac:dyDescent="0.25">
      <c r="P1322" s="10">
        <v>36434</v>
      </c>
      <c r="Q1322">
        <v>4.8306649999999998</v>
      </c>
      <c r="S1322" s="42">
        <f t="shared" ca="1" si="26"/>
        <v>47293</v>
      </c>
      <c r="T1322" s="43">
        <f ca="1">_xll.BInterpol('Base CDI'!$H$4:$H$28,'Base CDI'!$J$4:$J$29,S1322,"Cubic","Extrapolate=Linear","MultiX=Average","Skip=True","Sort=True")</f>
        <v>12.992539156237465</v>
      </c>
      <c r="U1322" s="43">
        <f ca="1">_xll.BInterpol('Base CDI'!$H$4:$H$28,'Base CDI'!$I$4:$I$29,S1322,"Cubic","Extrapolate=Linear","MultiX=Average","Skip=True","Sort=True")</f>
        <v>12.985727425294215</v>
      </c>
    </row>
    <row r="1323" spans="16:21" x14ac:dyDescent="0.25">
      <c r="P1323" s="10">
        <v>36437</v>
      </c>
      <c r="Q1323">
        <v>4.8339850000000002</v>
      </c>
      <c r="S1323" s="42">
        <f t="shared" ca="1" si="26"/>
        <v>47294</v>
      </c>
      <c r="T1323" s="43">
        <f ca="1">_xll.BInterpol('Base CDI'!$H$4:$H$28,'Base CDI'!$J$4:$J$29,S1323,"Cubic","Extrapolate=Linear","MultiX=Average","Skip=True","Sort=True")</f>
        <v>12.993106949303169</v>
      </c>
      <c r="U1323" s="43">
        <f ca="1">_xll.BInterpol('Base CDI'!$H$4:$H$28,'Base CDI'!$I$4:$I$29,S1323,"Cubic","Extrapolate=Linear","MultiX=Average","Skip=True","Sort=True")</f>
        <v>12.98626807868378</v>
      </c>
    </row>
    <row r="1324" spans="16:21" x14ac:dyDescent="0.25">
      <c r="P1324" s="10">
        <v>36438</v>
      </c>
      <c r="Q1324">
        <v>4.8373020000000002</v>
      </c>
      <c r="S1324" s="42">
        <f t="shared" ca="1" si="26"/>
        <v>47295</v>
      </c>
      <c r="T1324" s="43">
        <f ca="1">_xll.BInterpol('Base CDI'!$H$4:$H$28,'Base CDI'!$J$4:$J$29,S1324,"Cubic","Extrapolate=Linear","MultiX=Average","Skip=True","Sort=True")</f>
        <v>12.993671912013941</v>
      </c>
      <c r="U1324" s="43">
        <f ca="1">_xll.BInterpol('Base CDI'!$H$4:$H$28,'Base CDI'!$I$4:$I$29,S1324,"Cubic","Extrapolate=Linear","MultiX=Average","Skip=True","Sort=True")</f>
        <v>12.986806909132195</v>
      </c>
    </row>
    <row r="1325" spans="16:21" x14ac:dyDescent="0.25">
      <c r="P1325" s="10">
        <v>36439</v>
      </c>
      <c r="Q1325">
        <v>4.8406200000000004</v>
      </c>
      <c r="S1325" s="42">
        <f t="shared" ca="1" si="26"/>
        <v>47296</v>
      </c>
      <c r="T1325" s="43">
        <f ca="1">_xll.BInterpol('Base CDI'!$H$4:$H$28,'Base CDI'!$J$4:$J$29,S1325,"Cubic","Extrapolate=Linear","MultiX=Average","Skip=True","Sort=True")</f>
        <v>12.99423400417648</v>
      </c>
      <c r="U1325" s="43">
        <f ca="1">_xll.BInterpol('Base CDI'!$H$4:$H$28,'Base CDI'!$I$4:$I$29,S1325,"Cubic","Extrapolate=Linear","MultiX=Average","Skip=True","Sort=True")</f>
        <v>12.987343887888413</v>
      </c>
    </row>
    <row r="1326" spans="16:21" x14ac:dyDescent="0.25">
      <c r="P1326" s="10">
        <v>36440</v>
      </c>
      <c r="Q1326">
        <v>4.843915</v>
      </c>
      <c r="S1326" s="42">
        <f t="shared" ca="1" si="26"/>
        <v>47297</v>
      </c>
      <c r="T1326" s="43">
        <f ca="1">_xll.BInterpol('Base CDI'!$H$4:$H$28,'Base CDI'!$J$4:$J$29,S1326,"Cubic","Extrapolate=Linear","MultiX=Average","Skip=True","Sort=True")</f>
        <v>12.994793185597478</v>
      </c>
      <c r="U1326" s="43">
        <f ca="1">_xll.BInterpol('Base CDI'!$H$4:$H$28,'Base CDI'!$I$4:$I$29,S1326,"Cubic","Extrapolate=Linear","MultiX=Average","Skip=True","Sort=True")</f>
        <v>12.987878986201389</v>
      </c>
    </row>
    <row r="1327" spans="16:21" x14ac:dyDescent="0.25">
      <c r="P1327" s="10">
        <v>36441</v>
      </c>
      <c r="Q1327">
        <v>4.8472330000000001</v>
      </c>
      <c r="S1327" s="42">
        <f t="shared" ca="1" si="26"/>
        <v>47298</v>
      </c>
      <c r="T1327" s="43">
        <f ca="1">_xll.BInterpol('Base CDI'!$H$4:$H$28,'Base CDI'!$J$4:$J$29,S1327,"Cubic","Extrapolate=Linear","MultiX=Average","Skip=True","Sort=True")</f>
        <v>12.995349416083634</v>
      </c>
      <c r="U1327" s="43">
        <f ca="1">_xll.BInterpol('Base CDI'!$H$4:$H$28,'Base CDI'!$I$4:$I$29,S1327,"Cubic","Extrapolate=Linear","MultiX=Average","Skip=True","Sort=True")</f>
        <v>12.988412175320082</v>
      </c>
    </row>
    <row r="1328" spans="16:21" x14ac:dyDescent="0.25">
      <c r="P1328" s="10">
        <v>36444</v>
      </c>
      <c r="Q1328">
        <v>4.8505510000000003</v>
      </c>
      <c r="S1328" s="42">
        <f t="shared" ca="1" si="26"/>
        <v>47299</v>
      </c>
      <c r="T1328" s="43">
        <f ca="1">_xll.BInterpol('Base CDI'!$H$4:$H$28,'Base CDI'!$J$4:$J$29,S1328,"Cubic","Extrapolate=Linear","MultiX=Average","Skip=True","Sort=True")</f>
        <v>12.995902655441641</v>
      </c>
      <c r="U1328" s="43">
        <f ca="1">_xll.BInterpol('Base CDI'!$H$4:$H$28,'Base CDI'!$I$4:$I$29,S1328,"Cubic","Extrapolate=Linear","MultiX=Average","Skip=True","Sort=True")</f>
        <v>12.988943426493444</v>
      </c>
    </row>
    <row r="1329" spans="16:21" x14ac:dyDescent="0.25">
      <c r="P1329" s="10">
        <v>36446</v>
      </c>
      <c r="Q1329">
        <v>4.8538629999999996</v>
      </c>
      <c r="S1329" s="42">
        <f t="shared" ca="1" si="26"/>
        <v>47300</v>
      </c>
      <c r="T1329" s="43">
        <f ca="1">_xll.BInterpol('Base CDI'!$H$4:$H$28,'Base CDI'!$J$4:$J$29,S1329,"Cubic","Extrapolate=Linear","MultiX=Average","Skip=True","Sort=True")</f>
        <v>12.996452863478199</v>
      </c>
      <c r="U1329" s="43">
        <f ca="1">_xll.BInterpol('Base CDI'!$H$4:$H$28,'Base CDI'!$I$4:$I$29,S1329,"Cubic","Extrapolate=Linear","MultiX=Average","Skip=True","Sort=True")</f>
        <v>12.989472710970432</v>
      </c>
    </row>
    <row r="1330" spans="16:21" x14ac:dyDescent="0.25">
      <c r="P1330" s="10">
        <v>36447</v>
      </c>
      <c r="Q1330">
        <v>4.8571790000000004</v>
      </c>
      <c r="S1330" s="42">
        <f t="shared" ca="1" si="26"/>
        <v>47301</v>
      </c>
      <c r="T1330" s="43">
        <f ca="1">_xll.BInterpol('Base CDI'!$H$4:$H$28,'Base CDI'!$J$4:$J$29,S1330,"Cubic","Extrapolate=Linear","MultiX=Average","Skip=True","Sort=True")</f>
        <v>12.997</v>
      </c>
      <c r="U1330" s="43">
        <f ca="1">_xll.BInterpol('Base CDI'!$H$4:$H$28,'Base CDI'!$I$4:$I$29,S1330,"Cubic","Extrapolate=Linear","MultiX=Average","Skip=True","Sort=True")</f>
        <v>12.99</v>
      </c>
    </row>
    <row r="1331" spans="16:21" x14ac:dyDescent="0.25">
      <c r="P1331" s="10">
        <v>36448</v>
      </c>
      <c r="Q1331">
        <v>4.8604969999999996</v>
      </c>
      <c r="S1331" s="42">
        <f t="shared" ca="1" si="26"/>
        <v>47302</v>
      </c>
      <c r="T1331" s="43">
        <f ca="1">_xll.BInterpol('Base CDI'!$H$4:$H$28,'Base CDI'!$J$4:$J$29,S1331,"Cubic","Extrapolate=Linear","MultiX=Average","Skip=True","Sort=True")</f>
        <v>12.997544035892897</v>
      </c>
      <c r="U1331" s="43">
        <f ca="1">_xll.BInterpol('Base CDI'!$H$4:$H$28,'Base CDI'!$I$4:$I$29,S1331,"Cubic","Extrapolate=Linear","MultiX=Average","Skip=True","Sort=True")</f>
        <v>12.99052527322352</v>
      </c>
    </row>
    <row r="1332" spans="16:21" x14ac:dyDescent="0.25">
      <c r="P1332" s="10">
        <v>36451</v>
      </c>
      <c r="Q1332">
        <v>4.8638159999999999</v>
      </c>
      <c r="S1332" s="42">
        <f t="shared" ca="1" si="26"/>
        <v>47303</v>
      </c>
      <c r="T1332" s="43">
        <f ca="1">_xll.BInterpol('Base CDI'!$H$4:$H$28,'Base CDI'!$J$4:$J$29,S1332,"Cubic","Extrapolate=Linear","MultiX=Average","Skip=True","Sort=True")</f>
        <v>12.998084986359363</v>
      </c>
      <c r="U1332" s="43">
        <f ca="1">_xll.BInterpol('Base CDI'!$H$4:$H$28,'Base CDI'!$I$4:$I$29,S1332,"Cubic","Extrapolate=Linear","MultiX=Average","Skip=True","Sort=True")</f>
        <v>12.991048543852026</v>
      </c>
    </row>
    <row r="1333" spans="16:21" x14ac:dyDescent="0.25">
      <c r="P1333" s="10">
        <v>36452</v>
      </c>
      <c r="Q1333">
        <v>4.8671369999999996</v>
      </c>
      <c r="S1333" s="42">
        <f t="shared" ca="1" si="26"/>
        <v>47304</v>
      </c>
      <c r="T1333" s="43">
        <f ca="1">_xll.BInterpol('Base CDI'!$H$4:$H$28,'Base CDI'!$J$4:$J$29,S1333,"Cubic","Extrapolate=Linear","MultiX=Average","Skip=True","Sort=True")</f>
        <v>12.998622877681026</v>
      </c>
      <c r="U1333" s="43">
        <f ca="1">_xll.BInterpol('Base CDI'!$H$4:$H$28,'Base CDI'!$I$4:$I$29,S1333,"Cubic","Extrapolate=Linear","MultiX=Average","Skip=True","Sort=True")</f>
        <v>12.991569833488965</v>
      </c>
    </row>
    <row r="1334" spans="16:21" x14ac:dyDescent="0.25">
      <c r="P1334" s="10">
        <v>36453</v>
      </c>
      <c r="Q1334">
        <v>4.8704619999999998</v>
      </c>
      <c r="S1334" s="42">
        <f t="shared" ca="1" si="26"/>
        <v>47305</v>
      </c>
      <c r="T1334" s="43">
        <f ca="1">_xll.BInterpol('Base CDI'!$H$4:$H$28,'Base CDI'!$J$4:$J$29,S1334,"Cubic","Extrapolate=Linear","MultiX=Average","Skip=True","Sort=True")</f>
        <v>12.999157736139516</v>
      </c>
      <c r="U1334" s="43">
        <f ca="1">_xll.BInterpol('Base CDI'!$H$4:$H$28,'Base CDI'!$I$4:$I$29,S1334,"Cubic","Extrapolate=Linear","MultiX=Average","Skip=True","Sort=True")</f>
        <v>12.992089163737784</v>
      </c>
    </row>
    <row r="1335" spans="16:21" x14ac:dyDescent="0.25">
      <c r="P1335" s="10">
        <v>36454</v>
      </c>
      <c r="Q1335">
        <v>4.8737880000000002</v>
      </c>
      <c r="S1335" s="42">
        <f t="shared" ca="1" si="26"/>
        <v>47306</v>
      </c>
      <c r="T1335" s="43">
        <f ca="1">_xll.BInterpol('Base CDI'!$H$4:$H$28,'Base CDI'!$J$4:$J$29,S1335,"Cubic","Extrapolate=Linear","MultiX=Average","Skip=True","Sort=True")</f>
        <v>12.99968958801646</v>
      </c>
      <c r="U1335" s="43">
        <f ca="1">_xll.BInterpol('Base CDI'!$H$4:$H$28,'Base CDI'!$I$4:$I$29,S1335,"Cubic","Extrapolate=Linear","MultiX=Average","Skip=True","Sort=True")</f>
        <v>12.992606556201935</v>
      </c>
    </row>
    <row r="1336" spans="16:21" x14ac:dyDescent="0.25">
      <c r="P1336" s="10">
        <v>36455</v>
      </c>
      <c r="Q1336">
        <v>4.8771129999999996</v>
      </c>
      <c r="S1336" s="42">
        <f t="shared" ca="1" si="26"/>
        <v>47307</v>
      </c>
      <c r="T1336" s="43">
        <f ca="1">_xll.BInterpol('Base CDI'!$H$4:$H$28,'Base CDI'!$J$4:$J$29,S1336,"Cubic","Extrapolate=Linear","MultiX=Average","Skip=True","Sort=True")</f>
        <v>13.000218459593489</v>
      </c>
      <c r="U1336" s="43">
        <f ca="1">_xll.BInterpol('Base CDI'!$H$4:$H$28,'Base CDI'!$I$4:$I$29,S1336,"Cubic","Extrapolate=Linear","MultiX=Average","Skip=True","Sort=True")</f>
        <v>12.993122032484864</v>
      </c>
    </row>
    <row r="1337" spans="16:21" x14ac:dyDescent="0.25">
      <c r="P1337" s="10">
        <v>36458</v>
      </c>
      <c r="Q1337">
        <v>4.8804369999999997</v>
      </c>
      <c r="S1337" s="42">
        <f t="shared" ca="1" si="26"/>
        <v>47308</v>
      </c>
      <c r="T1337" s="43">
        <f ca="1">_xll.BInterpol('Base CDI'!$H$4:$H$28,'Base CDI'!$J$4:$J$29,S1337,"Cubic","Extrapolate=Linear","MultiX=Average","Skip=True","Sort=True")</f>
        <v>13.00074437715223</v>
      </c>
      <c r="U1337" s="43">
        <f ca="1">_xll.BInterpol('Base CDI'!$H$4:$H$28,'Base CDI'!$I$4:$I$29,S1337,"Cubic","Extrapolate=Linear","MultiX=Average","Skip=True","Sort=True")</f>
        <v>12.993635614190019</v>
      </c>
    </row>
    <row r="1338" spans="16:21" x14ac:dyDescent="0.25">
      <c r="P1338" s="10">
        <v>36459</v>
      </c>
      <c r="Q1338">
        <v>4.8837570000000001</v>
      </c>
      <c r="S1338" s="42">
        <f t="shared" ca="1" si="26"/>
        <v>47309</v>
      </c>
      <c r="T1338" s="43">
        <f ca="1">_xll.BInterpol('Base CDI'!$H$4:$H$28,'Base CDI'!$J$4:$J$29,S1338,"Cubic","Extrapolate=Linear","MultiX=Average","Skip=True","Sort=True")</f>
        <v>13.001267366974313</v>
      </c>
      <c r="U1338" s="43">
        <f ca="1">_xll.BInterpol('Base CDI'!$H$4:$H$28,'Base CDI'!$I$4:$I$29,S1338,"Cubic","Extrapolate=Linear","MultiX=Average","Skip=True","Sort=True")</f>
        <v>12.994147322920849</v>
      </c>
    </row>
    <row r="1339" spans="16:21" x14ac:dyDescent="0.25">
      <c r="P1339" s="10">
        <v>36460</v>
      </c>
      <c r="Q1339">
        <v>4.8870800000000001</v>
      </c>
      <c r="S1339" s="42">
        <f t="shared" ca="1" si="26"/>
        <v>47310</v>
      </c>
      <c r="T1339" s="43">
        <f ca="1">_xll.BInterpol('Base CDI'!$H$4:$H$28,'Base CDI'!$J$4:$J$29,S1339,"Cubic","Extrapolate=Linear","MultiX=Average","Skip=True","Sort=True")</f>
        <v>13.001787455341367</v>
      </c>
      <c r="U1339" s="43">
        <f ca="1">_xll.BInterpol('Base CDI'!$H$4:$H$28,'Base CDI'!$I$4:$I$29,S1339,"Cubic","Extrapolate=Linear","MultiX=Average","Skip=True","Sort=True")</f>
        <v>12.994657180280804</v>
      </c>
    </row>
    <row r="1340" spans="16:21" x14ac:dyDescent="0.25">
      <c r="P1340" s="10">
        <v>36461</v>
      </c>
      <c r="Q1340">
        <v>4.8904040000000002</v>
      </c>
      <c r="S1340" s="42">
        <f t="shared" ca="1" si="26"/>
        <v>47311</v>
      </c>
      <c r="T1340" s="43">
        <f ca="1">_xll.BInterpol('Base CDI'!$H$4:$H$28,'Base CDI'!$J$4:$J$29,S1340,"Cubic","Extrapolate=Linear","MultiX=Average","Skip=True","Sort=True")</f>
        <v>13.002304668535018</v>
      </c>
      <c r="U1340" s="43">
        <f ca="1">_xll.BInterpol('Base CDI'!$H$4:$H$28,'Base CDI'!$I$4:$I$29,S1340,"Cubic","Extrapolate=Linear","MultiX=Average","Skip=True","Sort=True")</f>
        <v>12.995165207873331</v>
      </c>
    </row>
    <row r="1341" spans="16:21" x14ac:dyDescent="0.25">
      <c r="P1341" s="10">
        <v>36462</v>
      </c>
      <c r="Q1341">
        <v>4.8937299999999997</v>
      </c>
      <c r="S1341" s="42">
        <f t="shared" ca="1" si="26"/>
        <v>47312</v>
      </c>
      <c r="T1341" s="43">
        <f ca="1">_xll.BInterpol('Base CDI'!$H$4:$H$28,'Base CDI'!$J$4:$J$29,S1341,"Cubic","Extrapolate=Linear","MultiX=Average","Skip=True","Sort=True")</f>
        <v>13.002819032836898</v>
      </c>
      <c r="U1341" s="43">
        <f ca="1">_xll.BInterpol('Base CDI'!$H$4:$H$28,'Base CDI'!$I$4:$I$29,S1341,"Cubic","Extrapolate=Linear","MultiX=Average","Skip=True","Sort=True")</f>
        <v>12.995671427301877</v>
      </c>
    </row>
    <row r="1342" spans="16:21" x14ac:dyDescent="0.25">
      <c r="P1342" s="10">
        <v>36465</v>
      </c>
      <c r="Q1342">
        <v>4.8970599999999997</v>
      </c>
      <c r="S1342" s="42">
        <f t="shared" ca="1" si="26"/>
        <v>47313</v>
      </c>
      <c r="T1342" s="43">
        <f ca="1">_xll.BInterpol('Base CDI'!$H$4:$H$28,'Base CDI'!$J$4:$J$29,S1342,"Cubic","Extrapolate=Linear","MultiX=Average","Skip=True","Sort=True")</f>
        <v>13.003330574528635</v>
      </c>
      <c r="U1342" s="43">
        <f ca="1">_xll.BInterpol('Base CDI'!$H$4:$H$28,'Base CDI'!$I$4:$I$29,S1342,"Cubic","Extrapolate=Linear","MultiX=Average","Skip=True","Sort=True")</f>
        <v>12.996175860169894</v>
      </c>
    </row>
    <row r="1343" spans="16:21" x14ac:dyDescent="0.25">
      <c r="P1343" s="10">
        <v>36467</v>
      </c>
      <c r="Q1343">
        <v>4.9003940000000004</v>
      </c>
      <c r="S1343" s="42">
        <f t="shared" ca="1" si="26"/>
        <v>47314</v>
      </c>
      <c r="T1343" s="43">
        <f ca="1">_xll.BInterpol('Base CDI'!$H$4:$H$28,'Base CDI'!$J$4:$J$29,S1343,"Cubic","Extrapolate=Linear","MultiX=Average","Skip=True","Sort=True")</f>
        <v>13.003839319891856</v>
      </c>
      <c r="U1343" s="43">
        <f ca="1">_xll.BInterpol('Base CDI'!$H$4:$H$28,'Base CDI'!$I$4:$I$29,S1343,"Cubic","Extrapolate=Linear","MultiX=Average","Skip=True","Sort=True")</f>
        <v>12.996678528080826</v>
      </c>
    </row>
    <row r="1344" spans="16:21" x14ac:dyDescent="0.25">
      <c r="P1344" s="10">
        <v>36468</v>
      </c>
      <c r="Q1344">
        <v>4.9037290000000002</v>
      </c>
      <c r="S1344" s="42">
        <f t="shared" ca="1" si="26"/>
        <v>47315</v>
      </c>
      <c r="T1344" s="43">
        <f ca="1">_xll.BInterpol('Base CDI'!$H$4:$H$28,'Base CDI'!$J$4:$J$29,S1344,"Cubic","Extrapolate=Linear","MultiX=Average","Skip=True","Sort=True")</f>
        <v>13.004345295208191</v>
      </c>
      <c r="U1344" s="43">
        <f ca="1">_xll.BInterpol('Base CDI'!$H$4:$H$28,'Base CDI'!$I$4:$I$29,S1344,"Cubic","Extrapolate=Linear","MultiX=Average","Skip=True","Sort=True")</f>
        <v>12.997179452638125</v>
      </c>
    </row>
    <row r="1345" spans="16:21" x14ac:dyDescent="0.25">
      <c r="P1345" s="10">
        <v>36469</v>
      </c>
      <c r="Q1345">
        <v>4.9070660000000004</v>
      </c>
      <c r="S1345" s="42">
        <f t="shared" ca="1" si="26"/>
        <v>47316</v>
      </c>
      <c r="T1345" s="43">
        <f ca="1">_xll.BInterpol('Base CDI'!$H$4:$H$28,'Base CDI'!$J$4:$J$29,S1345,"Cubic","Extrapolate=Linear","MultiX=Average","Skip=True","Sort=True")</f>
        <v>13.00484852675927</v>
      </c>
      <c r="U1345" s="43">
        <f ca="1">_xll.BInterpol('Base CDI'!$H$4:$H$28,'Base CDI'!$I$4:$I$29,S1345,"Cubic","Extrapolate=Linear","MultiX=Average","Skip=True","Sort=True")</f>
        <v>12.997678655445238</v>
      </c>
    </row>
    <row r="1346" spans="16:21" x14ac:dyDescent="0.25">
      <c r="P1346" s="10">
        <v>36472</v>
      </c>
      <c r="Q1346">
        <v>4.9104039999999998</v>
      </c>
      <c r="S1346" s="42">
        <f t="shared" ca="1" si="26"/>
        <v>47317</v>
      </c>
      <c r="T1346" s="43">
        <f ca="1">_xll.BInterpol('Base CDI'!$H$4:$H$28,'Base CDI'!$J$4:$J$29,S1346,"Cubic","Extrapolate=Linear","MultiX=Average","Skip=True","Sort=True")</f>
        <v>13.005349040826719</v>
      </c>
      <c r="U1346" s="43">
        <f ca="1">_xll.BInterpol('Base CDI'!$H$4:$H$28,'Base CDI'!$I$4:$I$29,S1346,"Cubic","Extrapolate=Linear","MultiX=Average","Skip=True","Sort=True")</f>
        <v>12.998176158105613</v>
      </c>
    </row>
    <row r="1347" spans="16:21" x14ac:dyDescent="0.25">
      <c r="P1347" s="10">
        <v>36473</v>
      </c>
      <c r="Q1347">
        <v>4.9137440000000003</v>
      </c>
      <c r="S1347" s="42">
        <f t="shared" ca="1" si="26"/>
        <v>47318</v>
      </c>
      <c r="T1347" s="43">
        <f ca="1">_xll.BInterpol('Base CDI'!$H$4:$H$28,'Base CDI'!$J$4:$J$29,S1347,"Cubic","Extrapolate=Linear","MultiX=Average","Skip=True","Sort=True")</f>
        <v>13.005846863692168</v>
      </c>
      <c r="U1347" s="43">
        <f ca="1">_xll.BInterpol('Base CDI'!$H$4:$H$28,'Base CDI'!$I$4:$I$29,S1347,"Cubic","Extrapolate=Linear","MultiX=Average","Skip=True","Sort=True")</f>
        <v>12.998671982222699</v>
      </c>
    </row>
    <row r="1348" spans="16:21" x14ac:dyDescent="0.25">
      <c r="P1348" s="10">
        <v>36474</v>
      </c>
      <c r="Q1348">
        <v>4.9170850000000002</v>
      </c>
      <c r="S1348" s="42">
        <f t="shared" ca="1" si="26"/>
        <v>47319</v>
      </c>
      <c r="T1348" s="43">
        <f ca="1">_xll.BInterpol('Base CDI'!$H$4:$H$28,'Base CDI'!$J$4:$J$29,S1348,"Cubic","Extrapolate=Linear","MultiX=Average","Skip=True","Sort=True")</f>
        <v>13.006342021637247</v>
      </c>
      <c r="U1348" s="43">
        <f ca="1">_xll.BInterpol('Base CDI'!$H$4:$H$28,'Base CDI'!$I$4:$I$29,S1348,"Cubic","Extrapolate=Linear","MultiX=Average","Skip=True","Sort=True")</f>
        <v>12.999166149399944</v>
      </c>
    </row>
    <row r="1349" spans="16:21" x14ac:dyDescent="0.25">
      <c r="P1349" s="10">
        <v>36475</v>
      </c>
      <c r="Q1349">
        <v>4.9203910000000004</v>
      </c>
      <c r="S1349" s="42">
        <f t="shared" ca="1" si="26"/>
        <v>47320</v>
      </c>
      <c r="T1349" s="43">
        <f ca="1">_xll.BInterpol('Base CDI'!$H$4:$H$28,'Base CDI'!$J$4:$J$29,S1349,"Cubic","Extrapolate=Linear","MultiX=Average","Skip=True","Sort=True")</f>
        <v>13.006834540943583</v>
      </c>
      <c r="U1349" s="43">
        <f ca="1">_xll.BInterpol('Base CDI'!$H$4:$H$28,'Base CDI'!$I$4:$I$29,S1349,"Cubic","Extrapolate=Linear","MultiX=Average","Skip=True","Sort=True")</f>
        <v>12.999658681240797</v>
      </c>
    </row>
    <row r="1350" spans="16:21" x14ac:dyDescent="0.25">
      <c r="P1350" s="10">
        <v>36476</v>
      </c>
      <c r="Q1350">
        <v>4.9237460000000004</v>
      </c>
      <c r="S1350" s="42">
        <f t="shared" ca="1" si="26"/>
        <v>47321</v>
      </c>
      <c r="T1350" s="43">
        <f ca="1">_xll.BInterpol('Base CDI'!$H$4:$H$28,'Base CDI'!$J$4:$J$29,S1350,"Cubic","Extrapolate=Linear","MultiX=Average","Skip=True","Sort=True")</f>
        <v>13.007324447892806</v>
      </c>
      <c r="U1350" s="43">
        <f ca="1">_xll.BInterpol('Base CDI'!$H$4:$H$28,'Base CDI'!$I$4:$I$29,S1350,"Cubic","Extrapolate=Linear","MultiX=Average","Skip=True","Sort=True")</f>
        <v>13.000149599348708</v>
      </c>
    </row>
    <row r="1351" spans="16:21" x14ac:dyDescent="0.25">
      <c r="P1351" s="10">
        <v>36480</v>
      </c>
      <c r="Q1351">
        <v>4.9271060000000002</v>
      </c>
      <c r="S1351" s="42">
        <f t="shared" ca="1" si="26"/>
        <v>47322</v>
      </c>
      <c r="T1351" s="43">
        <f ca="1">_xll.BInterpol('Base CDI'!$H$4:$H$28,'Base CDI'!$J$4:$J$29,S1351,"Cubic","Extrapolate=Linear","MultiX=Average","Skip=True","Sort=True")</f>
        <v>13.007811768766544</v>
      </c>
      <c r="U1351" s="43">
        <f ca="1">_xll.BInterpol('Base CDI'!$H$4:$H$28,'Base CDI'!$I$4:$I$29,S1351,"Cubic","Extrapolate=Linear","MultiX=Average","Skip=True","Sort=True")</f>
        <v>13.00063892532712</v>
      </c>
    </row>
    <row r="1352" spans="16:21" x14ac:dyDescent="0.25">
      <c r="P1352" s="10">
        <v>36481</v>
      </c>
      <c r="Q1352">
        <v>4.9304709999999998</v>
      </c>
      <c r="S1352" s="42">
        <f t="shared" ca="1" si="26"/>
        <v>47323</v>
      </c>
      <c r="T1352" s="43">
        <f ca="1">_xll.BInterpol('Base CDI'!$H$4:$H$28,'Base CDI'!$J$4:$J$29,S1352,"Cubic","Extrapolate=Linear","MultiX=Average","Skip=True","Sort=True")</f>
        <v>13.008296529846426</v>
      </c>
      <c r="U1352" s="43">
        <f ca="1">_xll.BInterpol('Base CDI'!$H$4:$H$28,'Base CDI'!$I$4:$I$29,S1352,"Cubic","Extrapolate=Linear","MultiX=Average","Skip=True","Sort=True")</f>
        <v>13.001126680779487</v>
      </c>
    </row>
    <row r="1353" spans="16:21" x14ac:dyDescent="0.25">
      <c r="P1353" s="10">
        <v>36482</v>
      </c>
      <c r="Q1353">
        <v>4.9338379999999997</v>
      </c>
      <c r="S1353" s="42">
        <f t="shared" ca="1" si="26"/>
        <v>47324</v>
      </c>
      <c r="T1353" s="43">
        <f ca="1">_xll.BInterpol('Base CDI'!$H$4:$H$28,'Base CDI'!$J$4:$J$29,S1353,"Cubic","Extrapolate=Linear","MultiX=Average","Skip=True","Sort=True")</f>
        <v>13.008778757414081</v>
      </c>
      <c r="U1353" s="43">
        <f ca="1">_xll.BInterpol('Base CDI'!$H$4:$H$28,'Base CDI'!$I$4:$I$29,S1353,"Cubic","Extrapolate=Linear","MultiX=Average","Skip=True","Sort=True")</f>
        <v>13.001612887309257</v>
      </c>
    </row>
    <row r="1354" spans="16:21" x14ac:dyDescent="0.25">
      <c r="P1354" s="10">
        <v>36483</v>
      </c>
      <c r="Q1354">
        <v>4.9372100000000003</v>
      </c>
      <c r="S1354" s="42">
        <f t="shared" ca="1" si="26"/>
        <v>47325</v>
      </c>
      <c r="T1354" s="43">
        <f ca="1">_xll.BInterpol('Base CDI'!$H$4:$H$28,'Base CDI'!$J$4:$J$29,S1354,"Cubic","Extrapolate=Linear","MultiX=Average","Skip=True","Sort=True")</f>
        <v>13.009258477751137</v>
      </c>
      <c r="U1354" s="43">
        <f ca="1">_xll.BInterpol('Base CDI'!$H$4:$H$28,'Base CDI'!$I$4:$I$29,S1354,"Cubic","Extrapolate=Linear","MultiX=Average","Skip=True","Sort=True")</f>
        <v>13.002097566519874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7">S1354+1</f>
        <v>47326</v>
      </c>
      <c r="T1355" s="43">
        <f ca="1">_xll.BInterpol('Base CDI'!$H$4:$H$28,'Base CDI'!$J$4:$J$29,S1355,"Cubic","Extrapolate=Linear","MultiX=Average","Skip=True","Sort=True")</f>
        <v>13.009735717139224</v>
      </c>
      <c r="U1355" s="43">
        <f ca="1">_xll.BInterpol('Base CDI'!$H$4:$H$28,'Base CDI'!$I$4:$I$29,S1355,"Cubic","Extrapolate=Linear","MultiX=Average","Skip=True","Sort=True")</f>
        <v>13.002580740014791</v>
      </c>
    </row>
    <row r="1356" spans="16:21" x14ac:dyDescent="0.25">
      <c r="P1356" s="10">
        <v>36487</v>
      </c>
      <c r="Q1356">
        <v>4.9439640000000002</v>
      </c>
      <c r="S1356" s="42">
        <f t="shared" ca="1" si="27"/>
        <v>47327</v>
      </c>
      <c r="T1356" s="43">
        <f ca="1">_xll.BInterpol('Base CDI'!$H$4:$H$28,'Base CDI'!$J$4:$J$29,S1356,"Cubic","Extrapolate=Linear","MultiX=Average","Skip=True","Sort=True")</f>
        <v>13.010210501859969</v>
      </c>
      <c r="U1356" s="43">
        <f ca="1">_xll.BInterpol('Base CDI'!$H$4:$H$28,'Base CDI'!$I$4:$I$29,S1356,"Cubic","Extrapolate=Linear","MultiX=Average","Skip=True","Sort=True")</f>
        <v>13.003062429397453</v>
      </c>
    </row>
    <row r="1357" spans="16:21" x14ac:dyDescent="0.25">
      <c r="P1357" s="10">
        <v>36488</v>
      </c>
      <c r="Q1357">
        <v>4.9473409999999998</v>
      </c>
      <c r="S1357" s="42">
        <f t="shared" ca="1" si="27"/>
        <v>47328</v>
      </c>
      <c r="T1357" s="43">
        <f ca="1">_xll.BInterpol('Base CDI'!$H$4:$H$28,'Base CDI'!$J$4:$J$29,S1357,"Cubic","Extrapolate=Linear","MultiX=Average","Skip=True","Sort=True")</f>
        <v>13.010682858195002</v>
      </c>
      <c r="U1357" s="43">
        <f ca="1">_xll.BInterpol('Base CDI'!$H$4:$H$28,'Base CDI'!$I$4:$I$29,S1357,"Cubic","Extrapolate=Linear","MultiX=Average","Skip=True","Sort=True")</f>
        <v>13.003542656271311</v>
      </c>
    </row>
    <row r="1358" spans="16:21" x14ac:dyDescent="0.25">
      <c r="P1358" s="10">
        <v>36489</v>
      </c>
      <c r="Q1358">
        <v>4.9507209999999997</v>
      </c>
      <c r="S1358" s="42">
        <f t="shared" ca="1" si="27"/>
        <v>47329</v>
      </c>
      <c r="T1358" s="43">
        <f ca="1">_xll.BInterpol('Base CDI'!$H$4:$H$28,'Base CDI'!$J$4:$J$29,S1358,"Cubic","Extrapolate=Linear","MultiX=Average","Skip=True","Sort=True")</f>
        <v>13.011152812425951</v>
      </c>
      <c r="U1358" s="43">
        <f ca="1">_xll.BInterpol('Base CDI'!$H$4:$H$28,'Base CDI'!$I$4:$I$29,S1358,"Cubic","Extrapolate=Linear","MultiX=Average","Skip=True","Sort=True")</f>
        <v>13.004021442239811</v>
      </c>
    </row>
    <row r="1359" spans="16:21" x14ac:dyDescent="0.25">
      <c r="P1359" s="10">
        <v>36490</v>
      </c>
      <c r="Q1359">
        <v>4.9541029999999999</v>
      </c>
      <c r="S1359" s="42">
        <f t="shared" ca="1" si="27"/>
        <v>47330</v>
      </c>
      <c r="T1359" s="43">
        <f ca="1">_xll.BInterpol('Base CDI'!$H$4:$H$28,'Base CDI'!$J$4:$J$29,S1359,"Cubic","Extrapolate=Linear","MultiX=Average","Skip=True","Sort=True")</f>
        <v>13.011620390834446</v>
      </c>
      <c r="U1359" s="43">
        <f ca="1">_xll.BInterpol('Base CDI'!$H$4:$H$28,'Base CDI'!$I$4:$I$29,S1359,"Cubic","Extrapolate=Linear","MultiX=Average","Skip=True","Sort=True")</f>
        <v>13.004498808906405</v>
      </c>
    </row>
    <row r="1360" spans="16:21" x14ac:dyDescent="0.25">
      <c r="P1360" s="10">
        <v>36493</v>
      </c>
      <c r="Q1360">
        <v>4.9574910000000001</v>
      </c>
      <c r="S1360" s="42">
        <f t="shared" ca="1" si="27"/>
        <v>47331</v>
      </c>
      <c r="T1360" s="43">
        <f ca="1">_xll.BInterpol('Base CDI'!$H$4:$H$28,'Base CDI'!$J$4:$J$29,S1360,"Cubic","Extrapolate=Linear","MultiX=Average","Skip=True","Sort=True")</f>
        <v>13.012085619702114</v>
      </c>
      <c r="U1360" s="43">
        <f ca="1">_xll.BInterpol('Base CDI'!$H$4:$H$28,'Base CDI'!$I$4:$I$29,S1360,"Cubic","Extrapolate=Linear","MultiX=Average","Skip=True","Sort=True")</f>
        <v>13.004974777874537</v>
      </c>
    </row>
    <row r="1361" spans="16:21" x14ac:dyDescent="0.25">
      <c r="P1361" s="10">
        <v>36494</v>
      </c>
      <c r="Q1361">
        <v>4.9608780000000001</v>
      </c>
      <c r="S1361" s="42">
        <f t="shared" ca="1" si="27"/>
        <v>47332</v>
      </c>
      <c r="T1361" s="43">
        <f ca="1">_xll.BInterpol('Base CDI'!$H$4:$H$28,'Base CDI'!$J$4:$J$29,S1361,"Cubic","Extrapolate=Linear","MultiX=Average","Skip=True","Sort=True")</f>
        <v>13.012548525310587</v>
      </c>
      <c r="U1361" s="43">
        <f ca="1">_xll.BInterpol('Base CDI'!$H$4:$H$28,'Base CDI'!$I$4:$I$29,S1361,"Cubic","Extrapolate=Linear","MultiX=Average","Skip=True","Sort=True")</f>
        <v>13.005449370747659</v>
      </c>
    </row>
    <row r="1362" spans="16:21" x14ac:dyDescent="0.25">
      <c r="P1362" s="10">
        <v>36495</v>
      </c>
      <c r="Q1362">
        <v>4.9642720000000002</v>
      </c>
      <c r="S1362" s="42">
        <f t="shared" ca="1" si="27"/>
        <v>47333</v>
      </c>
      <c r="T1362" s="43">
        <f ca="1">_xll.BInterpol('Base CDI'!$H$4:$H$28,'Base CDI'!$J$4:$J$29,S1362,"Cubic","Extrapolate=Linear","MultiX=Average","Skip=True","Sort=True")</f>
        <v>13.013009133941489</v>
      </c>
      <c r="U1362" s="43">
        <f ca="1">_xll.BInterpol('Base CDI'!$H$4:$H$28,'Base CDI'!$I$4:$I$29,S1362,"Cubic","Extrapolate=Linear","MultiX=Average","Skip=True","Sort=True")</f>
        <v>13.005922609129218</v>
      </c>
    </row>
    <row r="1363" spans="16:21" x14ac:dyDescent="0.25">
      <c r="P1363" s="10">
        <v>36496</v>
      </c>
      <c r="Q1363">
        <v>4.9676689999999999</v>
      </c>
      <c r="S1363" s="42">
        <f t="shared" ca="1" si="27"/>
        <v>47334</v>
      </c>
      <c r="T1363" s="43">
        <f ca="1">_xll.BInterpol('Base CDI'!$H$4:$H$28,'Base CDI'!$J$4:$J$29,S1363,"Cubic","Extrapolate=Linear","MultiX=Average","Skip=True","Sort=True")</f>
        <v>13.013467471876453</v>
      </c>
      <c r="U1363" s="43">
        <f ca="1">_xll.BInterpol('Base CDI'!$H$4:$H$28,'Base CDI'!$I$4:$I$29,S1363,"Cubic","Extrapolate=Linear","MultiX=Average","Skip=True","Sort=True")</f>
        <v>13.006394514622661</v>
      </c>
    </row>
    <row r="1364" spans="16:21" x14ac:dyDescent="0.25">
      <c r="P1364" s="10">
        <v>36497</v>
      </c>
      <c r="Q1364">
        <v>4.9710660000000004</v>
      </c>
      <c r="S1364" s="42">
        <f t="shared" ca="1" si="27"/>
        <v>47335</v>
      </c>
      <c r="T1364" s="43">
        <f ca="1">_xll.BInterpol('Base CDI'!$H$4:$H$28,'Base CDI'!$J$4:$J$29,S1364,"Cubic","Extrapolate=Linear","MultiX=Average","Skip=True","Sort=True")</f>
        <v>13.013923565397105</v>
      </c>
      <c r="U1364" s="43">
        <f ca="1">_xll.BInterpol('Base CDI'!$H$4:$H$28,'Base CDI'!$I$4:$I$29,S1364,"Cubic","Extrapolate=Linear","MultiX=Average","Skip=True","Sort=True")</f>
        <v>13.006865108831439</v>
      </c>
    </row>
    <row r="1365" spans="16:21" x14ac:dyDescent="0.25">
      <c r="P1365" s="10">
        <v>36500</v>
      </c>
      <c r="Q1365">
        <v>4.9744669999999998</v>
      </c>
      <c r="S1365" s="42">
        <f t="shared" ca="1" si="27"/>
        <v>47336</v>
      </c>
      <c r="T1365" s="43">
        <f ca="1">_xll.BInterpol('Base CDI'!$H$4:$H$28,'Base CDI'!$J$4:$J$29,S1365,"Cubic","Extrapolate=Linear","MultiX=Average","Skip=True","Sort=True")</f>
        <v>13.014377440785074</v>
      </c>
      <c r="U1365" s="43">
        <f ca="1">_xll.BInterpol('Base CDI'!$H$4:$H$28,'Base CDI'!$I$4:$I$29,S1365,"Cubic","Extrapolate=Linear","MultiX=Average","Skip=True","Sort=True")</f>
        <v>13.007334413359001</v>
      </c>
    </row>
    <row r="1366" spans="16:21" x14ac:dyDescent="0.25">
      <c r="P1366" s="10">
        <v>36501</v>
      </c>
      <c r="Q1366">
        <v>4.9778719999999996</v>
      </c>
      <c r="S1366" s="42">
        <f t="shared" ca="1" si="27"/>
        <v>47337</v>
      </c>
      <c r="T1366" s="43">
        <f ca="1">_xll.BInterpol('Base CDI'!$H$4:$H$28,'Base CDI'!$J$4:$J$29,S1366,"Cubic","Extrapolate=Linear","MultiX=Average","Skip=True","Sort=True")</f>
        <v>13.01482912432199</v>
      </c>
      <c r="U1366" s="43">
        <f ca="1">_xll.BInterpol('Base CDI'!$H$4:$H$28,'Base CDI'!$I$4:$I$29,S1366,"Cubic","Extrapolate=Linear","MultiX=Average","Skip=True","Sort=True")</f>
        <v>13.007802449808791</v>
      </c>
    </row>
    <row r="1367" spans="16:21" x14ac:dyDescent="0.25">
      <c r="P1367" s="10">
        <v>36502</v>
      </c>
      <c r="Q1367">
        <v>4.9812729999999998</v>
      </c>
      <c r="S1367" s="42">
        <f t="shared" ca="1" si="27"/>
        <v>47338</v>
      </c>
      <c r="T1367" s="43">
        <f ca="1">_xll.BInterpol('Base CDI'!$H$4:$H$28,'Base CDI'!$J$4:$J$29,S1367,"Cubic","Extrapolate=Linear","MultiX=Average","Skip=True","Sort=True")</f>
        <v>13.015278642289482</v>
      </c>
      <c r="U1367" s="43">
        <f ca="1">_xll.BInterpol('Base CDI'!$H$4:$H$28,'Base CDI'!$I$4:$I$29,S1367,"Cubic","Extrapolate=Linear","MultiX=Average","Skip=True","Sort=True")</f>
        <v>13.00826923978426</v>
      </c>
    </row>
    <row r="1368" spans="16:21" x14ac:dyDescent="0.25">
      <c r="P1368" s="10">
        <v>36503</v>
      </c>
      <c r="Q1368">
        <v>4.9846709999999996</v>
      </c>
      <c r="S1368" s="42">
        <f t="shared" ca="1" si="27"/>
        <v>47339</v>
      </c>
      <c r="T1368" s="43">
        <f ca="1">_xll.BInterpol('Base CDI'!$H$4:$H$28,'Base CDI'!$J$4:$J$29,S1368,"Cubic","Extrapolate=Linear","MultiX=Average","Skip=True","Sort=True")</f>
        <v>13.015726020969177</v>
      </c>
      <c r="U1368" s="43">
        <f ca="1">_xll.BInterpol('Base CDI'!$H$4:$H$28,'Base CDI'!$I$4:$I$29,S1368,"Cubic","Extrapolate=Linear","MultiX=Average","Skip=True","Sort=True")</f>
        <v>13.008734804888858</v>
      </c>
    </row>
    <row r="1369" spans="16:21" x14ac:dyDescent="0.25">
      <c r="P1369" s="10">
        <v>36504</v>
      </c>
      <c r="Q1369">
        <v>4.9880709999999997</v>
      </c>
      <c r="S1369" s="42">
        <f t="shared" ca="1" si="27"/>
        <v>47340</v>
      </c>
      <c r="T1369" s="43">
        <f ca="1">_xll.BInterpol('Base CDI'!$H$4:$H$28,'Base CDI'!$J$4:$J$29,S1369,"Cubic","Extrapolate=Linear","MultiX=Average","Skip=True","Sort=True")</f>
        <v>13.016171286642706</v>
      </c>
      <c r="U1369" s="43">
        <f ca="1">_xll.BInterpol('Base CDI'!$H$4:$H$28,'Base CDI'!$I$4:$I$29,S1369,"Cubic","Extrapolate=Linear","MultiX=Average","Skip=True","Sort=True")</f>
        <v>13.009199166726031</v>
      </c>
    </row>
    <row r="1370" spans="16:21" x14ac:dyDescent="0.25">
      <c r="P1370" s="10">
        <v>36507</v>
      </c>
      <c r="Q1370">
        <v>4.9914719999999999</v>
      </c>
      <c r="S1370" s="42">
        <f t="shared" ca="1" si="27"/>
        <v>47341</v>
      </c>
      <c r="T1370" s="43">
        <f ca="1">_xll.BInterpol('Base CDI'!$H$4:$H$28,'Base CDI'!$J$4:$J$29,S1370,"Cubic","Extrapolate=Linear","MultiX=Average","Skip=True","Sort=True")</f>
        <v>13.016614465591696</v>
      </c>
      <c r="U1370" s="43">
        <f ca="1">_xll.BInterpol('Base CDI'!$H$4:$H$28,'Base CDI'!$I$4:$I$29,S1370,"Cubic","Extrapolate=Linear","MultiX=Average","Skip=True","Sort=True")</f>
        <v>13.00966234689923</v>
      </c>
    </row>
    <row r="1371" spans="16:21" x14ac:dyDescent="0.25">
      <c r="P1371" s="10">
        <v>36508</v>
      </c>
      <c r="Q1371">
        <v>4.9948759999999996</v>
      </c>
      <c r="S1371" s="42">
        <f t="shared" ca="1" si="27"/>
        <v>47342</v>
      </c>
      <c r="T1371" s="43">
        <f ca="1">_xll.BInterpol('Base CDI'!$H$4:$H$28,'Base CDI'!$J$4:$J$29,S1371,"Cubic","Extrapolate=Linear","MultiX=Average","Skip=True","Sort=True")</f>
        <v>13.017055584097776</v>
      </c>
      <c r="U1371" s="43">
        <f ca="1">_xll.BInterpol('Base CDI'!$H$4:$H$28,'Base CDI'!$I$4:$I$29,S1371,"Cubic","Extrapolate=Linear","MultiX=Average","Skip=True","Sort=True")</f>
        <v>13.010124367011899</v>
      </c>
    </row>
    <row r="1372" spans="16:21" x14ac:dyDescent="0.25">
      <c r="P1372" s="10">
        <v>36509</v>
      </c>
      <c r="Q1372">
        <v>4.9982810000000004</v>
      </c>
      <c r="S1372" s="42">
        <f t="shared" ca="1" si="27"/>
        <v>47343</v>
      </c>
      <c r="T1372" s="43">
        <f ca="1">_xll.BInterpol('Base CDI'!$H$4:$H$28,'Base CDI'!$J$4:$J$29,S1372,"Cubic","Extrapolate=Linear","MultiX=Average","Skip=True","Sort=True")</f>
        <v>13.017494668442573</v>
      </c>
      <c r="U1372" s="43">
        <f ca="1">_xll.BInterpol('Base CDI'!$H$4:$H$28,'Base CDI'!$I$4:$I$29,S1372,"Cubic","Extrapolate=Linear","MultiX=Average","Skip=True","Sort=True")</f>
        <v>13.010585248667491</v>
      </c>
    </row>
    <row r="1373" spans="16:21" x14ac:dyDescent="0.25">
      <c r="P1373" s="10">
        <v>36510</v>
      </c>
      <c r="Q1373">
        <v>5.0016889999999998</v>
      </c>
      <c r="S1373" s="42">
        <f t="shared" ca="1" si="27"/>
        <v>47344</v>
      </c>
      <c r="T1373" s="43">
        <f ca="1">_xll.BInterpol('Base CDI'!$H$4:$H$28,'Base CDI'!$J$4:$J$29,S1373,"Cubic","Extrapolate=Linear","MultiX=Average","Skip=True","Sort=True")</f>
        <v>13.01793174490772</v>
      </c>
      <c r="U1373" s="43">
        <f ca="1">_xll.BInterpol('Base CDI'!$H$4:$H$28,'Base CDI'!$I$4:$I$29,S1373,"Cubic","Extrapolate=Linear","MultiX=Average","Skip=True","Sort=True")</f>
        <v>13.011045013469451</v>
      </c>
    </row>
    <row r="1374" spans="16:21" x14ac:dyDescent="0.25">
      <c r="P1374" s="10">
        <v>36511</v>
      </c>
      <c r="Q1374">
        <v>5.0051030000000001</v>
      </c>
      <c r="S1374" s="42">
        <f t="shared" ca="1" si="27"/>
        <v>47345</v>
      </c>
      <c r="T1374" s="43">
        <f ca="1">_xll.BInterpol('Base CDI'!$H$4:$H$28,'Base CDI'!$J$4:$J$29,S1374,"Cubic","Extrapolate=Linear","MultiX=Average","Skip=True","Sort=True")</f>
        <v>13.018366839774844</v>
      </c>
      <c r="U1374" s="43">
        <f ca="1">_xll.BInterpol('Base CDI'!$H$4:$H$28,'Base CDI'!$I$4:$I$29,S1374,"Cubic","Extrapolate=Linear","MultiX=Average","Skip=True","Sort=True")</f>
        <v>13.01150368302123</v>
      </c>
    </row>
    <row r="1375" spans="16:21" x14ac:dyDescent="0.25">
      <c r="P1375" s="10">
        <v>36514</v>
      </c>
      <c r="Q1375">
        <v>5.0085179999999996</v>
      </c>
      <c r="S1375" s="42">
        <f t="shared" ca="1" si="27"/>
        <v>47346</v>
      </c>
      <c r="T1375" s="43">
        <f ca="1">_xll.BInterpol('Base CDI'!$H$4:$H$28,'Base CDI'!$J$4:$J$29,S1375,"Cubic","Extrapolate=Linear","MultiX=Average","Skip=True","Sort=True")</f>
        <v>13.018799979325573</v>
      </c>
      <c r="U1375" s="43">
        <f ca="1">_xll.BInterpol('Base CDI'!$H$4:$H$28,'Base CDI'!$I$4:$I$29,S1375,"Cubic","Extrapolate=Linear","MultiX=Average","Skip=True","Sort=True")</f>
        <v>13.011961278926275</v>
      </c>
    </row>
    <row r="1376" spans="16:21" x14ac:dyDescent="0.25">
      <c r="P1376" s="10">
        <v>36515</v>
      </c>
      <c r="Q1376">
        <v>5.0119379999999998</v>
      </c>
      <c r="S1376" s="42">
        <f t="shared" ca="1" si="27"/>
        <v>47347</v>
      </c>
      <c r="T1376" s="43">
        <f ca="1">_xll.BInterpol('Base CDI'!$H$4:$H$28,'Base CDI'!$J$4:$J$29,S1376,"Cubic","Extrapolate=Linear","MultiX=Average","Skip=True","Sort=True")</f>
        <v>13.019231189841534</v>
      </c>
      <c r="U1376" s="43">
        <f ca="1">_xll.BInterpol('Base CDI'!$H$4:$H$28,'Base CDI'!$I$4:$I$29,S1376,"Cubic","Extrapolate=Linear","MultiX=Average","Skip=True","Sort=True")</f>
        <v>13.012417822788034</v>
      </c>
    </row>
    <row r="1377" spans="16:21" x14ac:dyDescent="0.25">
      <c r="P1377" s="10">
        <v>36516</v>
      </c>
      <c r="Q1377">
        <v>5.0153619999999997</v>
      </c>
      <c r="S1377" s="42">
        <f t="shared" ca="1" si="27"/>
        <v>47348</v>
      </c>
      <c r="T1377" s="43">
        <f ca="1">_xll.BInterpol('Base CDI'!$H$4:$H$28,'Base CDI'!$J$4:$J$29,S1377,"Cubic","Extrapolate=Linear","MultiX=Average","Skip=True","Sort=True")</f>
        <v>13.01966049760436</v>
      </c>
      <c r="U1377" s="43">
        <f ca="1">_xll.BInterpol('Base CDI'!$H$4:$H$28,'Base CDI'!$I$4:$I$29,S1377,"Cubic","Extrapolate=Linear","MultiX=Average","Skip=True","Sort=True")</f>
        <v>13.012873336209958</v>
      </c>
    </row>
    <row r="1378" spans="16:21" x14ac:dyDescent="0.25">
      <c r="P1378" s="10">
        <v>36517</v>
      </c>
      <c r="Q1378">
        <v>5.0187860000000004</v>
      </c>
      <c r="S1378" s="42">
        <f t="shared" ca="1" si="27"/>
        <v>47349</v>
      </c>
      <c r="T1378" s="43">
        <f ca="1">_xll.BInterpol('Base CDI'!$H$4:$H$28,'Base CDI'!$J$4:$J$29,S1378,"Cubic","Extrapolate=Linear","MultiX=Average","Skip=True","Sort=True")</f>
        <v>13.020087928895677</v>
      </c>
      <c r="U1378" s="43">
        <f ca="1">_xll.BInterpol('Base CDI'!$H$4:$H$28,'Base CDI'!$I$4:$I$29,S1378,"Cubic","Extrapolate=Linear","MultiX=Average","Skip=True","Sort=True")</f>
        <v>13.013327840795492</v>
      </c>
    </row>
    <row r="1379" spans="16:21" x14ac:dyDescent="0.25">
      <c r="P1379" s="10">
        <v>36518</v>
      </c>
      <c r="Q1379">
        <v>5.0222150000000001</v>
      </c>
      <c r="S1379" s="42">
        <f t="shared" ca="1" si="27"/>
        <v>47350</v>
      </c>
      <c r="T1379" s="43">
        <f ca="1">_xll.BInterpol('Base CDI'!$H$4:$H$28,'Base CDI'!$J$4:$J$29,S1379,"Cubic","Extrapolate=Linear","MultiX=Average","Skip=True","Sort=True")</f>
        <v>13.020513509997114</v>
      </c>
      <c r="U1379" s="43">
        <f ca="1">_xll.BInterpol('Base CDI'!$H$4:$H$28,'Base CDI'!$I$4:$I$29,S1379,"Cubic","Extrapolate=Linear","MultiX=Average","Skip=True","Sort=True")</f>
        <v>13.013781358148087</v>
      </c>
    </row>
    <row r="1380" spans="16:21" x14ac:dyDescent="0.25">
      <c r="P1380" s="10">
        <v>36521</v>
      </c>
      <c r="Q1380">
        <v>5.0256460000000001</v>
      </c>
      <c r="S1380" s="42">
        <f t="shared" ca="1" si="27"/>
        <v>47351</v>
      </c>
      <c r="T1380" s="43">
        <f ca="1">_xll.BInterpol('Base CDI'!$H$4:$H$28,'Base CDI'!$J$4:$J$29,S1380,"Cubic","Extrapolate=Linear","MultiX=Average","Skip=True","Sort=True")</f>
        <v>13.020937267190298</v>
      </c>
      <c r="U1380" s="43">
        <f ca="1">_xll.BInterpol('Base CDI'!$H$4:$H$28,'Base CDI'!$I$4:$I$29,S1380,"Cubic","Extrapolate=Linear","MultiX=Average","Skip=True","Sort=True")</f>
        <v>13.014233909871189</v>
      </c>
    </row>
    <row r="1381" spans="16:21" x14ac:dyDescent="0.25">
      <c r="P1381" s="10">
        <v>36522</v>
      </c>
      <c r="Q1381">
        <v>5.0290730000000003</v>
      </c>
      <c r="S1381" s="42">
        <f t="shared" ca="1" si="27"/>
        <v>47352</v>
      </c>
      <c r="T1381" s="43">
        <f ca="1">_xll.BInterpol('Base CDI'!$H$4:$H$28,'Base CDI'!$J$4:$J$29,S1381,"Cubic","Extrapolate=Linear","MultiX=Average","Skip=True","Sort=True")</f>
        <v>13.021359226756863</v>
      </c>
      <c r="U1381" s="43">
        <f ca="1">_xll.BInterpol('Base CDI'!$H$4:$H$28,'Base CDI'!$I$4:$I$29,S1381,"Cubic","Extrapolate=Linear","MultiX=Average","Skip=True","Sort=True")</f>
        <v>13.014685517568248</v>
      </c>
    </row>
    <row r="1382" spans="16:21" x14ac:dyDescent="0.25">
      <c r="P1382" s="10">
        <v>36523</v>
      </c>
      <c r="Q1382">
        <v>5.032502</v>
      </c>
      <c r="S1382" s="42">
        <f t="shared" ca="1" si="27"/>
        <v>47353</v>
      </c>
      <c r="T1382" s="43">
        <f ca="1">_xll.BInterpol('Base CDI'!$H$4:$H$28,'Base CDI'!$J$4:$J$29,S1382,"Cubic","Extrapolate=Linear","MultiX=Average","Skip=True","Sort=True")</f>
        <v>13.021779414978432</v>
      </c>
      <c r="U1382" s="43">
        <f ca="1">_xll.BInterpol('Base CDI'!$H$4:$H$28,'Base CDI'!$I$4:$I$29,S1382,"Cubic","Extrapolate=Linear","MultiX=Average","Skip=True","Sort=True")</f>
        <v>13.015136202842713</v>
      </c>
    </row>
    <row r="1383" spans="16:21" x14ac:dyDescent="0.25">
      <c r="P1383" s="10">
        <v>36524</v>
      </c>
      <c r="Q1383">
        <v>5.0359319999999999</v>
      </c>
      <c r="S1383" s="42">
        <f t="shared" ca="1" si="27"/>
        <v>47354</v>
      </c>
      <c r="T1383" s="43">
        <f ca="1">_xll.BInterpol('Base CDI'!$H$4:$H$28,'Base CDI'!$J$4:$J$29,S1383,"Cubic","Extrapolate=Linear","MultiX=Average","Skip=True","Sort=True")</f>
        <v>13.022197858136638</v>
      </c>
      <c r="U1383" s="43">
        <f ca="1">_xll.BInterpol('Base CDI'!$H$4:$H$28,'Base CDI'!$I$4:$I$29,S1383,"Cubic","Extrapolate=Linear","MultiX=Average","Skip=True","Sort=True")</f>
        <v>13.015585987298032</v>
      </c>
    </row>
    <row r="1384" spans="16:21" x14ac:dyDescent="0.25">
      <c r="P1384" s="10">
        <v>36525</v>
      </c>
      <c r="Q1384">
        <v>5.0393809999999997</v>
      </c>
      <c r="S1384" s="42">
        <f t="shared" ca="1" si="27"/>
        <v>47355</v>
      </c>
      <c r="T1384" s="43">
        <f ca="1">_xll.BInterpol('Base CDI'!$H$4:$H$28,'Base CDI'!$J$4:$J$29,S1384,"Cubic","Extrapolate=Linear","MultiX=Average","Skip=True","Sort=True")</f>
        <v>13.022614582513107</v>
      </c>
      <c r="U1384" s="43">
        <f ca="1">_xll.BInterpol('Base CDI'!$H$4:$H$28,'Base CDI'!$I$4:$I$29,S1384,"Cubic","Extrapolate=Linear","MultiX=Average","Skip=True","Sort=True")</f>
        <v>13.016034892537652</v>
      </c>
    </row>
    <row r="1385" spans="16:21" x14ac:dyDescent="0.25">
      <c r="P1385" s="10">
        <v>36528</v>
      </c>
      <c r="Q1385">
        <v>5.0428319999999998</v>
      </c>
      <c r="S1385" s="42">
        <f t="shared" ca="1" si="27"/>
        <v>47356</v>
      </c>
      <c r="T1385" s="43">
        <f ca="1">_xll.BInterpol('Base CDI'!$H$4:$H$28,'Base CDI'!$J$4:$J$29,S1385,"Cubic","Extrapolate=Linear","MultiX=Average","Skip=True","Sort=True")</f>
        <v>13.023029614389468</v>
      </c>
      <c r="U1385" s="43">
        <f ca="1">_xll.BInterpol('Base CDI'!$H$4:$H$28,'Base CDI'!$I$4:$I$29,S1385,"Cubic","Extrapolate=Linear","MultiX=Average","Skip=True","Sort=True")</f>
        <v>13.016482940165023</v>
      </c>
    </row>
    <row r="1386" spans="16:21" x14ac:dyDescent="0.25">
      <c r="P1386" s="10">
        <v>36529</v>
      </c>
      <c r="Q1386">
        <v>5.0462769999999999</v>
      </c>
      <c r="S1386" s="42">
        <f t="shared" ca="1" si="27"/>
        <v>47357</v>
      </c>
      <c r="T1386" s="43">
        <f ca="1">_xll.BInterpol('Base CDI'!$H$4:$H$28,'Base CDI'!$J$4:$J$29,S1386,"Cubic","Extrapolate=Linear","MultiX=Average","Skip=True","Sort=True")</f>
        <v>13.023442980047353</v>
      </c>
      <c r="U1386" s="43">
        <f ca="1">_xll.BInterpol('Base CDI'!$H$4:$H$28,'Base CDI'!$I$4:$I$29,S1386,"Cubic","Extrapolate=Linear","MultiX=Average","Skip=True","Sort=True")</f>
        <v>13.016930151783592</v>
      </c>
    </row>
    <row r="1387" spans="16:21" x14ac:dyDescent="0.25">
      <c r="P1387" s="10">
        <v>36530</v>
      </c>
      <c r="Q1387">
        <v>5.0497189999999996</v>
      </c>
      <c r="S1387" s="42">
        <f t="shared" ca="1" si="27"/>
        <v>47358</v>
      </c>
      <c r="T1387" s="43">
        <f ca="1">_xll.BInterpol('Base CDI'!$H$4:$H$28,'Base CDI'!$J$4:$J$29,S1387,"Cubic","Extrapolate=Linear","MultiX=Average","Skip=True","Sort=True")</f>
        <v>13.023854705768386</v>
      </c>
      <c r="U1387" s="43">
        <f ca="1">_xll.BInterpol('Base CDI'!$H$4:$H$28,'Base CDI'!$I$4:$I$29,S1387,"Cubic","Extrapolate=Linear","MultiX=Average","Skip=True","Sort=True")</f>
        <v>13.017376548996808</v>
      </c>
    </row>
    <row r="1388" spans="16:21" x14ac:dyDescent="0.25">
      <c r="P1388" s="10">
        <v>36531</v>
      </c>
      <c r="Q1388">
        <v>5.0531629999999996</v>
      </c>
      <c r="S1388" s="42">
        <f t="shared" ca="1" si="27"/>
        <v>47359</v>
      </c>
      <c r="T1388" s="43">
        <f ca="1">_xll.BInterpol('Base CDI'!$H$4:$H$28,'Base CDI'!$J$4:$J$29,S1388,"Cubic","Extrapolate=Linear","MultiX=Average","Skip=True","Sort=True")</f>
        <v>13.024264817834199</v>
      </c>
      <c r="U1388" s="43">
        <f ca="1">_xll.BInterpol('Base CDI'!$H$4:$H$28,'Base CDI'!$I$4:$I$29,S1388,"Cubic","Extrapolate=Linear","MultiX=Average","Skip=True","Sort=True")</f>
        <v>13.017822153408121</v>
      </c>
    </row>
    <row r="1389" spans="16:21" x14ac:dyDescent="0.25">
      <c r="P1389" s="10">
        <v>36532</v>
      </c>
      <c r="Q1389">
        <v>5.05661</v>
      </c>
      <c r="S1389" s="42">
        <f t="shared" ca="1" si="27"/>
        <v>47360</v>
      </c>
      <c r="T1389" s="43">
        <f ca="1">_xll.BInterpol('Base CDI'!$H$4:$H$28,'Base CDI'!$J$4:$J$29,S1389,"Cubic","Extrapolate=Linear","MultiX=Average","Skip=True","Sort=True")</f>
        <v>13.02467334252642</v>
      </c>
      <c r="U1389" s="43">
        <f ca="1">_xll.BInterpol('Base CDI'!$H$4:$H$28,'Base CDI'!$I$4:$I$29,S1389,"Cubic","Extrapolate=Linear","MultiX=Average","Skip=True","Sort=True")</f>
        <v>13.018266986620977</v>
      </c>
    </row>
    <row r="1390" spans="16:21" x14ac:dyDescent="0.25">
      <c r="P1390" s="10">
        <v>36535</v>
      </c>
      <c r="Q1390">
        <v>5.0600589999999999</v>
      </c>
      <c r="S1390" s="42">
        <f t="shared" ca="1" si="27"/>
        <v>47361</v>
      </c>
      <c r="T1390" s="43">
        <f ca="1">_xll.BInterpol('Base CDI'!$H$4:$H$28,'Base CDI'!$J$4:$J$29,S1390,"Cubic","Extrapolate=Linear","MultiX=Average","Skip=True","Sort=True")</f>
        <v>13.025080306126677</v>
      </c>
      <c r="U1390" s="43">
        <f ca="1">_xll.BInterpol('Base CDI'!$H$4:$H$28,'Base CDI'!$I$4:$I$29,S1390,"Cubic","Extrapolate=Linear","MultiX=Average","Skip=True","Sort=True")</f>
        <v>13.018711070238826</v>
      </c>
    </row>
    <row r="1391" spans="16:21" x14ac:dyDescent="0.25">
      <c r="P1391" s="10">
        <v>36536</v>
      </c>
      <c r="Q1391">
        <v>5.0635110000000001</v>
      </c>
      <c r="S1391" s="42">
        <f t="shared" ca="1" si="27"/>
        <v>47362</v>
      </c>
      <c r="T1391" s="43">
        <f ca="1">_xll.BInterpol('Base CDI'!$H$4:$H$28,'Base CDI'!$J$4:$J$29,S1391,"Cubic","Extrapolate=Linear","MultiX=Average","Skip=True","Sort=True")</f>
        <v>13.025485734916598</v>
      </c>
      <c r="U1391" s="43">
        <f ca="1">_xll.BInterpol('Base CDI'!$H$4:$H$28,'Base CDI'!$I$4:$I$29,S1391,"Cubic","Extrapolate=Linear","MultiX=Average","Skip=True","Sort=True")</f>
        <v>13.019154425865114</v>
      </c>
    </row>
    <row r="1392" spans="16:21" x14ac:dyDescent="0.25">
      <c r="P1392" s="10">
        <v>36537</v>
      </c>
      <c r="Q1392">
        <v>5.0669680000000001</v>
      </c>
      <c r="S1392" s="42">
        <f t="shared" ca="1" si="27"/>
        <v>47363</v>
      </c>
      <c r="T1392" s="43">
        <f ca="1">_xll.BInterpol('Base CDI'!$H$4:$H$28,'Base CDI'!$J$4:$J$29,S1392,"Cubic","Extrapolate=Linear","MultiX=Average","Skip=True","Sort=True")</f>
        <v>13.025889655177815</v>
      </c>
      <c r="U1392" s="43">
        <f ca="1">_xll.BInterpol('Base CDI'!$H$4:$H$28,'Base CDI'!$I$4:$I$29,S1392,"Cubic","Extrapolate=Linear","MultiX=Average","Skip=True","Sort=True")</f>
        <v>13.019597075103293</v>
      </c>
    </row>
    <row r="1393" spans="16:21" x14ac:dyDescent="0.25">
      <c r="P1393" s="10">
        <v>36538</v>
      </c>
      <c r="Q1393">
        <v>5.070424</v>
      </c>
      <c r="S1393" s="42">
        <f t="shared" ca="1" si="27"/>
        <v>47364</v>
      </c>
      <c r="T1393" s="43">
        <f ca="1">_xll.BInterpol('Base CDI'!$H$4:$H$28,'Base CDI'!$J$4:$J$29,S1393,"Cubic","Extrapolate=Linear","MultiX=Average","Skip=True","Sort=True")</f>
        <v>13.026292093191955</v>
      </c>
      <c r="U1393" s="43">
        <f ca="1">_xll.BInterpol('Base CDI'!$H$4:$H$28,'Base CDI'!$I$4:$I$29,S1393,"Cubic","Extrapolate=Linear","MultiX=Average","Skip=True","Sort=True")</f>
        <v>13.02003903955681</v>
      </c>
    </row>
    <row r="1394" spans="16:21" x14ac:dyDescent="0.25">
      <c r="P1394" s="10">
        <v>36539</v>
      </c>
      <c r="Q1394">
        <v>5.0738810000000001</v>
      </c>
      <c r="S1394" s="42">
        <f t="shared" ca="1" si="27"/>
        <v>47365</v>
      </c>
      <c r="T1394" s="43">
        <f ca="1">_xll.BInterpol('Base CDI'!$H$4:$H$28,'Base CDI'!$J$4:$J$29,S1394,"Cubic","Extrapolate=Linear","MultiX=Average","Skip=True","Sort=True")</f>
        <v>13.026693075240646</v>
      </c>
      <c r="U1394" s="43">
        <f ca="1">_xll.BInterpol('Base CDI'!$H$4:$H$28,'Base CDI'!$I$4:$I$29,S1394,"Cubic","Extrapolate=Linear","MultiX=Average","Skip=True","Sort=True")</f>
        <v>13.020480340829113</v>
      </c>
    </row>
    <row r="1395" spans="16:21" x14ac:dyDescent="0.25">
      <c r="P1395" s="10">
        <v>36542</v>
      </c>
      <c r="Q1395">
        <v>5.0773429999999999</v>
      </c>
      <c r="S1395" s="42">
        <f t="shared" ca="1" si="27"/>
        <v>47366</v>
      </c>
      <c r="T1395" s="43">
        <f ca="1">_xll.BInterpol('Base CDI'!$H$4:$H$28,'Base CDI'!$J$4:$J$29,S1395,"Cubic","Extrapolate=Linear","MultiX=Average","Skip=True","Sort=True")</f>
        <v>13.027092627605516</v>
      </c>
      <c r="U1395" s="43">
        <f ca="1">_xll.BInterpol('Base CDI'!$H$4:$H$28,'Base CDI'!$I$4:$I$29,S1395,"Cubic","Extrapolate=Linear","MultiX=Average","Skip=True","Sort=True")</f>
        <v>13.02092100052365</v>
      </c>
    </row>
    <row r="1396" spans="16:21" x14ac:dyDescent="0.25">
      <c r="P1396" s="10">
        <v>36543</v>
      </c>
      <c r="Q1396">
        <v>5.0808059999999999</v>
      </c>
      <c r="S1396" s="42">
        <f t="shared" ca="1" si="27"/>
        <v>47367</v>
      </c>
      <c r="T1396" s="43">
        <f ca="1">_xll.BInterpol('Base CDI'!$H$4:$H$28,'Base CDI'!$J$4:$J$29,S1396,"Cubic","Extrapolate=Linear","MultiX=Average","Skip=True","Sort=True")</f>
        <v>13.027490776568197</v>
      </c>
      <c r="U1396" s="43">
        <f ca="1">_xll.BInterpol('Base CDI'!$H$4:$H$28,'Base CDI'!$I$4:$I$29,S1396,"Cubic","Extrapolate=Linear","MultiX=Average","Skip=True","Sort=True")</f>
        <v>13.021361040243869</v>
      </c>
    </row>
    <row r="1397" spans="16:21" x14ac:dyDescent="0.25">
      <c r="P1397" s="10">
        <v>36544</v>
      </c>
      <c r="Q1397">
        <v>5.0842679999999998</v>
      </c>
      <c r="S1397" s="42">
        <f t="shared" ca="1" si="27"/>
        <v>47368</v>
      </c>
      <c r="T1397" s="43">
        <f ca="1">_xll.BInterpol('Base CDI'!$H$4:$H$28,'Base CDI'!$J$4:$J$29,S1397,"Cubic","Extrapolate=Linear","MultiX=Average","Skip=True","Sort=True")</f>
        <v>13.027887548410314</v>
      </c>
      <c r="U1397" s="43">
        <f ca="1">_xll.BInterpol('Base CDI'!$H$4:$H$28,'Base CDI'!$I$4:$I$29,S1397,"Cubic","Extrapolate=Linear","MultiX=Average","Skip=True","Sort=True")</f>
        <v>13.021800481593221</v>
      </c>
    </row>
    <row r="1398" spans="16:21" x14ac:dyDescent="0.25">
      <c r="P1398" s="10">
        <v>36545</v>
      </c>
      <c r="Q1398">
        <v>5.0877249999999998</v>
      </c>
      <c r="S1398" s="42">
        <f t="shared" ca="1" si="27"/>
        <v>47369</v>
      </c>
      <c r="T1398" s="43">
        <f ca="1">_xll.BInterpol('Base CDI'!$H$4:$H$28,'Base CDI'!$J$4:$J$29,S1398,"Cubic","Extrapolate=Linear","MultiX=Average","Skip=True","Sort=True")</f>
        <v>13.028282969413498</v>
      </c>
      <c r="U1398" s="43">
        <f ca="1">_xll.BInterpol('Base CDI'!$H$4:$H$28,'Base CDI'!$I$4:$I$29,S1398,"Cubic","Extrapolate=Linear","MultiX=Average","Skip=True","Sort=True")</f>
        <v>13.022239346175152</v>
      </c>
    </row>
    <row r="1399" spans="16:21" x14ac:dyDescent="0.25">
      <c r="P1399" s="10">
        <v>36546</v>
      </c>
      <c r="Q1399">
        <v>5.0911819999999999</v>
      </c>
      <c r="S1399" s="42">
        <f t="shared" ca="1" si="27"/>
        <v>47370</v>
      </c>
      <c r="T1399" s="43">
        <f ca="1">_xll.BInterpol('Base CDI'!$H$4:$H$28,'Base CDI'!$J$4:$J$29,S1399,"Cubic","Extrapolate=Linear","MultiX=Average","Skip=True","Sort=True")</f>
        <v>13.028677065859377</v>
      </c>
      <c r="U1399" s="43">
        <f ca="1">_xll.BInterpol('Base CDI'!$H$4:$H$28,'Base CDI'!$I$4:$I$29,S1399,"Cubic","Extrapolate=Linear","MultiX=Average","Skip=True","Sort=True")</f>
        <v>13.02267765559311</v>
      </c>
    </row>
    <row r="1400" spans="16:21" x14ac:dyDescent="0.25">
      <c r="P1400" s="10">
        <v>36549</v>
      </c>
      <c r="Q1400">
        <v>5.0946559999999996</v>
      </c>
      <c r="S1400" s="42">
        <f t="shared" ca="1" si="27"/>
        <v>47371</v>
      </c>
      <c r="T1400" s="43">
        <f ca="1">_xll.BInterpol('Base CDI'!$H$4:$H$28,'Base CDI'!$J$4:$J$29,S1400,"Cubic","Extrapolate=Linear","MultiX=Average","Skip=True","Sort=True")</f>
        <v>13.02906986402958</v>
      </c>
      <c r="U1400" s="43">
        <f ca="1">_xll.BInterpol('Base CDI'!$H$4:$H$28,'Base CDI'!$I$4:$I$29,S1400,"Cubic","Extrapolate=Linear","MultiX=Average","Skip=True","Sort=True")</f>
        <v>13.023115431450545</v>
      </c>
    </row>
    <row r="1401" spans="16:21" x14ac:dyDescent="0.25">
      <c r="P1401" s="10">
        <v>36550</v>
      </c>
      <c r="Q1401">
        <v>5.0981339999999999</v>
      </c>
      <c r="S1401" s="42">
        <f t="shared" ca="1" si="27"/>
        <v>47372</v>
      </c>
      <c r="T1401" s="43">
        <f ca="1">_xll.BInterpol('Base CDI'!$H$4:$H$28,'Base CDI'!$J$4:$J$29,S1401,"Cubic","Extrapolate=Linear","MultiX=Average","Skip=True","Sort=True")</f>
        <v>13.029461390205737</v>
      </c>
      <c r="U1401" s="43">
        <f ca="1">_xll.BInterpol('Base CDI'!$H$4:$H$28,'Base CDI'!$I$4:$I$29,S1401,"Cubic","Extrapolate=Linear","MultiX=Average","Skip=True","Sort=True")</f>
        <v>13.023552695350906</v>
      </c>
    </row>
    <row r="1402" spans="16:21" x14ac:dyDescent="0.25">
      <c r="P1402" s="10">
        <v>36551</v>
      </c>
      <c r="Q1402">
        <v>5.1016149999999998</v>
      </c>
      <c r="S1402" s="42">
        <f t="shared" ca="1" si="27"/>
        <v>47373</v>
      </c>
      <c r="T1402" s="43">
        <f ca="1">_xll.BInterpol('Base CDI'!$H$4:$H$28,'Base CDI'!$J$4:$J$29,S1402,"Cubic","Extrapolate=Linear","MultiX=Average","Skip=True","Sort=True")</f>
        <v>13.029851670669474</v>
      </c>
      <c r="U1402" s="43">
        <f ca="1">_xll.BInterpol('Base CDI'!$H$4:$H$28,'Base CDI'!$I$4:$I$29,S1402,"Cubic","Extrapolate=Linear","MultiX=Average","Skip=True","Sort=True")</f>
        <v>13.023989468897639</v>
      </c>
    </row>
    <row r="1403" spans="16:21" x14ac:dyDescent="0.25">
      <c r="P1403" s="10">
        <v>36552</v>
      </c>
      <c r="Q1403">
        <v>5.1050899999999997</v>
      </c>
      <c r="S1403" s="42">
        <f t="shared" ca="1" si="27"/>
        <v>47374</v>
      </c>
      <c r="T1403" s="43">
        <f ca="1">_xll.BInterpol('Base CDI'!$H$4:$H$28,'Base CDI'!$J$4:$J$29,S1403,"Cubic","Extrapolate=Linear","MultiX=Average","Skip=True","Sort=True")</f>
        <v>13.030240731702422</v>
      </c>
      <c r="U1403" s="43">
        <f ca="1">_xll.BInterpol('Base CDI'!$H$4:$H$28,'Base CDI'!$I$4:$I$29,S1403,"Cubic","Extrapolate=Linear","MultiX=Average","Skip=True","Sort=True")</f>
        <v>13.024425773694194</v>
      </c>
    </row>
    <row r="1404" spans="16:21" x14ac:dyDescent="0.25">
      <c r="P1404" s="10">
        <v>36553</v>
      </c>
      <c r="Q1404">
        <v>5.108562</v>
      </c>
      <c r="S1404" s="42">
        <f t="shared" ca="1" si="27"/>
        <v>47375</v>
      </c>
      <c r="T1404" s="43">
        <f ca="1">_xll.BInterpol('Base CDI'!$H$4:$H$28,'Base CDI'!$J$4:$J$29,S1404,"Cubic","Extrapolate=Linear","MultiX=Average","Skip=True","Sort=True")</f>
        <v>13.03062859958621</v>
      </c>
      <c r="U1404" s="43">
        <f ca="1">_xll.BInterpol('Base CDI'!$H$4:$H$28,'Base CDI'!$I$4:$I$29,S1404,"Cubic","Extrapolate=Linear","MultiX=Average","Skip=True","Sort=True")</f>
        <v>13.02486163134402</v>
      </c>
    </row>
    <row r="1405" spans="16:21" x14ac:dyDescent="0.25">
      <c r="P1405" s="10">
        <v>36556</v>
      </c>
      <c r="Q1405">
        <v>5.1120369999999999</v>
      </c>
      <c r="S1405" s="42">
        <f t="shared" ca="1" si="27"/>
        <v>47376</v>
      </c>
      <c r="T1405" s="43">
        <f ca="1">_xll.BInterpol('Base CDI'!$H$4:$H$28,'Base CDI'!$J$4:$J$29,S1405,"Cubic","Extrapolate=Linear","MultiX=Average","Skip=True","Sort=True")</f>
        <v>13.031015300602464</v>
      </c>
      <c r="U1405" s="43">
        <f ca="1">_xll.BInterpol('Base CDI'!$H$4:$H$28,'Base CDI'!$I$4:$I$29,S1405,"Cubic","Extrapolate=Linear","MultiX=Average","Skip=True","Sort=True")</f>
        <v>13.025297063450564</v>
      </c>
    </row>
    <row r="1406" spans="16:21" x14ac:dyDescent="0.25">
      <c r="P1406" s="10">
        <v>36557</v>
      </c>
      <c r="Q1406">
        <v>5.1155119999999998</v>
      </c>
      <c r="S1406" s="42">
        <f t="shared" ca="1" si="27"/>
        <v>47377</v>
      </c>
      <c r="T1406" s="43">
        <f ca="1">_xll.BInterpol('Base CDI'!$H$4:$H$28,'Base CDI'!$J$4:$J$29,S1406,"Cubic","Extrapolate=Linear","MultiX=Average","Skip=True","Sort=True")</f>
        <v>13.031400861032816</v>
      </c>
      <c r="U1406" s="43">
        <f ca="1">_xll.BInterpol('Base CDI'!$H$4:$H$28,'Base CDI'!$I$4:$I$29,S1406,"Cubic","Extrapolate=Linear","MultiX=Average","Skip=True","Sort=True")</f>
        <v>13.025732091617275</v>
      </c>
    </row>
    <row r="1407" spans="16:21" x14ac:dyDescent="0.25">
      <c r="P1407" s="10">
        <v>36558</v>
      </c>
      <c r="Q1407">
        <v>5.118995</v>
      </c>
      <c r="S1407" s="42">
        <f t="shared" ca="1" si="27"/>
        <v>47378</v>
      </c>
      <c r="T1407" s="43">
        <f ca="1">_xll.BInterpol('Base CDI'!$H$4:$H$28,'Base CDI'!$J$4:$J$29,S1407,"Cubic","Extrapolate=Linear","MultiX=Average","Skip=True","Sort=True")</f>
        <v>13.031785307158891</v>
      </c>
      <c r="U1407" s="43">
        <f ca="1">_xll.BInterpol('Base CDI'!$H$4:$H$28,'Base CDI'!$I$4:$I$29,S1407,"Cubic","Extrapolate=Linear","MultiX=Average","Skip=True","Sort=True")</f>
        <v>13.026166737447602</v>
      </c>
    </row>
    <row r="1408" spans="16:21" x14ac:dyDescent="0.25">
      <c r="P1408" s="10">
        <v>36559</v>
      </c>
      <c r="Q1408">
        <v>5.1224790000000002</v>
      </c>
      <c r="S1408" s="42">
        <f t="shared" ca="1" si="27"/>
        <v>47379</v>
      </c>
      <c r="T1408" s="43">
        <f ca="1">_xll.BInterpol('Base CDI'!$H$4:$H$28,'Base CDI'!$J$4:$J$29,S1408,"Cubic","Extrapolate=Linear","MultiX=Average","Skip=True","Sort=True")</f>
        <v>13.032168665262322</v>
      </c>
      <c r="U1408" s="43">
        <f ca="1">_xll.BInterpol('Base CDI'!$H$4:$H$28,'Base CDI'!$I$4:$I$29,S1408,"Cubic","Extrapolate=Linear","MultiX=Average","Skip=True","Sort=True")</f>
        <v>13.026601022544991</v>
      </c>
    </row>
    <row r="1409" spans="16:21" x14ac:dyDescent="0.25">
      <c r="P1409" s="10">
        <v>36560</v>
      </c>
      <c r="Q1409">
        <v>5.1259649999999999</v>
      </c>
      <c r="S1409" s="42">
        <f t="shared" ca="1" si="27"/>
        <v>47380</v>
      </c>
      <c r="T1409" s="43">
        <f ca="1">_xll.BInterpol('Base CDI'!$H$4:$H$28,'Base CDI'!$J$4:$J$29,S1409,"Cubic","Extrapolate=Linear","MultiX=Average","Skip=True","Sort=True")</f>
        <v>13.032550961624736</v>
      </c>
      <c r="U1409" s="43">
        <f ca="1">_xll.BInterpol('Base CDI'!$H$4:$H$28,'Base CDI'!$I$4:$I$29,S1409,"Cubic","Extrapolate=Linear","MultiX=Average","Skip=True","Sort=True")</f>
        <v>13.027034968512893</v>
      </c>
    </row>
    <row r="1410" spans="16:21" x14ac:dyDescent="0.25">
      <c r="P1410" s="10">
        <v>36563</v>
      </c>
      <c r="Q1410">
        <v>5.1294570000000004</v>
      </c>
      <c r="S1410" s="42">
        <f t="shared" ca="1" si="27"/>
        <v>47381</v>
      </c>
      <c r="T1410" s="43">
        <f ca="1">_xll.BInterpol('Base CDI'!$H$4:$H$28,'Base CDI'!$J$4:$J$29,S1410,"Cubic","Extrapolate=Linear","MultiX=Average","Skip=True","Sort=True")</f>
        <v>13.03293222252776</v>
      </c>
      <c r="U1410" s="43">
        <f ca="1">_xll.BInterpol('Base CDI'!$H$4:$H$28,'Base CDI'!$I$4:$I$29,S1410,"Cubic","Extrapolate=Linear","MultiX=Average","Skip=True","Sort=True")</f>
        <v>13.027468596954757</v>
      </c>
    </row>
    <row r="1411" spans="16:21" x14ac:dyDescent="0.25">
      <c r="P1411" s="10">
        <v>36564</v>
      </c>
      <c r="Q1411">
        <v>5.1329459999999996</v>
      </c>
      <c r="S1411" s="42">
        <f t="shared" ca="1" si="27"/>
        <v>47382</v>
      </c>
      <c r="T1411" s="43">
        <f ca="1">_xll.BInterpol('Base CDI'!$H$4:$H$28,'Base CDI'!$J$4:$J$29,S1411,"Cubic","Extrapolate=Linear","MultiX=Average","Skip=True","Sort=True")</f>
        <v>13.033312474253027</v>
      </c>
      <c r="U1411" s="43">
        <f ca="1">_xll.BInterpol('Base CDI'!$H$4:$H$28,'Base CDI'!$I$4:$I$29,S1411,"Cubic","Extrapolate=Linear","MultiX=Average","Skip=True","Sort=True")</f>
        <v>13.027901929474028</v>
      </c>
    </row>
    <row r="1412" spans="16:21" x14ac:dyDescent="0.25">
      <c r="P1412" s="10">
        <v>36565</v>
      </c>
      <c r="Q1412">
        <v>5.1364419999999997</v>
      </c>
      <c r="S1412" s="42">
        <f t="shared" ca="1" si="27"/>
        <v>47383</v>
      </c>
      <c r="T1412" s="43">
        <f ca="1">_xll.BInterpol('Base CDI'!$H$4:$H$28,'Base CDI'!$J$4:$J$29,S1412,"Cubic","Extrapolate=Linear","MultiX=Average","Skip=True","Sort=True")</f>
        <v>13.03369174308216</v>
      </c>
      <c r="U1412" s="43">
        <f ca="1">_xll.BInterpol('Base CDI'!$H$4:$H$28,'Base CDI'!$I$4:$I$29,S1412,"Cubic","Extrapolate=Linear","MultiX=Average","Skip=True","Sort=True")</f>
        <v>13.028334987674157</v>
      </c>
    </row>
    <row r="1413" spans="16:21" x14ac:dyDescent="0.25">
      <c r="P1413" s="10">
        <v>36566</v>
      </c>
      <c r="Q1413">
        <v>5.1399350000000004</v>
      </c>
      <c r="S1413" s="42">
        <f t="shared" ca="1" si="27"/>
        <v>47384</v>
      </c>
      <c r="T1413" s="43">
        <f ca="1">_xll.BInterpol('Base CDI'!$H$4:$H$28,'Base CDI'!$J$4:$J$29,S1413,"Cubic","Extrapolate=Linear","MultiX=Average","Skip=True","Sort=True")</f>
        <v>13.034070055296793</v>
      </c>
      <c r="U1413" s="43">
        <f ca="1">_xll.BInterpol('Base CDI'!$H$4:$H$28,'Base CDI'!$I$4:$I$29,S1413,"Cubic","Extrapolate=Linear","MultiX=Average","Skip=True","Sort=True")</f>
        <v>13.028767793158591</v>
      </c>
    </row>
    <row r="1414" spans="16:21" x14ac:dyDescent="0.25">
      <c r="P1414" s="10">
        <v>36567</v>
      </c>
      <c r="Q1414">
        <v>5.1434350000000002</v>
      </c>
      <c r="S1414" s="42">
        <f t="shared" ca="1" si="27"/>
        <v>47385</v>
      </c>
      <c r="T1414" s="43">
        <f ca="1">_xll.BInterpol('Base CDI'!$H$4:$H$28,'Base CDI'!$J$4:$J$29,S1414,"Cubic","Extrapolate=Linear","MultiX=Average","Skip=True","Sort=True")</f>
        <v>13.034447437178551</v>
      </c>
      <c r="U1414" s="43">
        <f ca="1">_xll.BInterpol('Base CDI'!$H$4:$H$28,'Base CDI'!$I$4:$I$29,S1414,"Cubic","Extrapolate=Linear","MultiX=Average","Skip=True","Sort=True")</f>
        <v>13.02920036753078</v>
      </c>
    </row>
    <row r="1415" spans="16:21" x14ac:dyDescent="0.25">
      <c r="P1415" s="10">
        <v>36570</v>
      </c>
      <c r="Q1415">
        <v>5.146935</v>
      </c>
      <c r="S1415" s="42">
        <f t="shared" ca="1" si="27"/>
        <v>47386</v>
      </c>
      <c r="T1415" s="43">
        <f ca="1">_xll.BInterpol('Base CDI'!$H$4:$H$28,'Base CDI'!$J$4:$J$29,S1415,"Cubic","Extrapolate=Linear","MultiX=Average","Skip=True","Sort=True")</f>
        <v>13.034823915009065</v>
      </c>
      <c r="U1415" s="43">
        <f ca="1">_xll.BInterpol('Base CDI'!$H$4:$H$28,'Base CDI'!$I$4:$I$29,S1415,"Cubic","Extrapolate=Linear","MultiX=Average","Skip=True","Sort=True")</f>
        <v>13.029632732394173</v>
      </c>
    </row>
    <row r="1416" spans="16:21" x14ac:dyDescent="0.25">
      <c r="P1416" s="10">
        <v>36571</v>
      </c>
      <c r="Q1416">
        <v>5.1504370000000002</v>
      </c>
      <c r="S1416" s="42">
        <f t="shared" ca="1" si="27"/>
        <v>47387</v>
      </c>
      <c r="T1416" s="43">
        <f ca="1">_xll.BInterpol('Base CDI'!$H$4:$H$28,'Base CDI'!$J$4:$J$29,S1416,"Cubic","Extrapolate=Linear","MultiX=Average","Skip=True","Sort=True")</f>
        <v>13.035199515069962</v>
      </c>
      <c r="U1416" s="43">
        <f ca="1">_xll.BInterpol('Base CDI'!$H$4:$H$28,'Base CDI'!$I$4:$I$29,S1416,"Cubic","Extrapolate=Linear","MultiX=Average","Skip=True","Sort=True")</f>
        <v>13.030064909352216</v>
      </c>
    </row>
    <row r="1417" spans="16:21" x14ac:dyDescent="0.25">
      <c r="P1417" s="10">
        <v>36572</v>
      </c>
      <c r="Q1417">
        <v>5.1539440000000001</v>
      </c>
      <c r="S1417" s="42">
        <f t="shared" ca="1" si="27"/>
        <v>47388</v>
      </c>
      <c r="T1417" s="43">
        <f ca="1">_xll.BInterpol('Base CDI'!$H$4:$H$28,'Base CDI'!$J$4:$J$29,S1417,"Cubic","Extrapolate=Linear","MultiX=Average","Skip=True","Sort=True")</f>
        <v>13.035574263642873</v>
      </c>
      <c r="U1417" s="43">
        <f ca="1">_xll.BInterpol('Base CDI'!$H$4:$H$28,'Base CDI'!$I$4:$I$29,S1417,"Cubic","Extrapolate=Linear","MultiX=Average","Skip=True","Sort=True")</f>
        <v>13.030496920008359</v>
      </c>
    </row>
    <row r="1418" spans="16:21" x14ac:dyDescent="0.25">
      <c r="P1418" s="10">
        <v>36573</v>
      </c>
      <c r="Q1418">
        <v>5.157457</v>
      </c>
      <c r="S1418" s="42">
        <f t="shared" ca="1" si="27"/>
        <v>47389</v>
      </c>
      <c r="T1418" s="43">
        <f ca="1">_xll.BInterpol('Base CDI'!$H$4:$H$28,'Base CDI'!$J$4:$J$29,S1418,"Cubic","Extrapolate=Linear","MultiX=Average","Skip=True","Sort=True")</f>
        <v>13.035948187009426</v>
      </c>
      <c r="U1418" s="43">
        <f ca="1">_xll.BInterpol('Base CDI'!$H$4:$H$28,'Base CDI'!$I$4:$I$29,S1418,"Cubic","Extrapolate=Linear","MultiX=Average","Skip=True","Sort=True")</f>
        <v>13.030928785966047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8">S1418+1</f>
        <v>47390</v>
      </c>
      <c r="T1419" s="43">
        <f ca="1">_xll.BInterpol('Base CDI'!$H$4:$H$28,'Base CDI'!$J$4:$J$29,S1419,"Cubic","Extrapolate=Linear","MultiX=Average","Skip=True","Sort=True")</f>
        <v>13.036321311451248</v>
      </c>
      <c r="U1419" s="43">
        <f ca="1">_xll.BInterpol('Base CDI'!$H$4:$H$28,'Base CDI'!$I$4:$I$29,S1419,"Cubic","Extrapolate=Linear","MultiX=Average","Skip=True","Sort=True")</f>
        <v>13.031360528828735</v>
      </c>
    </row>
    <row r="1420" spans="16:21" x14ac:dyDescent="0.25">
      <c r="P1420" s="10">
        <v>36577</v>
      </c>
      <c r="Q1420">
        <v>5.164485</v>
      </c>
      <c r="S1420" s="42">
        <f t="shared" ca="1" si="28"/>
        <v>47391</v>
      </c>
      <c r="T1420" s="43">
        <f ca="1">_xll.BInterpol('Base CDI'!$H$4:$H$28,'Base CDI'!$J$4:$J$29,S1420,"Cubic","Extrapolate=Linear","MultiX=Average","Skip=True","Sort=True")</f>
        <v>13.03669366324997</v>
      </c>
      <c r="U1420" s="43">
        <f ca="1">_xll.BInterpol('Base CDI'!$H$4:$H$28,'Base CDI'!$I$4:$I$29,S1420,"Cubic","Extrapolate=Linear","MultiX=Average","Skip=True","Sort=True")</f>
        <v>13.031792170199866</v>
      </c>
    </row>
    <row r="1421" spans="16:21" x14ac:dyDescent="0.25">
      <c r="P1421" s="10">
        <v>36578</v>
      </c>
      <c r="Q1421">
        <v>5.1680140000000003</v>
      </c>
      <c r="S1421" s="42">
        <f t="shared" ca="1" si="28"/>
        <v>47392</v>
      </c>
      <c r="T1421" s="43">
        <f ca="1">_xll.BInterpol('Base CDI'!$H$4:$H$28,'Base CDI'!$J$4:$J$29,S1421,"Cubic","Extrapolate=Linear","MultiX=Average","Skip=True","Sort=True")</f>
        <v>13.037065268687218</v>
      </c>
      <c r="U1421" s="43">
        <f ca="1">_xll.BInterpol('Base CDI'!$H$4:$H$28,'Base CDI'!$I$4:$I$29,S1421,"Cubic","Extrapolate=Linear","MultiX=Average","Skip=True","Sort=True")</f>
        <v>13.032223731682889</v>
      </c>
    </row>
    <row r="1422" spans="16:21" x14ac:dyDescent="0.25">
      <c r="P1422" s="10">
        <v>36579</v>
      </c>
      <c r="Q1422">
        <v>5.1715410000000004</v>
      </c>
      <c r="S1422" s="42">
        <f t="shared" ca="1" si="28"/>
        <v>47393</v>
      </c>
      <c r="T1422" s="43">
        <f ca="1">_xll.BInterpol('Base CDI'!$H$4:$H$28,'Base CDI'!$J$4:$J$29,S1422,"Cubic","Extrapolate=Linear","MultiX=Average","Skip=True","Sort=True")</f>
        <v>13.037436154044626</v>
      </c>
      <c r="U1422" s="43">
        <f ca="1">_xll.BInterpol('Base CDI'!$H$4:$H$28,'Base CDI'!$I$4:$I$29,S1422,"Cubic","Extrapolate=Linear","MultiX=Average","Skip=True","Sort=True")</f>
        <v>13.032655234881254</v>
      </c>
    </row>
    <row r="1423" spans="16:21" x14ac:dyDescent="0.25">
      <c r="P1423" s="10">
        <v>36580</v>
      </c>
      <c r="Q1423">
        <v>5.1750699999999998</v>
      </c>
      <c r="S1423" s="42">
        <f t="shared" ca="1" si="28"/>
        <v>47394</v>
      </c>
      <c r="T1423" s="43">
        <f ca="1">_xll.BInterpol('Base CDI'!$H$4:$H$28,'Base CDI'!$J$4:$J$29,S1423,"Cubic","Extrapolate=Linear","MultiX=Average","Skip=True","Sort=True")</f>
        <v>13.037806345603816</v>
      </c>
      <c r="U1423" s="43">
        <f ca="1">_xll.BInterpol('Base CDI'!$H$4:$H$28,'Base CDI'!$I$4:$I$29,S1423,"Cubic","Extrapolate=Linear","MultiX=Average","Skip=True","Sort=True")</f>
        <v>13.03308670139841</v>
      </c>
    </row>
    <row r="1424" spans="16:21" x14ac:dyDescent="0.25">
      <c r="P1424" s="10">
        <v>36581</v>
      </c>
      <c r="Q1424">
        <v>5.1786009999999996</v>
      </c>
      <c r="S1424" s="42">
        <f t="shared" ca="1" si="28"/>
        <v>47395</v>
      </c>
      <c r="T1424" s="43">
        <f ca="1">_xll.BInterpol('Base CDI'!$H$4:$H$28,'Base CDI'!$J$4:$J$29,S1424,"Cubic","Extrapolate=Linear","MultiX=Average","Skip=True","Sort=True")</f>
        <v>13.038175869646421</v>
      </c>
      <c r="U1424" s="43">
        <f ca="1">_xll.BInterpol('Base CDI'!$H$4:$H$28,'Base CDI'!$I$4:$I$29,S1424,"Cubic","Extrapolate=Linear","MultiX=Average","Skip=True","Sort=True")</f>
        <v>13.033518152837804</v>
      </c>
    </row>
    <row r="1425" spans="16:21" x14ac:dyDescent="0.25">
      <c r="P1425" s="10">
        <v>36584</v>
      </c>
      <c r="Q1425">
        <v>5.1821320000000002</v>
      </c>
      <c r="S1425" s="42">
        <f t="shared" ca="1" si="28"/>
        <v>47396</v>
      </c>
      <c r="T1425" s="43">
        <f ca="1">_xll.BInterpol('Base CDI'!$H$4:$H$28,'Base CDI'!$J$4:$J$29,S1425,"Cubic","Extrapolate=Linear","MultiX=Average","Skip=True","Sort=True")</f>
        <v>13.038544752454069</v>
      </c>
      <c r="U1425" s="43">
        <f ca="1">_xll.BInterpol('Base CDI'!$H$4:$H$28,'Base CDI'!$I$4:$I$29,S1425,"Cubic","Extrapolate=Linear","MultiX=Average","Skip=True","Sort=True")</f>
        <v>13.033949610802884</v>
      </c>
    </row>
    <row r="1426" spans="16:21" x14ac:dyDescent="0.25">
      <c r="P1426" s="10">
        <v>36585</v>
      </c>
      <c r="Q1426">
        <v>5.1856629999999999</v>
      </c>
      <c r="S1426" s="42">
        <f t="shared" ca="1" si="28"/>
        <v>47397</v>
      </c>
      <c r="T1426" s="43">
        <f ca="1">_xll.BInterpol('Base CDI'!$H$4:$H$28,'Base CDI'!$J$4:$J$29,S1426,"Cubic","Extrapolate=Linear","MultiX=Average","Skip=True","Sort=True")</f>
        <v>13.038913020308389</v>
      </c>
      <c r="U1426" s="43">
        <f ca="1">_xll.BInterpol('Base CDI'!$H$4:$H$28,'Base CDI'!$I$4:$I$29,S1426,"Cubic","Extrapolate=Linear","MultiX=Average","Skip=True","Sort=True")</f>
        <v>13.0343810968971</v>
      </c>
    </row>
    <row r="1427" spans="16:21" x14ac:dyDescent="0.25">
      <c r="P1427" s="10">
        <v>36586</v>
      </c>
      <c r="Q1427">
        <v>5.189203</v>
      </c>
      <c r="S1427" s="42">
        <f t="shared" ca="1" si="28"/>
        <v>47398</v>
      </c>
      <c r="T1427" s="43">
        <f ca="1">_xll.BInterpol('Base CDI'!$H$4:$H$28,'Base CDI'!$J$4:$J$29,S1427,"Cubic","Extrapolate=Linear","MultiX=Average","Skip=True","Sort=True")</f>
        <v>13.039280699491009</v>
      </c>
      <c r="U1427" s="43">
        <f ca="1">_xll.BInterpol('Base CDI'!$H$4:$H$28,'Base CDI'!$I$4:$I$29,S1427,"Cubic","Extrapolate=Linear","MultiX=Average","Skip=True","Sort=True")</f>
        <v>13.034812632723899</v>
      </c>
    </row>
    <row r="1428" spans="16:21" x14ac:dyDescent="0.25">
      <c r="P1428" s="10">
        <v>36587</v>
      </c>
      <c r="Q1428">
        <v>5.1927430000000001</v>
      </c>
      <c r="S1428" s="42">
        <f t="shared" ca="1" si="28"/>
        <v>47399</v>
      </c>
      <c r="T1428" s="43">
        <f ca="1">_xll.BInterpol('Base CDI'!$H$4:$H$28,'Base CDI'!$J$4:$J$29,S1428,"Cubic","Extrapolate=Linear","MultiX=Average","Skip=True","Sort=True")</f>
        <v>13.039647816283559</v>
      </c>
      <c r="U1428" s="43">
        <f ca="1">_xll.BInterpol('Base CDI'!$H$4:$H$28,'Base CDI'!$I$4:$I$29,S1428,"Cubic","Extrapolate=Linear","MultiX=Average","Skip=True","Sort=True")</f>
        <v>13.03524423988673</v>
      </c>
    </row>
    <row r="1429" spans="16:21" x14ac:dyDescent="0.25">
      <c r="P1429" s="10">
        <v>36588</v>
      </c>
      <c r="Q1429">
        <v>5.1962869999999999</v>
      </c>
      <c r="S1429" s="42">
        <f t="shared" ca="1" si="28"/>
        <v>47400</v>
      </c>
      <c r="T1429" s="43">
        <f ca="1">_xll.BInterpol('Base CDI'!$H$4:$H$28,'Base CDI'!$J$4:$J$29,S1429,"Cubic","Extrapolate=Linear","MultiX=Average","Skip=True","Sort=True")</f>
        <v>13.040014396967665</v>
      </c>
      <c r="U1429" s="43">
        <f ca="1">_xll.BInterpol('Base CDI'!$H$4:$H$28,'Base CDI'!$I$4:$I$29,S1429,"Cubic","Extrapolate=Linear","MultiX=Average","Skip=True","Sort=True")</f>
        <v>13.035675939989041</v>
      </c>
    </row>
    <row r="1430" spans="16:21" x14ac:dyDescent="0.25">
      <c r="P1430" s="10">
        <v>36593</v>
      </c>
      <c r="Q1430">
        <v>5.1998309999999996</v>
      </c>
      <c r="S1430" s="42">
        <f t="shared" ca="1" si="28"/>
        <v>47401</v>
      </c>
      <c r="T1430" s="43">
        <f ca="1">_xll.BInterpol('Base CDI'!$H$4:$H$28,'Base CDI'!$J$4:$J$29,S1430,"Cubic","Extrapolate=Linear","MultiX=Average","Skip=True","Sort=True")</f>
        <v>13.040380467824958</v>
      </c>
      <c r="U1430" s="43">
        <f ca="1">_xll.BInterpol('Base CDI'!$H$4:$H$28,'Base CDI'!$I$4:$I$29,S1430,"Cubic","Extrapolate=Linear","MultiX=Average","Skip=True","Sort=True")</f>
        <v>13.03610775463428</v>
      </c>
    </row>
    <row r="1431" spans="16:21" x14ac:dyDescent="0.25">
      <c r="P1431" s="10">
        <v>36594</v>
      </c>
      <c r="Q1431">
        <v>5.203379</v>
      </c>
      <c r="S1431" s="42">
        <f t="shared" ca="1" si="28"/>
        <v>47402</v>
      </c>
      <c r="T1431" s="43">
        <f ca="1">_xll.BInterpol('Base CDI'!$H$4:$H$28,'Base CDI'!$J$4:$J$29,S1431,"Cubic","Extrapolate=Linear","MultiX=Average","Skip=True","Sort=True")</f>
        <v>13.040746055137067</v>
      </c>
      <c r="U1431" s="43">
        <f ca="1">_xll.BInterpol('Base CDI'!$H$4:$H$28,'Base CDI'!$I$4:$I$29,S1431,"Cubic","Extrapolate=Linear","MultiX=Average","Skip=True","Sort=True")</f>
        <v>13.036539705425897</v>
      </c>
    </row>
    <row r="1432" spans="16:21" x14ac:dyDescent="0.25">
      <c r="P1432" s="10">
        <v>36595</v>
      </c>
      <c r="Q1432">
        <v>5.2069299999999998</v>
      </c>
      <c r="S1432" s="42">
        <f t="shared" ca="1" si="28"/>
        <v>47403</v>
      </c>
      <c r="T1432" s="43">
        <f ca="1">_xll.BInterpol('Base CDI'!$H$4:$H$28,'Base CDI'!$J$4:$J$29,S1432,"Cubic","Extrapolate=Linear","MultiX=Average","Skip=True","Sort=True")</f>
        <v>13.041111185185619</v>
      </c>
      <c r="U1432" s="43">
        <f ca="1">_xll.BInterpol('Base CDI'!$H$4:$H$28,'Base CDI'!$I$4:$I$29,S1432,"Cubic","Extrapolate=Linear","MultiX=Average","Skip=True","Sort=True")</f>
        <v>13.036971813967339</v>
      </c>
    </row>
    <row r="1433" spans="16:21" x14ac:dyDescent="0.25">
      <c r="P1433" s="10">
        <v>36598</v>
      </c>
      <c r="Q1433">
        <v>5.2104840000000001</v>
      </c>
      <c r="S1433" s="42">
        <f t="shared" ca="1" si="28"/>
        <v>47404</v>
      </c>
      <c r="T1433" s="43">
        <f ca="1">_xll.BInterpol('Base CDI'!$H$4:$H$28,'Base CDI'!$J$4:$J$29,S1433,"Cubic","Extrapolate=Linear","MultiX=Average","Skip=True","Sort=True")</f>
        <v>13.041475884252245</v>
      </c>
      <c r="U1433" s="43">
        <f ca="1">_xll.BInterpol('Base CDI'!$H$4:$H$28,'Base CDI'!$I$4:$I$29,S1433,"Cubic","Extrapolate=Linear","MultiX=Average","Skip=True","Sort=True")</f>
        <v>13.037404101862057</v>
      </c>
    </row>
    <row r="1434" spans="16:21" x14ac:dyDescent="0.25">
      <c r="P1434" s="10">
        <v>36599</v>
      </c>
      <c r="Q1434">
        <v>5.2140399999999998</v>
      </c>
      <c r="S1434" s="42">
        <f t="shared" ca="1" si="28"/>
        <v>47405</v>
      </c>
      <c r="T1434" s="43">
        <f ca="1">_xll.BInterpol('Base CDI'!$H$4:$H$28,'Base CDI'!$J$4:$J$29,S1434,"Cubic","Extrapolate=Linear","MultiX=Average","Skip=True","Sort=True")</f>
        <v>13.041840178618571</v>
      </c>
      <c r="U1434" s="43">
        <f ca="1">_xll.BInterpol('Base CDI'!$H$4:$H$28,'Base CDI'!$I$4:$I$29,S1434,"Cubic","Extrapolate=Linear","MultiX=Average","Skip=True","Sort=True")</f>
        <v>13.037836590713495</v>
      </c>
    </row>
    <row r="1435" spans="16:21" x14ac:dyDescent="0.25">
      <c r="P1435" s="10">
        <v>36600</v>
      </c>
      <c r="Q1435">
        <v>5.2176020000000003</v>
      </c>
      <c r="S1435" s="42">
        <f t="shared" ca="1" si="28"/>
        <v>47406</v>
      </c>
      <c r="T1435" s="43">
        <f ca="1">_xll.BInterpol('Base CDI'!$H$4:$H$28,'Base CDI'!$J$4:$J$29,S1435,"Cubic","Extrapolate=Linear","MultiX=Average","Skip=True","Sort=True")</f>
        <v>13.042204094566229</v>
      </c>
      <c r="U1435" s="43">
        <f ca="1">_xll.BInterpol('Base CDI'!$H$4:$H$28,'Base CDI'!$I$4:$I$29,S1435,"Cubic","Extrapolate=Linear","MultiX=Average","Skip=True","Sort=True")</f>
        <v>13.038269302125105</v>
      </c>
    </row>
    <row r="1436" spans="16:21" x14ac:dyDescent="0.25">
      <c r="P1436" s="10">
        <v>36601</v>
      </c>
      <c r="Q1436">
        <v>5.2211670000000003</v>
      </c>
      <c r="S1436" s="42">
        <f t="shared" ca="1" si="28"/>
        <v>47407</v>
      </c>
      <c r="T1436" s="43">
        <f ca="1">_xll.BInterpol('Base CDI'!$H$4:$H$28,'Base CDI'!$J$4:$J$29,S1436,"Cubic","Extrapolate=Linear","MultiX=Average","Skip=True","Sort=True")</f>
        <v>13.042567658376845</v>
      </c>
      <c r="U1436" s="43">
        <f ca="1">_xll.BInterpol('Base CDI'!$H$4:$H$28,'Base CDI'!$I$4:$I$29,S1436,"Cubic","Extrapolate=Linear","MultiX=Average","Skip=True","Sort=True")</f>
        <v>13.038702257700333</v>
      </c>
    </row>
    <row r="1437" spans="16:21" x14ac:dyDescent="0.25">
      <c r="P1437" s="10">
        <v>36602</v>
      </c>
      <c r="Q1437">
        <v>5.2247339999999998</v>
      </c>
      <c r="S1437" s="42">
        <f t="shared" ca="1" si="28"/>
        <v>47408</v>
      </c>
      <c r="T1437" s="43">
        <f ca="1">_xll.BInterpol('Base CDI'!$H$4:$H$28,'Base CDI'!$J$4:$J$29,S1437,"Cubic","Extrapolate=Linear","MultiX=Average","Skip=True","Sort=True")</f>
        <v>13.042930896332049</v>
      </c>
      <c r="U1437" s="43">
        <f ca="1">_xll.BInterpol('Base CDI'!$H$4:$H$28,'Base CDI'!$I$4:$I$29,S1437,"Cubic","Extrapolate=Linear","MultiX=Average","Skip=True","Sort=True")</f>
        <v>13.039135479042629</v>
      </c>
    </row>
    <row r="1438" spans="16:21" x14ac:dyDescent="0.25">
      <c r="P1438" s="10">
        <v>36605</v>
      </c>
      <c r="Q1438">
        <v>5.2282999999999999</v>
      </c>
      <c r="S1438" s="42">
        <f t="shared" ca="1" si="28"/>
        <v>47409</v>
      </c>
      <c r="T1438" s="43">
        <f ca="1">_xll.BInterpol('Base CDI'!$H$4:$H$28,'Base CDI'!$J$4:$J$29,S1438,"Cubic","Extrapolate=Linear","MultiX=Average","Skip=True","Sort=True")</f>
        <v>13.04329383471347</v>
      </c>
      <c r="U1438" s="43">
        <f ca="1">_xll.BInterpol('Base CDI'!$H$4:$H$28,'Base CDI'!$I$4:$I$29,S1438,"Cubic","Extrapolate=Linear","MultiX=Average","Skip=True","Sort=True")</f>
        <v>13.039568987755443</v>
      </c>
    </row>
    <row r="1439" spans="16:21" x14ac:dyDescent="0.25">
      <c r="P1439" s="10">
        <v>36606</v>
      </c>
      <c r="Q1439">
        <v>5.2318680000000004</v>
      </c>
      <c r="S1439" s="42">
        <f t="shared" ca="1" si="28"/>
        <v>47410</v>
      </c>
      <c r="T1439" s="43">
        <f ca="1">_xll.BInterpol('Base CDI'!$H$4:$H$28,'Base CDI'!$J$4:$J$29,S1439,"Cubic","Extrapolate=Linear","MultiX=Average","Skip=True","Sort=True")</f>
        <v>13.043656499802736</v>
      </c>
      <c r="U1439" s="43">
        <f ca="1">_xll.BInterpol('Base CDI'!$H$4:$H$28,'Base CDI'!$I$4:$I$29,S1439,"Cubic","Extrapolate=Linear","MultiX=Average","Skip=True","Sort=True")</f>
        <v>13.040002805442219</v>
      </c>
    </row>
    <row r="1440" spans="16:21" x14ac:dyDescent="0.25">
      <c r="P1440" s="10">
        <v>36607</v>
      </c>
      <c r="Q1440">
        <v>5.2354409999999998</v>
      </c>
      <c r="S1440" s="42">
        <f t="shared" ca="1" si="28"/>
        <v>47411</v>
      </c>
      <c r="T1440" s="43">
        <f ca="1">_xll.BInterpol('Base CDI'!$H$4:$H$28,'Base CDI'!$J$4:$J$29,S1440,"Cubic","Extrapolate=Linear","MultiX=Average","Skip=True","Sort=True")</f>
        <v>13.044018917881477</v>
      </c>
      <c r="U1440" s="43">
        <f ca="1">_xll.BInterpol('Base CDI'!$H$4:$H$28,'Base CDI'!$I$4:$I$29,S1440,"Cubic","Extrapolate=Linear","MultiX=Average","Skip=True","Sort=True")</f>
        <v>13.04043695370641</v>
      </c>
    </row>
    <row r="1441" spans="16:21" x14ac:dyDescent="0.25">
      <c r="P1441" s="10">
        <v>36608</v>
      </c>
      <c r="Q1441">
        <v>5.2389840000000003</v>
      </c>
      <c r="S1441" s="42">
        <f t="shared" ca="1" si="28"/>
        <v>47412</v>
      </c>
      <c r="T1441" s="43">
        <f ca="1">_xll.BInterpol('Base CDI'!$H$4:$H$28,'Base CDI'!$J$4:$J$29,S1441,"Cubic","Extrapolate=Linear","MultiX=Average","Skip=True","Sort=True")</f>
        <v>13.044381115231319</v>
      </c>
      <c r="U1441" s="43">
        <f ca="1">_xll.BInterpol('Base CDI'!$H$4:$H$28,'Base CDI'!$I$4:$I$29,S1441,"Cubic","Extrapolate=Linear","MultiX=Average","Skip=True","Sort=True")</f>
        <v>13.040871454151459</v>
      </c>
    </row>
    <row r="1442" spans="16:21" x14ac:dyDescent="0.25">
      <c r="P1442" s="10">
        <v>36609</v>
      </c>
      <c r="Q1442">
        <v>5.2425509999999997</v>
      </c>
      <c r="S1442" s="42">
        <f t="shared" ca="1" si="28"/>
        <v>47413</v>
      </c>
      <c r="T1442" s="43">
        <f ca="1">_xll.BInterpol('Base CDI'!$H$4:$H$28,'Base CDI'!$J$4:$J$29,S1442,"Cubic","Extrapolate=Linear","MultiX=Average","Skip=True","Sort=True")</f>
        <v>13.044743118133894</v>
      </c>
      <c r="U1442" s="43">
        <f ca="1">_xll.BInterpol('Base CDI'!$H$4:$H$28,'Base CDI'!$I$4:$I$29,S1442,"Cubic","Extrapolate=Linear","MultiX=Average","Skip=True","Sort=True")</f>
        <v>13.04130632838082</v>
      </c>
    </row>
    <row r="1443" spans="16:21" x14ac:dyDescent="0.25">
      <c r="P1443" s="10">
        <v>36612</v>
      </c>
      <c r="Q1443">
        <v>5.2461339999999996</v>
      </c>
      <c r="S1443" s="42">
        <f t="shared" ca="1" si="28"/>
        <v>47414</v>
      </c>
      <c r="T1443" s="43">
        <f ca="1">_xll.BInterpol('Base CDI'!$H$4:$H$28,'Base CDI'!$J$4:$J$29,S1443,"Cubic","Extrapolate=Linear","MultiX=Average","Skip=True","Sort=True")</f>
        <v>13.04510495287083</v>
      </c>
      <c r="U1443" s="43">
        <f ca="1">_xll.BInterpol('Base CDI'!$H$4:$H$28,'Base CDI'!$I$4:$I$29,S1443,"Cubic","Extrapolate=Linear","MultiX=Average","Skip=True","Sort=True")</f>
        <v>13.041741597997937</v>
      </c>
    </row>
    <row r="1444" spans="16:21" x14ac:dyDescent="0.25">
      <c r="P1444" s="10">
        <v>36613</v>
      </c>
      <c r="Q1444">
        <v>5.2497189999999998</v>
      </c>
      <c r="S1444" s="42">
        <f t="shared" ca="1" si="28"/>
        <v>47415</v>
      </c>
      <c r="T1444" s="43">
        <f ca="1">_xll.BInterpol('Base CDI'!$H$4:$H$28,'Base CDI'!$J$4:$J$29,S1444,"Cubic","Extrapolate=Linear","MultiX=Average","Skip=True","Sort=True")</f>
        <v>13.045466645723753</v>
      </c>
      <c r="U1444" s="43">
        <f ca="1">_xll.BInterpol('Base CDI'!$H$4:$H$28,'Base CDI'!$I$4:$I$29,S1444,"Cubic","Extrapolate=Linear","MultiX=Average","Skip=True","Sort=True")</f>
        <v>13.042177284606263</v>
      </c>
    </row>
    <row r="1445" spans="16:21" x14ac:dyDescent="0.25">
      <c r="P1445" s="10">
        <v>36614</v>
      </c>
      <c r="Q1445">
        <v>5.2533019999999997</v>
      </c>
      <c r="S1445" s="42">
        <f t="shared" ca="1" si="28"/>
        <v>47416</v>
      </c>
      <c r="T1445" s="43">
        <f ca="1">_xll.BInterpol('Base CDI'!$H$4:$H$28,'Base CDI'!$J$4:$J$29,S1445,"Cubic","Extrapolate=Linear","MultiX=Average","Skip=True","Sort=True")</f>
        <v>13.045828222974295</v>
      </c>
      <c r="U1445" s="43">
        <f ca="1">_xll.BInterpol('Base CDI'!$H$4:$H$28,'Base CDI'!$I$4:$I$29,S1445,"Cubic","Extrapolate=Linear","MultiX=Average","Skip=True","Sort=True")</f>
        <v>13.042613409809242</v>
      </c>
    </row>
    <row r="1446" spans="16:21" x14ac:dyDescent="0.25">
      <c r="P1446" s="10">
        <v>36615</v>
      </c>
      <c r="Q1446">
        <v>5.2568250000000001</v>
      </c>
      <c r="S1446" s="42">
        <f t="shared" ca="1" si="28"/>
        <v>47417</v>
      </c>
      <c r="T1446" s="43">
        <f ca="1">_xll.BInterpol('Base CDI'!$H$4:$H$28,'Base CDI'!$J$4:$J$29,S1446,"Cubic","Extrapolate=Linear","MultiX=Average","Skip=True","Sort=True")</f>
        <v>13.046189710904082</v>
      </c>
      <c r="U1446" s="43">
        <f ca="1">_xll.BInterpol('Base CDI'!$H$4:$H$28,'Base CDI'!$I$4:$I$29,S1446,"Cubic","Extrapolate=Linear","MultiX=Average","Skip=True","Sort=True")</f>
        <v>13.043049995210326</v>
      </c>
    </row>
    <row r="1447" spans="16:21" x14ac:dyDescent="0.25">
      <c r="P1447" s="10">
        <v>36616</v>
      </c>
      <c r="Q1447">
        <v>5.2603460000000002</v>
      </c>
      <c r="S1447" s="42">
        <f t="shared" ca="1" si="28"/>
        <v>47418</v>
      </c>
      <c r="T1447" s="43">
        <f ca="1">_xll.BInterpol('Base CDI'!$H$4:$H$28,'Base CDI'!$J$4:$J$29,S1447,"Cubic","Extrapolate=Linear","MultiX=Average","Skip=True","Sort=True")</f>
        <v>13.046551135794747</v>
      </c>
      <c r="U1447" s="43">
        <f ca="1">_xll.BInterpol('Base CDI'!$H$4:$H$28,'Base CDI'!$I$4:$I$29,S1447,"Cubic","Extrapolate=Linear","MultiX=Average","Skip=True","Sort=True")</f>
        <v>13.043487062412961</v>
      </c>
    </row>
    <row r="1448" spans="16:21" x14ac:dyDescent="0.25">
      <c r="P1448" s="10">
        <v>36619</v>
      </c>
      <c r="Q1448">
        <v>5.2638680000000004</v>
      </c>
      <c r="S1448" s="42">
        <f t="shared" ca="1" si="28"/>
        <v>47419</v>
      </c>
      <c r="T1448" s="43">
        <f ca="1">_xll.BInterpol('Base CDI'!$H$4:$H$28,'Base CDI'!$J$4:$J$29,S1448,"Cubic","Extrapolate=Linear","MultiX=Average","Skip=True","Sort=True")</f>
        <v>13.046912523927915</v>
      </c>
      <c r="U1448" s="43">
        <f ca="1">_xll.BInterpol('Base CDI'!$H$4:$H$28,'Base CDI'!$I$4:$I$29,S1448,"Cubic","Extrapolate=Linear","MultiX=Average","Skip=True","Sort=True")</f>
        <v>13.043924633020595</v>
      </c>
    </row>
    <row r="1449" spans="16:21" x14ac:dyDescent="0.25">
      <c r="P1449" s="10">
        <v>36620</v>
      </c>
      <c r="Q1449">
        <v>5.2673880000000004</v>
      </c>
      <c r="S1449" s="42">
        <f t="shared" ca="1" si="28"/>
        <v>47420</v>
      </c>
      <c r="T1449" s="43">
        <f ca="1">_xll.BInterpol('Base CDI'!$H$4:$H$28,'Base CDI'!$J$4:$J$29,S1449,"Cubic","Extrapolate=Linear","MultiX=Average","Skip=True","Sort=True")</f>
        <v>13.047273901585214</v>
      </c>
      <c r="U1449" s="43">
        <f ca="1">_xll.BInterpol('Base CDI'!$H$4:$H$28,'Base CDI'!$I$4:$I$29,S1449,"Cubic","Extrapolate=Linear","MultiX=Average","Skip=True","Sort=True")</f>
        <v>13.044362728636678</v>
      </c>
    </row>
    <row r="1450" spans="16:21" x14ac:dyDescent="0.25">
      <c r="P1450" s="10">
        <v>36621</v>
      </c>
      <c r="Q1450">
        <v>5.2709130000000002</v>
      </c>
      <c r="S1450" s="42">
        <f t="shared" ca="1" si="28"/>
        <v>47421</v>
      </c>
      <c r="T1450" s="43">
        <f ca="1">_xll.BInterpol('Base CDI'!$H$4:$H$28,'Base CDI'!$J$4:$J$29,S1450,"Cubic","Extrapolate=Linear","MultiX=Average","Skip=True","Sort=True")</f>
        <v>13.047635295048277</v>
      </c>
      <c r="U1450" s="43">
        <f ca="1">_xll.BInterpol('Base CDI'!$H$4:$H$28,'Base CDI'!$I$4:$I$29,S1450,"Cubic","Extrapolate=Linear","MultiX=Average","Skip=True","Sort=True")</f>
        <v>13.044801370864658</v>
      </c>
    </row>
    <row r="1451" spans="16:21" x14ac:dyDescent="0.25">
      <c r="P1451" s="10">
        <v>36622</v>
      </c>
      <c r="Q1451">
        <v>5.2744460000000002</v>
      </c>
      <c r="S1451" s="42">
        <f t="shared" ca="1" si="28"/>
        <v>47422</v>
      </c>
      <c r="T1451" s="43">
        <f ca="1">_xll.BInterpol('Base CDI'!$H$4:$H$28,'Base CDI'!$J$4:$J$29,S1451,"Cubic","Extrapolate=Linear","MultiX=Average","Skip=True","Sort=True")</f>
        <v>13.047996730598729</v>
      </c>
      <c r="U1451" s="43">
        <f ca="1">_xll.BInterpol('Base CDI'!$H$4:$H$28,'Base CDI'!$I$4:$I$29,S1451,"Cubic","Extrapolate=Linear","MultiX=Average","Skip=True","Sort=True")</f>
        <v>13.045240581307983</v>
      </c>
    </row>
    <row r="1452" spans="16:21" x14ac:dyDescent="0.25">
      <c r="P1452" s="10">
        <v>36623</v>
      </c>
      <c r="Q1452">
        <v>5.2779850000000001</v>
      </c>
      <c r="S1452" s="42">
        <f t="shared" ca="1" si="28"/>
        <v>47423</v>
      </c>
      <c r="T1452" s="43">
        <f ca="1">_xll.BInterpol('Base CDI'!$H$4:$H$28,'Base CDI'!$J$4:$J$29,S1452,"Cubic","Extrapolate=Linear","MultiX=Average","Skip=True","Sort=True")</f>
        <v>13.048358234518201</v>
      </c>
      <c r="U1452" s="43">
        <f ca="1">_xll.BInterpol('Base CDI'!$H$4:$H$28,'Base CDI'!$I$4:$I$29,S1452,"Cubic","Extrapolate=Linear","MultiX=Average","Skip=True","Sort=True")</f>
        <v>13.045680381570103</v>
      </c>
    </row>
    <row r="1453" spans="16:21" x14ac:dyDescent="0.25">
      <c r="P1453" s="10">
        <v>36626</v>
      </c>
      <c r="Q1453">
        <v>5.281523</v>
      </c>
      <c r="S1453" s="42">
        <f t="shared" ca="1" si="28"/>
        <v>47424</v>
      </c>
      <c r="T1453" s="43">
        <f ca="1">_xll.BInterpol('Base CDI'!$H$4:$H$28,'Base CDI'!$J$4:$J$29,S1453,"Cubic","Extrapolate=Linear","MultiX=Average","Skip=True","Sort=True")</f>
        <v>13.04871983308832</v>
      </c>
      <c r="U1453" s="43">
        <f ca="1">_xll.BInterpol('Base CDI'!$H$4:$H$28,'Base CDI'!$I$4:$I$29,S1453,"Cubic","Extrapolate=Linear","MultiX=Average","Skip=True","Sort=True")</f>
        <v>13.046120793254463</v>
      </c>
    </row>
    <row r="1454" spans="16:21" x14ac:dyDescent="0.25">
      <c r="P1454" s="10">
        <v>36627</v>
      </c>
      <c r="Q1454">
        <v>5.2850630000000001</v>
      </c>
      <c r="S1454" s="42">
        <f t="shared" ca="1" si="28"/>
        <v>47425</v>
      </c>
      <c r="T1454" s="43">
        <f ca="1">_xll.BInterpol('Base CDI'!$H$4:$H$28,'Base CDI'!$J$4:$J$29,S1454,"Cubic","Extrapolate=Linear","MultiX=Average","Skip=True","Sort=True")</f>
        <v>13.049081552590717</v>
      </c>
      <c r="U1454" s="43">
        <f ca="1">_xll.BInterpol('Base CDI'!$H$4:$H$28,'Base CDI'!$I$4:$I$29,S1454,"Cubic","Extrapolate=Linear","MultiX=Average","Skip=True","Sort=True")</f>
        <v>13.046561837964514</v>
      </c>
    </row>
    <row r="1455" spans="16:21" x14ac:dyDescent="0.25">
      <c r="P1455" s="10">
        <v>36628</v>
      </c>
      <c r="Q1455">
        <v>5.2886059999999997</v>
      </c>
      <c r="S1455" s="42">
        <f t="shared" ca="1" si="28"/>
        <v>47426</v>
      </c>
      <c r="T1455" s="43">
        <f ca="1">_xll.BInterpol('Base CDI'!$H$4:$H$28,'Base CDI'!$J$4:$J$29,S1455,"Cubic","Extrapolate=Linear","MultiX=Average","Skip=True","Sort=True")</f>
        <v>13.049443419307018</v>
      </c>
      <c r="U1455" s="43">
        <f ca="1">_xll.BInterpol('Base CDI'!$H$4:$H$28,'Base CDI'!$I$4:$I$29,S1455,"Cubic","Extrapolate=Linear","MultiX=Average","Skip=True","Sort=True")</f>
        <v>13.047003537303706</v>
      </c>
    </row>
    <row r="1456" spans="16:21" x14ac:dyDescent="0.25">
      <c r="P1456" s="10">
        <v>36629</v>
      </c>
      <c r="Q1456">
        <v>5.292154</v>
      </c>
      <c r="S1456" s="42">
        <f t="shared" ca="1" si="28"/>
        <v>47427</v>
      </c>
      <c r="T1456" s="43">
        <f ca="1">_xll.BInterpol('Base CDI'!$H$4:$H$28,'Base CDI'!$J$4:$J$29,S1456,"Cubic","Extrapolate=Linear","MultiX=Average","Skip=True","Sort=True")</f>
        <v>13.049805459518854</v>
      </c>
      <c r="U1456" s="43">
        <f ca="1">_xll.BInterpol('Base CDI'!$H$4:$H$28,'Base CDI'!$I$4:$I$29,S1456,"Cubic","Extrapolate=Linear","MultiX=Average","Skip=True","Sort=True")</f>
        <v>13.047445912875483</v>
      </c>
    </row>
    <row r="1457" spans="16:21" x14ac:dyDescent="0.25">
      <c r="P1457" s="10">
        <v>36630</v>
      </c>
      <c r="Q1457">
        <v>5.2957090000000004</v>
      </c>
      <c r="S1457" s="42">
        <f t="shared" ca="1" si="28"/>
        <v>47428</v>
      </c>
      <c r="T1457" s="43">
        <f ca="1">_xll.BInterpol('Base CDI'!$H$4:$H$28,'Base CDI'!$J$4:$J$29,S1457,"Cubic","Extrapolate=Linear","MultiX=Average","Skip=True","Sort=True")</f>
        <v>13.050167699507851</v>
      </c>
      <c r="U1457" s="43">
        <f ca="1">_xll.BInterpol('Base CDI'!$H$4:$H$28,'Base CDI'!$I$4:$I$29,S1457,"Cubic","Extrapolate=Linear","MultiX=Average","Skip=True","Sort=True")</f>
        <v>13.047888986283295</v>
      </c>
    </row>
    <row r="1458" spans="16:21" x14ac:dyDescent="0.25">
      <c r="P1458" s="10">
        <v>36633</v>
      </c>
      <c r="Q1458">
        <v>5.2992730000000003</v>
      </c>
      <c r="S1458" s="42">
        <f t="shared" ca="1" si="28"/>
        <v>47429</v>
      </c>
      <c r="T1458" s="43">
        <f ca="1">_xll.BInterpol('Base CDI'!$H$4:$H$28,'Base CDI'!$J$4:$J$29,S1458,"Cubic","Extrapolate=Linear","MultiX=Average","Skip=True","Sort=True")</f>
        <v>13.050530165555642</v>
      </c>
      <c r="U1458" s="43">
        <f ca="1">_xll.BInterpol('Base CDI'!$H$4:$H$28,'Base CDI'!$I$4:$I$29,S1458,"Cubic","Extrapolate=Linear","MultiX=Average","Skip=True","Sort=True")</f>
        <v>13.048332779130593</v>
      </c>
    </row>
    <row r="1459" spans="16:21" x14ac:dyDescent="0.25">
      <c r="P1459" s="10">
        <v>36634</v>
      </c>
      <c r="Q1459">
        <v>5.3028409999999999</v>
      </c>
      <c r="S1459" s="42">
        <f t="shared" ca="1" si="28"/>
        <v>47430</v>
      </c>
      <c r="T1459" s="43">
        <f ca="1">_xll.BInterpol('Base CDI'!$H$4:$H$28,'Base CDI'!$J$4:$J$29,S1459,"Cubic","Extrapolate=Linear","MultiX=Average","Skip=True","Sort=True")</f>
        <v>13.050892883943851</v>
      </c>
      <c r="U1459" s="43">
        <f ca="1">_xll.BInterpol('Base CDI'!$H$4:$H$28,'Base CDI'!$I$4:$I$29,S1459,"Cubic","Extrapolate=Linear","MultiX=Average","Skip=True","Sort=True")</f>
        <v>13.048777313020825</v>
      </c>
    </row>
    <row r="1460" spans="16:21" x14ac:dyDescent="0.25">
      <c r="P1460" s="10">
        <v>36635</v>
      </c>
      <c r="Q1460">
        <v>5.3064099999999996</v>
      </c>
      <c r="S1460" s="42">
        <f t="shared" ca="1" si="28"/>
        <v>47431</v>
      </c>
      <c r="T1460" s="43">
        <f ca="1">_xll.BInterpol('Base CDI'!$H$4:$H$28,'Base CDI'!$J$4:$J$29,S1460,"Cubic","Extrapolate=Linear","MultiX=Average","Skip=True","Sort=True")</f>
        <v>13.051255880954111</v>
      </c>
      <c r="U1460" s="43">
        <f ca="1">_xll.BInterpol('Base CDI'!$H$4:$H$28,'Base CDI'!$I$4:$I$29,S1460,"Cubic","Extrapolate=Linear","MultiX=Average","Skip=True","Sort=True")</f>
        <v>13.049222609557436</v>
      </c>
    </row>
    <row r="1461" spans="16:21" x14ac:dyDescent="0.25">
      <c r="P1461" s="10">
        <v>36636</v>
      </c>
      <c r="Q1461">
        <v>5.3099730000000003</v>
      </c>
      <c r="S1461" s="42">
        <f t="shared" ca="1" si="28"/>
        <v>47432</v>
      </c>
      <c r="T1461" s="43">
        <f ca="1">_xll.BInterpol('Base CDI'!$H$4:$H$28,'Base CDI'!$J$4:$J$29,S1461,"Cubic","Extrapolate=Linear","MultiX=Average","Skip=True","Sort=True")</f>
        <v>13.051619182868048</v>
      </c>
      <c r="U1461" s="43">
        <f ca="1">_xll.BInterpol('Base CDI'!$H$4:$H$28,'Base CDI'!$I$4:$I$29,S1461,"Cubic","Extrapolate=Linear","MultiX=Average","Skip=True","Sort=True")</f>
        <v>13.049668690343875</v>
      </c>
    </row>
    <row r="1462" spans="16:21" x14ac:dyDescent="0.25">
      <c r="P1462" s="10">
        <v>36640</v>
      </c>
      <c r="Q1462">
        <v>5.3135459999999997</v>
      </c>
      <c r="S1462" s="42">
        <f t="shared" ca="1" si="28"/>
        <v>47433</v>
      </c>
      <c r="T1462" s="43">
        <f ca="1">_xll.BInterpol('Base CDI'!$H$4:$H$28,'Base CDI'!$J$4:$J$29,S1462,"Cubic","Extrapolate=Linear","MultiX=Average","Skip=True","Sort=True")</f>
        <v>13.051982815967293</v>
      </c>
      <c r="U1462" s="43">
        <f ca="1">_xll.BInterpol('Base CDI'!$H$4:$H$28,'Base CDI'!$I$4:$I$29,S1462,"Cubic","Extrapolate=Linear","MultiX=Average","Skip=True","Sort=True")</f>
        <v>13.050115576983593</v>
      </c>
    </row>
    <row r="1463" spans="16:21" x14ac:dyDescent="0.25">
      <c r="P1463" s="10">
        <v>36641</v>
      </c>
      <c r="Q1463">
        <v>5.3171210000000002</v>
      </c>
      <c r="S1463" s="42">
        <f t="shared" ca="1" si="28"/>
        <v>47434</v>
      </c>
      <c r="T1463" s="43">
        <f ca="1">_xll.BInterpol('Base CDI'!$H$4:$H$28,'Base CDI'!$J$4:$J$29,S1463,"Cubic","Extrapolate=Linear","MultiX=Average","Skip=True","Sort=True")</f>
        <v>13.052346806533471</v>
      </c>
      <c r="U1463" s="43">
        <f ca="1">_xll.BInterpol('Base CDI'!$H$4:$H$28,'Base CDI'!$I$4:$I$29,S1463,"Cubic","Extrapolate=Linear","MultiX=Average","Skip=True","Sort=True")</f>
        <v>13.050563291080039</v>
      </c>
    </row>
    <row r="1464" spans="16:21" x14ac:dyDescent="0.25">
      <c r="P1464" s="10">
        <v>36642</v>
      </c>
      <c r="Q1464">
        <v>5.3206980000000001</v>
      </c>
      <c r="S1464" s="42">
        <f t="shared" ca="1" si="28"/>
        <v>47435</v>
      </c>
      <c r="T1464" s="43">
        <f ca="1">_xll.BInterpol('Base CDI'!$H$4:$H$28,'Base CDI'!$J$4:$J$29,S1464,"Cubic","Extrapolate=Linear","MultiX=Average","Skip=True","Sort=True")</f>
        <v>13.052711180848213</v>
      </c>
      <c r="U1464" s="43">
        <f ca="1">_xll.BInterpol('Base CDI'!$H$4:$H$28,'Base CDI'!$I$4:$I$29,S1464,"Cubic","Extrapolate=Linear","MultiX=Average","Skip=True","Sort=True")</f>
        <v>13.051011854236657</v>
      </c>
    </row>
    <row r="1465" spans="16:21" x14ac:dyDescent="0.25">
      <c r="P1465" s="10">
        <v>36643</v>
      </c>
      <c r="Q1465">
        <v>5.3242779999999996</v>
      </c>
      <c r="S1465" s="42">
        <f t="shared" ca="1" si="28"/>
        <v>47436</v>
      </c>
      <c r="T1465" s="43">
        <f ca="1">_xll.BInterpol('Base CDI'!$H$4:$H$28,'Base CDI'!$J$4:$J$29,S1465,"Cubic","Extrapolate=Linear","MultiX=Average","Skip=True","Sort=True")</f>
        <v>13.05307596519315</v>
      </c>
      <c r="U1465" s="43">
        <f ca="1">_xll.BInterpol('Base CDI'!$H$4:$H$28,'Base CDI'!$I$4:$I$29,S1465,"Cubic","Extrapolate=Linear","MultiX=Average","Skip=True","Sort=True")</f>
        <v>13.051461288056899</v>
      </c>
    </row>
    <row r="1466" spans="16:21" x14ac:dyDescent="0.25">
      <c r="P1466" s="10">
        <v>36644</v>
      </c>
      <c r="Q1466">
        <v>5.3278600000000003</v>
      </c>
      <c r="S1466" s="42">
        <f t="shared" ca="1" si="28"/>
        <v>47437</v>
      </c>
      <c r="T1466" s="43">
        <f ca="1">_xll.BInterpol('Base CDI'!$H$4:$H$28,'Base CDI'!$J$4:$J$29,S1466,"Cubic","Extrapolate=Linear","MultiX=Average","Skip=True","Sort=True")</f>
        <v>13.053441185849907</v>
      </c>
      <c r="U1466" s="43">
        <f ca="1">_xll.BInterpol('Base CDI'!$H$4:$H$28,'Base CDI'!$I$4:$I$29,S1466,"Cubic","Extrapolate=Linear","MultiX=Average","Skip=True","Sort=True")</f>
        <v>13.051911614144213</v>
      </c>
    </row>
    <row r="1467" spans="16:21" x14ac:dyDescent="0.25">
      <c r="P1467" s="10">
        <v>36648</v>
      </c>
      <c r="Q1467">
        <v>5.3314450000000004</v>
      </c>
      <c r="S1467" s="42">
        <f t="shared" ca="1" si="28"/>
        <v>47438</v>
      </c>
      <c r="T1467" s="43">
        <f ca="1">_xll.BInterpol('Base CDI'!$H$4:$H$28,'Base CDI'!$J$4:$J$29,S1467,"Cubic","Extrapolate=Linear","MultiX=Average","Skip=True","Sort=True")</f>
        <v>13.053806869100116</v>
      </c>
      <c r="U1467" s="43">
        <f ca="1">_xll.BInterpol('Base CDI'!$H$4:$H$28,'Base CDI'!$I$4:$I$29,S1467,"Cubic","Extrapolate=Linear","MultiX=Average","Skip=True","Sort=True")</f>
        <v>13.052362854102046</v>
      </c>
    </row>
    <row r="1468" spans="16:21" x14ac:dyDescent="0.25">
      <c r="P1468" s="10">
        <v>36649</v>
      </c>
      <c r="Q1468">
        <v>5.3350350000000004</v>
      </c>
      <c r="S1468" s="42">
        <f t="shared" ca="1" si="28"/>
        <v>47439</v>
      </c>
      <c r="T1468" s="43">
        <f ca="1">_xll.BInterpol('Base CDI'!$H$4:$H$28,'Base CDI'!$J$4:$J$29,S1468,"Cubic","Extrapolate=Linear","MultiX=Average","Skip=True","Sort=True")</f>
        <v>13.054173041225402</v>
      </c>
      <c r="U1468" s="43">
        <f ca="1">_xll.BInterpol('Base CDI'!$H$4:$H$28,'Base CDI'!$I$4:$I$29,S1468,"Cubic","Extrapolate=Linear","MultiX=Average","Skip=True","Sort=True")</f>
        <v>13.052815029533846</v>
      </c>
    </row>
    <row r="1469" spans="16:21" x14ac:dyDescent="0.25">
      <c r="P1469" s="10">
        <v>36650</v>
      </c>
      <c r="Q1469">
        <v>5.3386279999999999</v>
      </c>
      <c r="S1469" s="42">
        <f t="shared" ca="1" si="28"/>
        <v>47440</v>
      </c>
      <c r="T1469" s="43">
        <f ca="1">_xll.BInterpol('Base CDI'!$H$4:$H$28,'Base CDI'!$J$4:$J$29,S1469,"Cubic","Extrapolate=Linear","MultiX=Average","Skip=True","Sort=True")</f>
        <v>13.054539728507397</v>
      </c>
      <c r="U1469" s="43">
        <f ca="1">_xll.BInterpol('Base CDI'!$H$4:$H$28,'Base CDI'!$I$4:$I$29,S1469,"Cubic","Extrapolate=Linear","MultiX=Average","Skip=True","Sort=True")</f>
        <v>13.053268162043064</v>
      </c>
    </row>
    <row r="1470" spans="16:21" x14ac:dyDescent="0.25">
      <c r="P1470" s="10">
        <v>36651</v>
      </c>
      <c r="Q1470">
        <v>5.3422270000000003</v>
      </c>
      <c r="S1470" s="42">
        <f t="shared" ca="1" si="28"/>
        <v>47441</v>
      </c>
      <c r="T1470" s="43">
        <f ca="1">_xll.BInterpol('Base CDI'!$H$4:$H$28,'Base CDI'!$J$4:$J$29,S1470,"Cubic","Extrapolate=Linear","MultiX=Average","Skip=True","Sort=True")</f>
        <v>13.054906957227729</v>
      </c>
      <c r="U1470" s="43">
        <f ca="1">_xll.BInterpol('Base CDI'!$H$4:$H$28,'Base CDI'!$I$4:$I$29,S1470,"Cubic","Extrapolate=Linear","MultiX=Average","Skip=True","Sort=True")</f>
        <v>13.053722273233149</v>
      </c>
    </row>
    <row r="1471" spans="16:21" x14ac:dyDescent="0.25">
      <c r="P1471" s="10">
        <v>36654</v>
      </c>
      <c r="Q1471">
        <v>5.3458290000000002</v>
      </c>
      <c r="S1471" s="42">
        <f t="shared" ca="1" si="28"/>
        <v>47442</v>
      </c>
      <c r="T1471" s="43">
        <f ca="1">_xll.BInterpol('Base CDI'!$H$4:$H$28,'Base CDI'!$J$4:$J$29,S1471,"Cubic","Extrapolate=Linear","MultiX=Average","Skip=True","Sort=True")</f>
        <v>13.055274753668026</v>
      </c>
      <c r="U1471" s="43">
        <f ca="1">_xll.BInterpol('Base CDI'!$H$4:$H$28,'Base CDI'!$I$4:$I$29,S1471,"Cubic","Extrapolate=Linear","MultiX=Average","Skip=True","Sort=True")</f>
        <v>13.054177384707545</v>
      </c>
    </row>
    <row r="1472" spans="16:21" x14ac:dyDescent="0.25">
      <c r="P1472" s="10">
        <v>36655</v>
      </c>
      <c r="Q1472">
        <v>5.3494270000000004</v>
      </c>
      <c r="S1472" s="42">
        <f t="shared" ca="1" si="28"/>
        <v>47443</v>
      </c>
      <c r="T1472" s="43">
        <f ca="1">_xll.BInterpol('Base CDI'!$H$4:$H$28,'Base CDI'!$J$4:$J$29,S1472,"Cubic","Extrapolate=Linear","MultiX=Average","Skip=True","Sort=True")</f>
        <v>13.055643144109917</v>
      </c>
      <c r="U1472" s="43">
        <f ca="1">_xll.BInterpol('Base CDI'!$H$4:$H$28,'Base CDI'!$I$4:$I$29,S1472,"Cubic","Extrapolate=Linear","MultiX=Average","Skip=True","Sort=True")</f>
        <v>13.054633518069704</v>
      </c>
    </row>
    <row r="1473" spans="16:21" x14ac:dyDescent="0.25">
      <c r="P1473" s="10">
        <v>36656</v>
      </c>
      <c r="Q1473">
        <v>5.353021</v>
      </c>
      <c r="S1473" s="42">
        <f t="shared" ca="1" si="28"/>
        <v>47444</v>
      </c>
      <c r="T1473" s="43">
        <f ca="1">_xll.BInterpol('Base CDI'!$H$4:$H$28,'Base CDI'!$J$4:$J$29,S1473,"Cubic","Extrapolate=Linear","MultiX=Average","Skip=True","Sort=True")</f>
        <v>13.056012154835031</v>
      </c>
      <c r="U1473" s="43">
        <f ca="1">_xll.BInterpol('Base CDI'!$H$4:$H$28,'Base CDI'!$I$4:$I$29,S1473,"Cubic","Extrapolate=Linear","MultiX=Average","Skip=True","Sort=True")</f>
        <v>13.055090694923072</v>
      </c>
    </row>
    <row r="1474" spans="16:21" x14ac:dyDescent="0.25">
      <c r="P1474" s="10">
        <v>36657</v>
      </c>
      <c r="Q1474">
        <v>5.356617</v>
      </c>
      <c r="S1474" s="42">
        <f t="shared" ca="1" si="28"/>
        <v>47445</v>
      </c>
      <c r="T1474" s="43">
        <f ca="1">_xll.BInterpol('Base CDI'!$H$4:$H$28,'Base CDI'!$J$4:$J$29,S1474,"Cubic","Extrapolate=Linear","MultiX=Average","Skip=True","Sort=True")</f>
        <v>13.056381812124997</v>
      </c>
      <c r="U1474" s="43">
        <f ca="1">_xll.BInterpol('Base CDI'!$H$4:$H$28,'Base CDI'!$I$4:$I$29,S1474,"Cubic","Extrapolate=Linear","MultiX=Average","Skip=True","Sort=True")</f>
        <v>13.055548936871098</v>
      </c>
    </row>
    <row r="1475" spans="16:21" x14ac:dyDescent="0.25">
      <c r="P1475" s="10">
        <v>36658</v>
      </c>
      <c r="Q1475">
        <v>5.3602160000000003</v>
      </c>
      <c r="S1475" s="42">
        <f t="shared" ca="1" si="28"/>
        <v>47446</v>
      </c>
      <c r="T1475" s="43">
        <f ca="1">_xll.BInterpol('Base CDI'!$H$4:$H$28,'Base CDI'!$J$4:$J$29,S1475,"Cubic","Extrapolate=Linear","MultiX=Average","Skip=True","Sort=True")</f>
        <v>13.056752142261441</v>
      </c>
      <c r="U1475" s="43">
        <f ca="1">_xll.BInterpol('Base CDI'!$H$4:$H$28,'Base CDI'!$I$4:$I$29,S1475,"Cubic","Extrapolate=Linear","MultiX=Average","Skip=True","Sort=True")</f>
        <v>13.056008265517233</v>
      </c>
    </row>
    <row r="1476" spans="16:21" x14ac:dyDescent="0.25">
      <c r="P1476" s="10">
        <v>36661</v>
      </c>
      <c r="Q1476">
        <v>5.3638130000000004</v>
      </c>
      <c r="S1476" s="42">
        <f t="shared" ca="1" si="28"/>
        <v>47447</v>
      </c>
      <c r="T1476" s="43">
        <f ca="1">_xll.BInterpol('Base CDI'!$H$4:$H$28,'Base CDI'!$J$4:$J$29,S1476,"Cubic","Extrapolate=Linear","MultiX=Average","Skip=True","Sort=True")</f>
        <v>13.057123171525998</v>
      </c>
      <c r="U1476" s="43">
        <f ca="1">_xll.BInterpol('Base CDI'!$H$4:$H$28,'Base CDI'!$I$4:$I$29,S1476,"Cubic","Extrapolate=Linear","MultiX=Average","Skip=True","Sort=True")</f>
        <v>13.056468702464922</v>
      </c>
    </row>
    <row r="1477" spans="16:21" x14ac:dyDescent="0.25">
      <c r="P1477" s="10">
        <v>36662</v>
      </c>
      <c r="Q1477">
        <v>5.367413</v>
      </c>
      <c r="S1477" s="42">
        <f t="shared" ca="1" si="28"/>
        <v>47448</v>
      </c>
      <c r="T1477" s="43">
        <f ca="1">_xll.BInterpol('Base CDI'!$H$4:$H$28,'Base CDI'!$J$4:$J$29,S1477,"Cubic","Extrapolate=Linear","MultiX=Average","Skip=True","Sort=True")</f>
        <v>13.05749492620029</v>
      </c>
      <c r="U1477" s="43">
        <f ca="1">_xll.BInterpol('Base CDI'!$H$4:$H$28,'Base CDI'!$I$4:$I$29,S1477,"Cubic","Extrapolate=Linear","MultiX=Average","Skip=True","Sort=True")</f>
        <v>13.056930269317617</v>
      </c>
    </row>
    <row r="1478" spans="16:21" x14ac:dyDescent="0.25">
      <c r="P1478" s="10">
        <v>36663</v>
      </c>
      <c r="Q1478">
        <v>5.3710149999999999</v>
      </c>
      <c r="S1478" s="42">
        <f t="shared" ca="1" si="28"/>
        <v>47449</v>
      </c>
      <c r="T1478" s="43">
        <f ca="1">_xll.BInterpol('Base CDI'!$H$4:$H$28,'Base CDI'!$J$4:$J$29,S1478,"Cubic","Extrapolate=Linear","MultiX=Average","Skip=True","Sort=True")</f>
        <v>13.057867432565949</v>
      </c>
      <c r="U1478" s="43">
        <f ca="1">_xll.BInterpol('Base CDI'!$H$4:$H$28,'Base CDI'!$I$4:$I$29,S1478,"Cubic","Extrapolate=Linear","MultiX=Average","Skip=True","Sort=True")</f>
        <v>13.057392987678762</v>
      </c>
    </row>
    <row r="1479" spans="16:21" x14ac:dyDescent="0.25">
      <c r="P1479" s="10">
        <v>36664</v>
      </c>
      <c r="Q1479">
        <v>5.3746179999999999</v>
      </c>
      <c r="S1479" s="42">
        <f t="shared" ca="1" si="28"/>
        <v>47450</v>
      </c>
      <c r="T1479" s="43">
        <f ca="1">_xll.BInterpol('Base CDI'!$H$4:$H$28,'Base CDI'!$J$4:$J$29,S1479,"Cubic","Extrapolate=Linear","MultiX=Average","Skip=True","Sort=True")</f>
        <v>13.058240716904605</v>
      </c>
      <c r="U1479" s="43">
        <f ca="1">_xll.BInterpol('Base CDI'!$H$4:$H$28,'Base CDI'!$I$4:$I$29,S1479,"Cubic","Extrapolate=Linear","MultiX=Average","Skip=True","Sort=True")</f>
        <v>13.057856879151808</v>
      </c>
    </row>
    <row r="1480" spans="16:21" x14ac:dyDescent="0.25">
      <c r="P1480" s="10">
        <v>36665</v>
      </c>
      <c r="Q1480">
        <v>5.3782230000000002</v>
      </c>
      <c r="S1480" s="42">
        <f t="shared" ca="1" si="28"/>
        <v>47451</v>
      </c>
      <c r="T1480" s="43">
        <f ca="1">_xll.BInterpol('Base CDI'!$H$4:$H$28,'Base CDI'!$J$4:$J$29,S1480,"Cubic","Extrapolate=Linear","MultiX=Average","Skip=True","Sort=True")</f>
        <v>13.058614805497882</v>
      </c>
      <c r="U1480" s="43">
        <f ca="1">_xll.BInterpol('Base CDI'!$H$4:$H$28,'Base CDI'!$I$4:$I$29,S1480,"Cubic","Extrapolate=Linear","MultiX=Average","Skip=True","Sort=True")</f>
        <v>13.058321965340204</v>
      </c>
    </row>
    <row r="1481" spans="16:21" x14ac:dyDescent="0.25">
      <c r="P1481" s="10">
        <v>36668</v>
      </c>
      <c r="Q1481">
        <v>5.381831</v>
      </c>
      <c r="S1481" s="42">
        <f t="shared" ca="1" si="28"/>
        <v>47452</v>
      </c>
      <c r="T1481" s="43">
        <f ca="1">_xll.BInterpol('Base CDI'!$H$4:$H$28,'Base CDI'!$J$4:$J$29,S1481,"Cubic","Extrapolate=Linear","MultiX=Average","Skip=True","Sort=True")</f>
        <v>13.058989724627414</v>
      </c>
      <c r="U1481" s="43">
        <f ca="1">_xll.BInterpol('Base CDI'!$H$4:$H$28,'Base CDI'!$I$4:$I$29,S1481,"Cubic","Extrapolate=Linear","MultiX=Average","Skip=True","Sort=True")</f>
        <v>13.058788267847397</v>
      </c>
    </row>
    <row r="1482" spans="16:21" x14ac:dyDescent="0.25">
      <c r="P1482" s="10">
        <v>36669</v>
      </c>
      <c r="Q1482">
        <v>5.3854410000000001</v>
      </c>
      <c r="S1482" s="42">
        <f t="shared" ca="1" si="28"/>
        <v>47453</v>
      </c>
      <c r="T1482" s="43">
        <f ca="1">_xll.BInterpol('Base CDI'!$H$4:$H$28,'Base CDI'!$J$4:$J$29,S1482,"Cubic","Extrapolate=Linear","MultiX=Average","Skip=True","Sort=True")</f>
        <v>13.059365500574827</v>
      </c>
      <c r="U1482" s="43">
        <f ca="1">_xll.BInterpol('Base CDI'!$H$4:$H$28,'Base CDI'!$I$4:$I$29,S1482,"Cubic","Extrapolate=Linear","MultiX=Average","Skip=True","Sort=True")</f>
        <v>13.059255808276836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9">S1482+1</f>
        <v>47454</v>
      </c>
      <c r="T1483" s="43">
        <f ca="1">_xll.BInterpol('Base CDI'!$H$4:$H$28,'Base CDI'!$J$4:$J$29,S1483,"Cubic","Extrapolate=Linear","MultiX=Average","Skip=True","Sort=True")</f>
        <v>13.059742159621752</v>
      </c>
      <c r="U1483" s="43">
        <f ca="1">_xll.BInterpol('Base CDI'!$H$4:$H$28,'Base CDI'!$I$4:$I$29,S1483,"Cubic","Extrapolate=Linear","MultiX=Average","Skip=True","Sort=True")</f>
        <v>13.059724608231971</v>
      </c>
    </row>
    <row r="1484" spans="16:21" x14ac:dyDescent="0.25">
      <c r="P1484" s="10">
        <v>36671</v>
      </c>
      <c r="Q1484">
        <v>5.3926699999999999</v>
      </c>
      <c r="S1484" s="42">
        <f t="shared" ca="1" si="29"/>
        <v>47455</v>
      </c>
      <c r="T1484" s="43">
        <f ca="1">_xll.BInterpol('Base CDI'!$H$4:$H$28,'Base CDI'!$J$4:$J$29,S1484,"Cubic","Extrapolate=Linear","MultiX=Average","Skip=True","Sort=True")</f>
        <v>13.060119728049814</v>
      </c>
      <c r="U1484" s="43">
        <f ca="1">_xll.BInterpol('Base CDI'!$H$4:$H$28,'Base CDI'!$I$4:$I$29,S1484,"Cubic","Extrapolate=Linear","MultiX=Average","Skip=True","Sort=True")</f>
        <v>13.060194689316246</v>
      </c>
    </row>
    <row r="1485" spans="16:21" x14ac:dyDescent="0.25">
      <c r="P1485" s="10">
        <v>36672</v>
      </c>
      <c r="Q1485">
        <v>5.3962890000000003</v>
      </c>
      <c r="S1485" s="42">
        <f t="shared" ca="1" si="29"/>
        <v>47456</v>
      </c>
      <c r="T1485" s="43">
        <f ca="1">_xll.BInterpol('Base CDI'!$H$4:$H$28,'Base CDI'!$J$4:$J$29,S1485,"Cubic","Extrapolate=Linear","MultiX=Average","Skip=True","Sort=True")</f>
        <v>13.060498232140645</v>
      </c>
      <c r="U1485" s="43">
        <f ca="1">_xll.BInterpol('Base CDI'!$H$4:$H$28,'Base CDI'!$I$4:$I$29,S1485,"Cubic","Extrapolate=Linear","MultiX=Average","Skip=True","Sort=True")</f>
        <v>13.060666073133113</v>
      </c>
    </row>
    <row r="1486" spans="16:21" x14ac:dyDescent="0.25">
      <c r="P1486" s="10">
        <v>36675</v>
      </c>
      <c r="Q1486">
        <v>5.3999129999999997</v>
      </c>
      <c r="S1486" s="42">
        <f t="shared" ca="1" si="29"/>
        <v>47457</v>
      </c>
      <c r="T1486" s="43">
        <f ca="1">_xll.BInterpol('Base CDI'!$H$4:$H$28,'Base CDI'!$J$4:$J$29,S1486,"Cubic","Extrapolate=Linear","MultiX=Average","Skip=True","Sort=True")</f>
        <v>13.060877698175872</v>
      </c>
      <c r="U1486" s="43">
        <f ca="1">_xll.BInterpol('Base CDI'!$H$4:$H$28,'Base CDI'!$I$4:$I$29,S1486,"Cubic","Extrapolate=Linear","MultiX=Average","Skip=True","Sort=True")</f>
        <v>13.06113878128602</v>
      </c>
    </row>
    <row r="1487" spans="16:21" x14ac:dyDescent="0.25">
      <c r="P1487" s="10">
        <v>36676</v>
      </c>
      <c r="Q1487">
        <v>5.403537</v>
      </c>
      <c r="S1487" s="42">
        <f t="shared" ca="1" si="29"/>
        <v>47458</v>
      </c>
      <c r="T1487" s="43">
        <f ca="1">_xll.BInterpol('Base CDI'!$H$4:$H$28,'Base CDI'!$J$4:$J$29,S1487,"Cubic","Extrapolate=Linear","MultiX=Average","Skip=True","Sort=True")</f>
        <v>13.061258152437125</v>
      </c>
      <c r="U1487" s="43">
        <f ca="1">_xll.BInterpol('Base CDI'!$H$4:$H$28,'Base CDI'!$I$4:$I$29,S1487,"Cubic","Extrapolate=Linear","MultiX=Average","Skip=True","Sort=True")</f>
        <v>13.061612835378416</v>
      </c>
    </row>
    <row r="1488" spans="16:21" x14ac:dyDescent="0.25">
      <c r="P1488" s="10">
        <v>36677</v>
      </c>
      <c r="Q1488">
        <v>5.4071600000000002</v>
      </c>
      <c r="S1488" s="42">
        <f t="shared" ca="1" si="29"/>
        <v>47459</v>
      </c>
      <c r="T1488" s="43">
        <f ca="1">_xll.BInterpol('Base CDI'!$H$4:$H$28,'Base CDI'!$J$4:$J$29,S1488,"Cubic","Extrapolate=Linear","MultiX=Average","Skip=True","Sort=True")</f>
        <v>13.061639621206032</v>
      </c>
      <c r="U1488" s="43">
        <f ca="1">_xll.BInterpol('Base CDI'!$H$4:$H$28,'Base CDI'!$I$4:$I$29,S1488,"Cubic","Extrapolate=Linear","MultiX=Average","Skip=True","Sort=True")</f>
        <v>13.062088257013746</v>
      </c>
    </row>
    <row r="1489" spans="16:21" x14ac:dyDescent="0.25">
      <c r="P1489" s="10">
        <v>36678</v>
      </c>
      <c r="Q1489">
        <v>5.4107830000000003</v>
      </c>
      <c r="S1489" s="42">
        <f t="shared" ca="1" si="29"/>
        <v>47460</v>
      </c>
      <c r="T1489" s="43">
        <f ca="1">_xll.BInterpol('Base CDI'!$H$4:$H$28,'Base CDI'!$J$4:$J$29,S1489,"Cubic","Extrapolate=Linear","MultiX=Average","Skip=True","Sort=True")</f>
        <v>13.062022130764221</v>
      </c>
      <c r="U1489" s="43">
        <f ca="1">_xll.BInterpol('Base CDI'!$H$4:$H$28,'Base CDI'!$I$4:$I$29,S1489,"Cubic","Extrapolate=Linear","MultiX=Average","Skip=True","Sort=True")</f>
        <v>13.062565067795463</v>
      </c>
    </row>
    <row r="1490" spans="16:21" x14ac:dyDescent="0.25">
      <c r="P1490" s="10">
        <v>36679</v>
      </c>
      <c r="Q1490">
        <v>5.4144069999999997</v>
      </c>
      <c r="S1490" s="42">
        <f t="shared" ca="1" si="29"/>
        <v>47461</v>
      </c>
      <c r="T1490" s="43">
        <f ca="1">_xll.BInterpol('Base CDI'!$H$4:$H$28,'Base CDI'!$J$4:$J$29,S1490,"Cubic","Extrapolate=Linear","MultiX=Average","Skip=True","Sort=True")</f>
        <v>13.062405707393323</v>
      </c>
      <c r="U1490" s="43">
        <f ca="1">_xll.BInterpol('Base CDI'!$H$4:$H$28,'Base CDI'!$I$4:$I$29,S1490,"Cubic","Extrapolate=Linear","MultiX=Average","Skip=True","Sort=True")</f>
        <v>13.063043289327011</v>
      </c>
    </row>
    <row r="1491" spans="16:21" x14ac:dyDescent="0.25">
      <c r="P1491" s="10">
        <v>36682</v>
      </c>
      <c r="Q1491">
        <v>5.4180320000000002</v>
      </c>
      <c r="S1491" s="42">
        <f t="shared" ca="1" si="29"/>
        <v>47462</v>
      </c>
      <c r="T1491" s="43">
        <f ca="1">_xll.BInterpol('Base CDI'!$H$4:$H$28,'Base CDI'!$J$4:$J$29,S1491,"Cubic","Extrapolate=Linear","MultiX=Average","Skip=True","Sort=True")</f>
        <v>13.062790377374965</v>
      </c>
      <c r="U1491" s="43">
        <f ca="1">_xll.BInterpol('Base CDI'!$H$4:$H$28,'Base CDI'!$I$4:$I$29,S1491,"Cubic","Extrapolate=Linear","MultiX=Average","Skip=True","Sort=True")</f>
        <v>13.063522943211842</v>
      </c>
    </row>
    <row r="1492" spans="16:21" x14ac:dyDescent="0.25">
      <c r="P1492" s="10">
        <v>36683</v>
      </c>
      <c r="Q1492">
        <v>5.4216550000000003</v>
      </c>
      <c r="S1492" s="42">
        <f t="shared" ca="1" si="29"/>
        <v>47463</v>
      </c>
      <c r="T1492" s="43">
        <f ca="1">_xll.BInterpol('Base CDI'!$H$4:$H$28,'Base CDI'!$J$4:$J$29,S1492,"Cubic","Extrapolate=Linear","MultiX=Average","Skip=True","Sort=True")</f>
        <v>13.063176166990775</v>
      </c>
      <c r="U1492" s="43">
        <f ca="1">_xll.BInterpol('Base CDI'!$H$4:$H$28,'Base CDI'!$I$4:$I$29,S1492,"Cubic","Extrapolate=Linear","MultiX=Average","Skip=True","Sort=True")</f>
        <v>13.064004051053402</v>
      </c>
    </row>
    <row r="1493" spans="16:21" x14ac:dyDescent="0.25">
      <c r="P1493" s="10">
        <v>36684</v>
      </c>
      <c r="Q1493">
        <v>5.4252760000000002</v>
      </c>
      <c r="S1493" s="42">
        <f t="shared" ca="1" si="29"/>
        <v>47464</v>
      </c>
      <c r="T1493" s="43">
        <f ca="1">_xll.BInterpol('Base CDI'!$H$4:$H$28,'Base CDI'!$J$4:$J$29,S1493,"Cubic","Extrapolate=Linear","MultiX=Average","Skip=True","Sort=True")</f>
        <v>13.063563102522386</v>
      </c>
      <c r="U1493" s="43">
        <f ca="1">_xll.BInterpol('Base CDI'!$H$4:$H$28,'Base CDI'!$I$4:$I$29,S1493,"Cubic","Extrapolate=Linear","MultiX=Average","Skip=True","Sort=True")</f>
        <v>13.064486634455141</v>
      </c>
    </row>
    <row r="1494" spans="16:21" x14ac:dyDescent="0.25">
      <c r="P1494" s="10">
        <v>36685</v>
      </c>
      <c r="Q1494">
        <v>5.4288910000000001</v>
      </c>
      <c r="S1494" s="42">
        <f t="shared" ca="1" si="29"/>
        <v>47465</v>
      </c>
      <c r="T1494" s="43">
        <f ca="1">_xll.BInterpol('Base CDI'!$H$4:$H$28,'Base CDI'!$J$4:$J$29,S1494,"Cubic","Extrapolate=Linear","MultiX=Average","Skip=True","Sort=True")</f>
        <v>13.063951210251421</v>
      </c>
      <c r="U1494" s="43">
        <f ca="1">_xll.BInterpol('Base CDI'!$H$4:$H$28,'Base CDI'!$I$4:$I$29,S1494,"Cubic","Extrapolate=Linear","MultiX=Average","Skip=True","Sort=True")</f>
        <v>13.064970715020507</v>
      </c>
    </row>
    <row r="1495" spans="16:21" x14ac:dyDescent="0.25">
      <c r="P1495" s="10">
        <v>36686</v>
      </c>
      <c r="Q1495">
        <v>5.4325060000000001</v>
      </c>
      <c r="S1495" s="42">
        <f t="shared" ca="1" si="29"/>
        <v>47466</v>
      </c>
      <c r="T1495" s="43">
        <f ca="1">_xll.BInterpol('Base CDI'!$H$4:$H$28,'Base CDI'!$J$4:$J$29,S1495,"Cubic","Extrapolate=Linear","MultiX=Average","Skip=True","Sort=True")</f>
        <v>13.064340516459511</v>
      </c>
      <c r="U1495" s="43">
        <f ca="1">_xll.BInterpol('Base CDI'!$H$4:$H$28,'Base CDI'!$I$4:$I$29,S1495,"Cubic","Extrapolate=Linear","MultiX=Average","Skip=True","Sort=True")</f>
        <v>13.065456314352948</v>
      </c>
    </row>
    <row r="1496" spans="16:21" x14ac:dyDescent="0.25">
      <c r="P1496" s="10">
        <v>36689</v>
      </c>
      <c r="Q1496">
        <v>5.4361220000000001</v>
      </c>
      <c r="S1496" s="42">
        <f t="shared" ca="1" si="29"/>
        <v>47467</v>
      </c>
      <c r="T1496" s="43">
        <f ca="1">_xll.BInterpol('Base CDI'!$H$4:$H$28,'Base CDI'!$J$4:$J$29,S1496,"Cubic","Extrapolate=Linear","MultiX=Average","Skip=True","Sort=True")</f>
        <v>13.064731047428285</v>
      </c>
      <c r="U1496" s="43">
        <f ca="1">_xll.BInterpol('Base CDI'!$H$4:$H$28,'Base CDI'!$I$4:$I$29,S1496,"Cubic","Extrapolate=Linear","MultiX=Average","Skip=True","Sort=True")</f>
        <v>13.065943454055912</v>
      </c>
    </row>
    <row r="1497" spans="16:21" x14ac:dyDescent="0.25">
      <c r="P1497" s="10">
        <v>36690</v>
      </c>
      <c r="Q1497">
        <v>5.4397399999999996</v>
      </c>
      <c r="S1497" s="42">
        <f t="shared" ca="1" si="29"/>
        <v>47468</v>
      </c>
      <c r="T1497" s="43">
        <f ca="1">_xll.BInterpol('Base CDI'!$H$4:$H$28,'Base CDI'!$J$4:$J$29,S1497,"Cubic","Extrapolate=Linear","MultiX=Average","Skip=True","Sort=True")</f>
        <v>13.065122829439375</v>
      </c>
      <c r="U1497" s="43">
        <f ca="1">_xll.BInterpol('Base CDI'!$H$4:$H$28,'Base CDI'!$I$4:$I$29,S1497,"Cubic","Extrapolate=Linear","MultiX=Average","Skip=True","Sort=True")</f>
        <v>13.06643215573285</v>
      </c>
    </row>
    <row r="1498" spans="16:21" x14ac:dyDescent="0.25">
      <c r="P1498" s="10">
        <v>36691</v>
      </c>
      <c r="Q1498">
        <v>5.4433569999999998</v>
      </c>
      <c r="S1498" s="42">
        <f t="shared" ca="1" si="29"/>
        <v>47469</v>
      </c>
      <c r="T1498" s="43">
        <f ca="1">_xll.BInterpol('Base CDI'!$H$4:$H$28,'Base CDI'!$J$4:$J$29,S1498,"Cubic","Extrapolate=Linear","MultiX=Average","Skip=True","Sort=True")</f>
        <v>13.065515888774403</v>
      </c>
      <c r="U1498" s="43">
        <f ca="1">_xll.BInterpol('Base CDI'!$H$4:$H$28,'Base CDI'!$I$4:$I$29,S1498,"Cubic","Extrapolate=Linear","MultiX=Average","Skip=True","Sort=True")</f>
        <v>13.066922440987206</v>
      </c>
    </row>
    <row r="1499" spans="16:21" x14ac:dyDescent="0.25">
      <c r="P1499" s="10">
        <v>36692</v>
      </c>
      <c r="Q1499">
        <v>5.4469760000000003</v>
      </c>
      <c r="S1499" s="42">
        <f t="shared" ca="1" si="29"/>
        <v>47470</v>
      </c>
      <c r="T1499" s="43">
        <f ca="1">_xll.BInterpol('Base CDI'!$H$4:$H$28,'Base CDI'!$J$4:$J$29,S1499,"Cubic","Extrapolate=Linear","MultiX=Average","Skip=True","Sort=True")</f>
        <v>13.065910251715003</v>
      </c>
      <c r="U1499" s="43">
        <f ca="1">_xll.BInterpol('Base CDI'!$H$4:$H$28,'Base CDI'!$I$4:$I$29,S1499,"Cubic","Extrapolate=Linear","MultiX=Average","Skip=True","Sort=True")</f>
        <v>13.067414331422432</v>
      </c>
    </row>
    <row r="1500" spans="16:21" x14ac:dyDescent="0.25">
      <c r="P1500" s="10">
        <v>36693</v>
      </c>
      <c r="Q1500">
        <v>5.4505990000000004</v>
      </c>
      <c r="S1500" s="42">
        <f t="shared" ca="1" si="29"/>
        <v>47471</v>
      </c>
      <c r="T1500" s="43">
        <f ca="1">_xll.BInterpol('Base CDI'!$H$4:$H$28,'Base CDI'!$J$4:$J$29,S1500,"Cubic","Extrapolate=Linear","MultiX=Average","Skip=True","Sort=True")</f>
        <v>13.066305944542803</v>
      </c>
      <c r="U1500" s="43">
        <f ca="1">_xll.BInterpol('Base CDI'!$H$4:$H$28,'Base CDI'!$I$4:$I$29,S1500,"Cubic","Extrapolate=Linear","MultiX=Average","Skip=True","Sort=True")</f>
        <v>13.067907848641976</v>
      </c>
    </row>
    <row r="1501" spans="16:21" x14ac:dyDescent="0.25">
      <c r="P1501" s="10">
        <v>36696</v>
      </c>
      <c r="Q1501">
        <v>5.4542260000000002</v>
      </c>
      <c r="S1501" s="42">
        <f t="shared" ca="1" si="29"/>
        <v>47472</v>
      </c>
      <c r="T1501" s="43">
        <f ca="1">_xll.BInterpol('Base CDI'!$H$4:$H$28,'Base CDI'!$J$4:$J$29,S1501,"Cubic","Extrapolate=Linear","MultiX=Average","Skip=True","Sort=True")</f>
        <v>13.06670299353943</v>
      </c>
      <c r="U1501" s="43">
        <f ca="1">_xll.BInterpol('Base CDI'!$H$4:$H$28,'Base CDI'!$I$4:$I$29,S1501,"Cubic","Extrapolate=Linear","MultiX=Average","Skip=True","Sort=True")</f>
        <v>13.068403014249284</v>
      </c>
    </row>
    <row r="1502" spans="16:21" x14ac:dyDescent="0.25">
      <c r="P1502" s="10">
        <v>36697</v>
      </c>
      <c r="Q1502">
        <v>5.4578530000000001</v>
      </c>
      <c r="S1502" s="42">
        <f t="shared" ca="1" si="29"/>
        <v>47473</v>
      </c>
      <c r="T1502" s="43">
        <f ca="1">_xll.BInterpol('Base CDI'!$H$4:$H$28,'Base CDI'!$J$4:$J$29,S1502,"Cubic","Extrapolate=Linear","MultiX=Average","Skip=True","Sort=True")</f>
        <v>13.067101424986513</v>
      </c>
      <c r="U1502" s="43">
        <f ca="1">_xll.BInterpol('Base CDI'!$H$4:$H$28,'Base CDI'!$I$4:$I$29,S1502,"Cubic","Extrapolate=Linear","MultiX=Average","Skip=True","Sort=True")</f>
        <v>13.068899849847808</v>
      </c>
    </row>
    <row r="1503" spans="16:21" x14ac:dyDescent="0.25">
      <c r="P1503" s="10">
        <v>36698</v>
      </c>
      <c r="Q1503">
        <v>5.4614669999999998</v>
      </c>
      <c r="S1503" s="42">
        <f t="shared" ca="1" si="29"/>
        <v>47474</v>
      </c>
      <c r="T1503" s="43">
        <f ca="1">_xll.BInterpol('Base CDI'!$H$4:$H$28,'Base CDI'!$J$4:$J$29,S1503,"Cubic","Extrapolate=Linear","MultiX=Average","Skip=True","Sort=True")</f>
        <v>13.067501265165681</v>
      </c>
      <c r="U1503" s="43">
        <f ca="1">_xll.BInterpol('Base CDI'!$H$4:$H$28,'Base CDI'!$I$4:$I$29,S1503,"Cubic","Extrapolate=Linear","MultiX=Average","Skip=True","Sort=True")</f>
        <v>13.069398377040992</v>
      </c>
    </row>
    <row r="1504" spans="16:21" x14ac:dyDescent="0.25">
      <c r="P1504" s="10">
        <v>36700</v>
      </c>
      <c r="Q1504">
        <v>5.46495</v>
      </c>
      <c r="S1504" s="42">
        <f t="shared" ca="1" si="29"/>
        <v>47475</v>
      </c>
      <c r="T1504" s="43">
        <f ca="1">_xll.BInterpol('Base CDI'!$H$4:$H$28,'Base CDI'!$J$4:$J$29,S1504,"Cubic","Extrapolate=Linear","MultiX=Average","Skip=True","Sort=True")</f>
        <v>13.067902540358565</v>
      </c>
      <c r="U1504" s="43">
        <f ca="1">_xll.BInterpol('Base CDI'!$H$4:$H$28,'Base CDI'!$I$4:$I$29,S1504,"Cubic","Extrapolate=Linear","MultiX=Average","Skip=True","Sort=True")</f>
        <v>13.069898617432289</v>
      </c>
    </row>
    <row r="1505" spans="16:21" x14ac:dyDescent="0.25">
      <c r="P1505" s="10">
        <v>36703</v>
      </c>
      <c r="Q1505">
        <v>5.4684299999999997</v>
      </c>
      <c r="S1505" s="42">
        <f t="shared" ca="1" si="29"/>
        <v>47476</v>
      </c>
      <c r="T1505" s="43">
        <f ca="1">_xll.BInterpol('Base CDI'!$H$4:$H$28,'Base CDI'!$J$4:$J$29,S1505,"Cubic","Extrapolate=Linear","MultiX=Average","Skip=True","Sort=True")</f>
        <v>13.068305276846791</v>
      </c>
      <c r="U1505" s="43">
        <f ca="1">_xll.BInterpol('Base CDI'!$H$4:$H$28,'Base CDI'!$I$4:$I$29,S1505,"Cubic","Extrapolate=Linear","MultiX=Average","Skip=True","Sort=True")</f>
        <v>13.070400592625145</v>
      </c>
    </row>
    <row r="1506" spans="16:21" x14ac:dyDescent="0.25">
      <c r="P1506" s="10">
        <v>36704</v>
      </c>
      <c r="Q1506">
        <v>5.4719030000000002</v>
      </c>
      <c r="S1506" s="42">
        <f t="shared" ca="1" si="29"/>
        <v>47477</v>
      </c>
      <c r="T1506" s="43">
        <f ca="1">_xll.BInterpol('Base CDI'!$H$4:$H$28,'Base CDI'!$J$4:$J$29,S1506,"Cubic","Extrapolate=Linear","MultiX=Average","Skip=True","Sort=True")</f>
        <v>13.068709500911989</v>
      </c>
      <c r="U1506" s="43">
        <f ca="1">_xll.BInterpol('Base CDI'!$H$4:$H$28,'Base CDI'!$I$4:$I$29,S1506,"Cubic","Extrapolate=Linear","MultiX=Average","Skip=True","Sort=True")</f>
        <v>13.070904324223008</v>
      </c>
    </row>
    <row r="1507" spans="16:21" x14ac:dyDescent="0.25">
      <c r="P1507" s="10">
        <v>36705</v>
      </c>
      <c r="Q1507">
        <v>5.4753720000000001</v>
      </c>
      <c r="S1507" s="42">
        <f t="shared" ca="1" si="29"/>
        <v>47478</v>
      </c>
      <c r="T1507" s="43">
        <f ca="1">_xll.BInterpol('Base CDI'!$H$4:$H$28,'Base CDI'!$J$4:$J$29,S1507,"Cubic","Extrapolate=Linear","MultiX=Average","Skip=True","Sort=True")</f>
        <v>13.069115238835787</v>
      </c>
      <c r="U1507" s="43">
        <f ca="1">_xll.BInterpol('Base CDI'!$H$4:$H$28,'Base CDI'!$I$4:$I$29,S1507,"Cubic","Extrapolate=Linear","MultiX=Average","Skip=True","Sort=True")</f>
        <v>13.071409833829327</v>
      </c>
    </row>
    <row r="1508" spans="16:21" x14ac:dyDescent="0.25">
      <c r="P1508" s="10">
        <v>36706</v>
      </c>
      <c r="Q1508">
        <v>5.4788199999999998</v>
      </c>
      <c r="S1508" s="42">
        <f t="shared" ca="1" si="29"/>
        <v>47479</v>
      </c>
      <c r="T1508" s="43">
        <f ca="1">_xll.BInterpol('Base CDI'!$H$4:$H$28,'Base CDI'!$J$4:$J$29,S1508,"Cubic","Extrapolate=Linear","MultiX=Average","Skip=True","Sort=True")</f>
        <v>13.069522516899813</v>
      </c>
      <c r="U1508" s="43">
        <f ca="1">_xll.BInterpol('Base CDI'!$H$4:$H$28,'Base CDI'!$I$4:$I$29,S1508,"Cubic","Extrapolate=Linear","MultiX=Average","Skip=True","Sort=True")</f>
        <v>13.071917143047552</v>
      </c>
    </row>
    <row r="1509" spans="16:21" x14ac:dyDescent="0.25">
      <c r="P1509" s="10">
        <v>36707</v>
      </c>
      <c r="Q1509">
        <v>5.4822769999999998</v>
      </c>
      <c r="S1509" s="42">
        <f t="shared" ca="1" si="29"/>
        <v>47480</v>
      </c>
      <c r="T1509" s="43">
        <f ca="1">_xll.BInterpol('Base CDI'!$H$4:$H$28,'Base CDI'!$J$4:$J$29,S1509,"Cubic","Extrapolate=Linear","MultiX=Average","Skip=True","Sort=True")</f>
        <v>13.069931361385699</v>
      </c>
      <c r="U1509" s="43">
        <f ca="1">_xll.BInterpol('Base CDI'!$H$4:$H$28,'Base CDI'!$I$4:$I$29,S1509,"Cubic","Extrapolate=Linear","MultiX=Average","Skip=True","Sort=True")</f>
        <v>13.072426273481128</v>
      </c>
    </row>
    <row r="1510" spans="16:21" x14ac:dyDescent="0.25">
      <c r="P1510" s="10">
        <v>36710</v>
      </c>
      <c r="Q1510">
        <v>5.4857329999999997</v>
      </c>
      <c r="S1510" s="42">
        <f t="shared" ca="1" si="29"/>
        <v>47481</v>
      </c>
      <c r="T1510" s="43">
        <f ca="1">_xll.BInterpol('Base CDI'!$H$4:$H$28,'Base CDI'!$J$4:$J$29,S1510,"Cubic","Extrapolate=Linear","MultiX=Average","Skip=True","Sort=True")</f>
        <v>13.07034179857507</v>
      </c>
      <c r="U1510" s="43">
        <f ca="1">_xll.BInterpol('Base CDI'!$H$4:$H$28,'Base CDI'!$I$4:$I$29,S1510,"Cubic","Extrapolate=Linear","MultiX=Average","Skip=True","Sort=True")</f>
        <v>13.072937246733506</v>
      </c>
    </row>
    <row r="1511" spans="16:21" x14ac:dyDescent="0.25">
      <c r="P1511" s="10">
        <v>36711</v>
      </c>
      <c r="Q1511">
        <v>5.4891829999999997</v>
      </c>
      <c r="S1511" s="42">
        <f t="shared" ca="1" si="29"/>
        <v>47482</v>
      </c>
      <c r="T1511" s="43">
        <f ca="1">_xll.BInterpol('Base CDI'!$H$4:$H$28,'Base CDI'!$J$4:$J$29,S1511,"Cubic","Extrapolate=Linear","MultiX=Average","Skip=True","Sort=True")</f>
        <v>13.070753854749558</v>
      </c>
      <c r="U1511" s="43">
        <f ca="1">_xll.BInterpol('Base CDI'!$H$4:$H$28,'Base CDI'!$I$4:$I$29,S1511,"Cubic","Extrapolate=Linear","MultiX=Average","Skip=True","Sort=True")</f>
        <v>13.073450084408133</v>
      </c>
    </row>
    <row r="1512" spans="16:21" x14ac:dyDescent="0.25">
      <c r="P1512" s="10">
        <v>36712</v>
      </c>
      <c r="Q1512">
        <v>5.4926380000000004</v>
      </c>
      <c r="S1512" s="42">
        <f t="shared" ca="1" si="29"/>
        <v>47483</v>
      </c>
      <c r="T1512" s="43">
        <f ca="1">_xll.BInterpol('Base CDI'!$H$4:$H$28,'Base CDI'!$J$4:$J$29,S1512,"Cubic","Extrapolate=Linear","MultiX=Average","Skip=True","Sort=True")</f>
        <v>13.071167556190789</v>
      </c>
      <c r="U1512" s="43">
        <f ca="1">_xll.BInterpol('Base CDI'!$H$4:$H$28,'Base CDI'!$I$4:$I$29,S1512,"Cubic","Extrapolate=Linear","MultiX=Average","Skip=True","Sort=True")</f>
        <v>13.073964808108459</v>
      </c>
    </row>
    <row r="1513" spans="16:21" x14ac:dyDescent="0.25">
      <c r="P1513" s="10">
        <v>36713</v>
      </c>
      <c r="Q1513">
        <v>5.4960990000000001</v>
      </c>
      <c r="S1513" s="42">
        <f t="shared" ca="1" si="29"/>
        <v>47484</v>
      </c>
      <c r="T1513" s="43">
        <f ca="1">_xll.BInterpol('Base CDI'!$H$4:$H$28,'Base CDI'!$J$4:$J$29,S1513,"Cubic","Extrapolate=Linear","MultiX=Average","Skip=True","Sort=True")</f>
        <v>13.071582929180392</v>
      </c>
      <c r="U1513" s="43">
        <f ca="1">_xll.BInterpol('Base CDI'!$H$4:$H$28,'Base CDI'!$I$4:$I$29,S1513,"Cubic","Extrapolate=Linear","MultiX=Average","Skip=True","Sort=True")</f>
        <v>13.074481439437932</v>
      </c>
    </row>
    <row r="1514" spans="16:21" x14ac:dyDescent="0.25">
      <c r="P1514" s="10">
        <v>36714</v>
      </c>
      <c r="Q1514">
        <v>5.4995649999999996</v>
      </c>
      <c r="S1514" s="42">
        <f t="shared" ca="1" si="29"/>
        <v>47485</v>
      </c>
      <c r="T1514" s="43">
        <f ca="1">_xll.BInterpol('Base CDI'!$H$4:$H$28,'Base CDI'!$J$4:$J$29,S1514,"Cubic","Extrapolate=Linear","MultiX=Average","Skip=True","Sort=True")</f>
        <v>13.071999999999999</v>
      </c>
      <c r="U1514" s="43">
        <f ca="1">_xll.BInterpol('Base CDI'!$H$4:$H$28,'Base CDI'!$I$4:$I$29,S1514,"Cubic","Extrapolate=Linear","MultiX=Average","Skip=True","Sort=True")</f>
        <v>13.074999999999999</v>
      </c>
    </row>
    <row r="1515" spans="16:21" x14ac:dyDescent="0.25">
      <c r="P1515" s="10">
        <v>36717</v>
      </c>
      <c r="Q1515">
        <v>5.5030279999999996</v>
      </c>
      <c r="S1515" s="42">
        <f t="shared" ca="1" si="29"/>
        <v>47486</v>
      </c>
      <c r="T1515" s="43">
        <f ca="1">_xll.BInterpol('Base CDI'!$H$4:$H$28,'Base CDI'!$J$4:$J$29,S1515,"Cubic","Extrapolate=Linear","MultiX=Average","Skip=True","Sort=True")</f>
        <v>13.072418788123368</v>
      </c>
      <c r="U1515" s="43">
        <f ca="1">_xll.BInterpol('Base CDI'!$H$4:$H$28,'Base CDI'!$I$4:$I$29,S1515,"Cubic","Extrapolate=Linear","MultiX=Average","Skip=True","Sort=True")</f>
        <v>13.075520503490372</v>
      </c>
    </row>
    <row r="1516" spans="16:21" x14ac:dyDescent="0.25">
      <c r="P1516" s="10">
        <v>36718</v>
      </c>
      <c r="Q1516">
        <v>5.5064460000000004</v>
      </c>
      <c r="S1516" s="42">
        <f t="shared" ca="1" si="29"/>
        <v>47487</v>
      </c>
      <c r="T1516" s="43">
        <f ca="1">_xll.BInterpol('Base CDI'!$H$4:$H$28,'Base CDI'!$J$4:$J$29,S1516,"Cubic","Extrapolate=Linear","MultiX=Average","Skip=True","Sort=True")</f>
        <v>13.072839285792794</v>
      </c>
      <c r="U1516" s="43">
        <f ca="1">_xll.BInterpol('Base CDI'!$H$4:$H$28,'Base CDI'!$I$4:$I$29,S1516,"Cubic","Extrapolate=Linear","MultiX=Average","Skip=True","Sort=True")</f>
        <v>13.076042931973815</v>
      </c>
    </row>
    <row r="1517" spans="16:21" x14ac:dyDescent="0.25">
      <c r="P1517" s="10">
        <v>36719</v>
      </c>
      <c r="Q1517">
        <v>5.5098589999999996</v>
      </c>
      <c r="S1517" s="42">
        <f t="shared" ca="1" si="29"/>
        <v>47488</v>
      </c>
      <c r="T1517" s="43">
        <f ca="1">_xll.BInterpol('Base CDI'!$H$4:$H$28,'Base CDI'!$J$4:$J$29,S1517,"Cubic","Extrapolate=Linear","MultiX=Average","Skip=True","Sort=True")</f>
        <v>13.073261478442705</v>
      </c>
      <c r="U1517" s="43">
        <f ca="1">_xll.BInterpol('Base CDI'!$H$4:$H$28,'Base CDI'!$I$4:$I$29,S1517,"Cubic","Extrapolate=Linear","MultiX=Average","Skip=True","Sort=True")</f>
        <v>13.076567259607348</v>
      </c>
    </row>
    <row r="1518" spans="16:21" x14ac:dyDescent="0.25">
      <c r="P1518" s="10">
        <v>36720</v>
      </c>
      <c r="Q1518">
        <v>5.5132729999999999</v>
      </c>
      <c r="S1518" s="42">
        <f t="shared" ca="1" si="29"/>
        <v>47489</v>
      </c>
      <c r="T1518" s="43">
        <f ca="1">_xll.BInterpol('Base CDI'!$H$4:$H$28,'Base CDI'!$J$4:$J$29,S1518,"Cubic","Extrapolate=Linear","MultiX=Average","Skip=True","Sort=True")</f>
        <v>13.073685351507523</v>
      </c>
      <c r="U1518" s="43">
        <f ca="1">_xll.BInterpol('Base CDI'!$H$4:$H$28,'Base CDI'!$I$4:$I$29,S1518,"Cubic","Extrapolate=Linear","MultiX=Average","Skip=True","Sort=True")</f>
        <v>13.077093460547998</v>
      </c>
    </row>
    <row r="1519" spans="16:21" x14ac:dyDescent="0.25">
      <c r="P1519" s="10">
        <v>36721</v>
      </c>
      <c r="Q1519">
        <v>5.516686</v>
      </c>
      <c r="S1519" s="42">
        <f t="shared" ca="1" si="29"/>
        <v>47490</v>
      </c>
      <c r="T1519" s="43">
        <f ca="1">_xll.BInterpol('Base CDI'!$H$4:$H$28,'Base CDI'!$J$4:$J$29,S1519,"Cubic","Extrapolate=Linear","MultiX=Average","Skip=True","Sort=True")</f>
        <v>13.074110890421677</v>
      </c>
      <c r="U1519" s="43">
        <f ca="1">_xll.BInterpol('Base CDI'!$H$4:$H$28,'Base CDI'!$I$4:$I$29,S1519,"Cubic","Extrapolate=Linear","MultiX=Average","Skip=True","Sort=True")</f>
        <v>13.07762150895279</v>
      </c>
    </row>
    <row r="1520" spans="16:21" x14ac:dyDescent="0.25">
      <c r="P1520" s="10">
        <v>36724</v>
      </c>
      <c r="Q1520">
        <v>5.5201029999999998</v>
      </c>
      <c r="S1520" s="42">
        <f t="shared" ca="1" si="29"/>
        <v>47491</v>
      </c>
      <c r="T1520" s="43">
        <f ca="1">_xll.BInterpol('Base CDI'!$H$4:$H$28,'Base CDI'!$J$4:$J$29,S1520,"Cubic","Extrapolate=Linear","MultiX=Average","Skip=True","Sort=True")</f>
        <v>13.074538080619595</v>
      </c>
      <c r="U1520" s="43">
        <f ca="1">_xll.BInterpol('Base CDI'!$H$4:$H$28,'Base CDI'!$I$4:$I$29,S1520,"Cubic","Extrapolate=Linear","MultiX=Average","Skip=True","Sort=True")</f>
        <v>13.078151378978747</v>
      </c>
    </row>
    <row r="1521" spans="16:21" x14ac:dyDescent="0.25">
      <c r="P1521" s="10">
        <v>36725</v>
      </c>
      <c r="Q1521">
        <v>5.523523</v>
      </c>
      <c r="S1521" s="42">
        <f t="shared" ca="1" si="29"/>
        <v>47492</v>
      </c>
      <c r="T1521" s="43">
        <f ca="1">_xll.BInterpol('Base CDI'!$H$4:$H$28,'Base CDI'!$J$4:$J$29,S1521,"Cubic","Extrapolate=Linear","MultiX=Average","Skip=True","Sort=True")</f>
        <v>13.074966907535702</v>
      </c>
      <c r="U1521" s="43">
        <f ca="1">_xll.BInterpol('Base CDI'!$H$4:$H$28,'Base CDI'!$I$4:$I$29,S1521,"Cubic","Extrapolate=Linear","MultiX=Average","Skip=True","Sort=True")</f>
        <v>13.078683044782894</v>
      </c>
    </row>
    <row r="1522" spans="16:21" x14ac:dyDescent="0.25">
      <c r="P1522" s="10">
        <v>36726</v>
      </c>
      <c r="Q1522">
        <v>5.5269430000000002</v>
      </c>
      <c r="S1522" s="42">
        <f t="shared" ca="1" si="29"/>
        <v>47493</v>
      </c>
      <c r="T1522" s="43">
        <f ca="1">_xll.BInterpol('Base CDI'!$H$4:$H$28,'Base CDI'!$J$4:$J$29,S1522,"Cubic","Extrapolate=Linear","MultiX=Average","Skip=True","Sort=True")</f>
        <v>13.075397356604423</v>
      </c>
      <c r="U1522" s="43">
        <f ca="1">_xll.BInterpol('Base CDI'!$H$4:$H$28,'Base CDI'!$I$4:$I$29,S1522,"Cubic","Extrapolate=Linear","MultiX=Average","Skip=True","Sort=True")</f>
        <v>13.079216480522257</v>
      </c>
    </row>
    <row r="1523" spans="16:21" x14ac:dyDescent="0.25">
      <c r="P1523" s="10">
        <v>36727</v>
      </c>
      <c r="Q1523">
        <v>5.5303560000000003</v>
      </c>
      <c r="S1523" s="42">
        <f t="shared" ca="1" si="29"/>
        <v>47494</v>
      </c>
      <c r="T1523" s="43">
        <f ca="1">_xll.BInterpol('Base CDI'!$H$4:$H$28,'Base CDI'!$J$4:$J$29,S1523,"Cubic","Extrapolate=Linear","MultiX=Average","Skip=True","Sort=True")</f>
        <v>13.075829413260186</v>
      </c>
      <c r="U1523" s="43">
        <f ca="1">_xll.BInterpol('Base CDI'!$H$4:$H$28,'Base CDI'!$I$4:$I$29,S1523,"Cubic","Extrapolate=Linear","MultiX=Average","Skip=True","Sort=True")</f>
        <v>13.079751660353859</v>
      </c>
    </row>
    <row r="1524" spans="16:21" x14ac:dyDescent="0.25">
      <c r="P1524" s="10">
        <v>36728</v>
      </c>
      <c r="Q1524">
        <v>5.5337069999999997</v>
      </c>
      <c r="S1524" s="42">
        <f t="shared" ca="1" si="29"/>
        <v>47495</v>
      </c>
      <c r="T1524" s="43">
        <f ca="1">_xll.BInterpol('Base CDI'!$H$4:$H$28,'Base CDI'!$J$4:$J$29,S1524,"Cubic","Extrapolate=Linear","MultiX=Average","Skip=True","Sort=True")</f>
        <v>13.076263062937416</v>
      </c>
      <c r="U1524" s="43">
        <f ca="1">_xll.BInterpol('Base CDI'!$H$4:$H$28,'Base CDI'!$I$4:$I$29,S1524,"Cubic","Extrapolate=Linear","MultiX=Average","Skip=True","Sort=True")</f>
        <v>13.080288558434722</v>
      </c>
    </row>
    <row r="1525" spans="16:21" x14ac:dyDescent="0.25">
      <c r="P1525" s="10">
        <v>36731</v>
      </c>
      <c r="Q1525">
        <v>5.5370549999999996</v>
      </c>
      <c r="S1525" s="42">
        <f t="shared" ca="1" si="29"/>
        <v>47496</v>
      </c>
      <c r="T1525" s="43">
        <f ca="1">_xll.BInterpol('Base CDI'!$H$4:$H$28,'Base CDI'!$J$4:$J$29,S1525,"Cubic","Extrapolate=Linear","MultiX=Average","Skip=True","Sort=True")</f>
        <v>13.076698291070542</v>
      </c>
      <c r="U1525" s="43">
        <f ca="1">_xll.BInterpol('Base CDI'!$H$4:$H$28,'Base CDI'!$I$4:$I$29,S1525,"Cubic","Extrapolate=Linear","MultiX=Average","Skip=True","Sort=True")</f>
        <v>13.080827148921875</v>
      </c>
    </row>
    <row r="1526" spans="16:21" x14ac:dyDescent="0.25">
      <c r="P1526" s="10">
        <v>36732</v>
      </c>
      <c r="Q1526">
        <v>5.5404030000000004</v>
      </c>
      <c r="S1526" s="42">
        <f t="shared" ca="1" si="29"/>
        <v>47497</v>
      </c>
      <c r="T1526" s="43">
        <f ca="1">_xll.BInterpol('Base CDI'!$H$4:$H$28,'Base CDI'!$J$4:$J$29,S1526,"Cubic","Extrapolate=Linear","MultiX=Average","Skip=True","Sort=True")</f>
        <v>13.077135083093987</v>
      </c>
      <c r="U1526" s="43">
        <f ca="1">_xll.BInterpol('Base CDI'!$H$4:$H$28,'Base CDI'!$I$4:$I$29,S1526,"Cubic","Extrapolate=Linear","MultiX=Average","Skip=True","Sort=True")</f>
        <v>13.08136740597234</v>
      </c>
    </row>
    <row r="1527" spans="16:21" x14ac:dyDescent="0.25">
      <c r="P1527" s="10">
        <v>36733</v>
      </c>
      <c r="Q1527">
        <v>5.5437479999999999</v>
      </c>
      <c r="S1527" s="42">
        <f t="shared" ca="1" si="29"/>
        <v>47498</v>
      </c>
      <c r="T1527" s="43">
        <f ca="1">_xll.BInterpol('Base CDI'!$H$4:$H$28,'Base CDI'!$J$4:$J$29,S1527,"Cubic","Extrapolate=Linear","MultiX=Average","Skip=True","Sort=True")</f>
        <v>13.07757342444218</v>
      </c>
      <c r="U1527" s="43">
        <f ca="1">_xll.BInterpol('Base CDI'!$H$4:$H$28,'Base CDI'!$I$4:$I$29,S1527,"Cubic","Extrapolate=Linear","MultiX=Average","Skip=True","Sort=True")</f>
        <v>13.081909303743144</v>
      </c>
    </row>
    <row r="1528" spans="16:21" x14ac:dyDescent="0.25">
      <c r="P1528" s="10">
        <v>36734</v>
      </c>
      <c r="Q1528">
        <v>5.5470940000000004</v>
      </c>
      <c r="S1528" s="42">
        <f t="shared" ca="1" si="29"/>
        <v>47499</v>
      </c>
      <c r="T1528" s="43">
        <f ca="1">_xll.BInterpol('Base CDI'!$H$4:$H$28,'Base CDI'!$J$4:$J$29,S1528,"Cubic","Extrapolate=Linear","MultiX=Average","Skip=True","Sort=True")</f>
        <v>13.078013300549548</v>
      </c>
      <c r="U1528" s="43">
        <f ca="1">_xll.BInterpol('Base CDI'!$H$4:$H$28,'Base CDI'!$I$4:$I$29,S1528,"Cubic","Extrapolate=Linear","MultiX=Average","Skip=True","Sort=True")</f>
        <v>13.082452816391307</v>
      </c>
    </row>
    <row r="1529" spans="16:21" x14ac:dyDescent="0.25">
      <c r="P1529" s="10">
        <v>36735</v>
      </c>
      <c r="Q1529">
        <v>5.5504389999999999</v>
      </c>
      <c r="S1529" s="42">
        <f t="shared" ca="1" si="29"/>
        <v>47500</v>
      </c>
      <c r="T1529" s="43">
        <f ca="1">_xll.BInterpol('Base CDI'!$H$4:$H$28,'Base CDI'!$J$4:$J$29,S1529,"Cubic","Extrapolate=Linear","MultiX=Average","Skip=True","Sort=True")</f>
        <v>13.078454696850514</v>
      </c>
      <c r="U1529" s="43">
        <f ca="1">_xll.BInterpol('Base CDI'!$H$4:$H$28,'Base CDI'!$I$4:$I$29,S1529,"Cubic","Extrapolate=Linear","MultiX=Average","Skip=True","Sort=True")</f>
        <v>13.082997918073858</v>
      </c>
    </row>
    <row r="1530" spans="16:21" x14ac:dyDescent="0.25">
      <c r="P1530" s="10">
        <v>36738</v>
      </c>
      <c r="Q1530">
        <v>5.5537850000000004</v>
      </c>
      <c r="S1530" s="42">
        <f t="shared" ca="1" si="29"/>
        <v>47501</v>
      </c>
      <c r="T1530" s="43">
        <f ca="1">_xll.BInterpol('Base CDI'!$H$4:$H$28,'Base CDI'!$J$4:$J$29,S1530,"Cubic","Extrapolate=Linear","MultiX=Average","Skip=True","Sort=True")</f>
        <v>13.078897598779509</v>
      </c>
      <c r="U1530" s="43">
        <f ca="1">_xll.BInterpol('Base CDI'!$H$4:$H$28,'Base CDI'!$I$4:$I$29,S1530,"Cubic","Extrapolate=Linear","MultiX=Average","Skip=True","Sort=True")</f>
        <v>13.083544582947818</v>
      </c>
    </row>
    <row r="1531" spans="16:21" x14ac:dyDescent="0.25">
      <c r="P1531" s="10">
        <v>36739</v>
      </c>
      <c r="Q1531">
        <v>5.5571289999999998</v>
      </c>
      <c r="S1531" s="42">
        <f t="shared" ca="1" si="29"/>
        <v>47502</v>
      </c>
      <c r="T1531" s="43">
        <f ca="1">_xll.BInterpol('Base CDI'!$H$4:$H$28,'Base CDI'!$J$4:$J$29,S1531,"Cubic","Extrapolate=Linear","MultiX=Average","Skip=True","Sort=True")</f>
        <v>13.079341991770955</v>
      </c>
      <c r="U1531" s="43">
        <f ca="1">_xll.BInterpol('Base CDI'!$H$4:$H$28,'Base CDI'!$I$4:$I$29,S1531,"Cubic","Extrapolate=Linear","MultiX=Average","Skip=True","Sort=True")</f>
        <v>13.084092785170213</v>
      </c>
    </row>
    <row r="1532" spans="16:21" x14ac:dyDescent="0.25">
      <c r="P1532" s="10">
        <v>36740</v>
      </c>
      <c r="Q1532">
        <v>5.5604740000000001</v>
      </c>
      <c r="S1532" s="42">
        <f t="shared" ca="1" si="29"/>
        <v>47503</v>
      </c>
      <c r="T1532" s="43">
        <f ca="1">_xll.BInterpol('Base CDI'!$H$4:$H$28,'Base CDI'!$J$4:$J$29,S1532,"Cubic","Extrapolate=Linear","MultiX=Average","Skip=True","Sort=True")</f>
        <v>13.07978786125928</v>
      </c>
      <c r="U1532" s="43">
        <f ca="1">_xll.BInterpol('Base CDI'!$H$4:$H$28,'Base CDI'!$I$4:$I$29,S1532,"Cubic","Extrapolate=Linear","MultiX=Average","Skip=True","Sort=True")</f>
        <v>13.084642498898067</v>
      </c>
    </row>
    <row r="1533" spans="16:21" x14ac:dyDescent="0.25">
      <c r="P1533" s="10">
        <v>36741</v>
      </c>
      <c r="Q1533">
        <v>5.5638199999999998</v>
      </c>
      <c r="S1533" s="42">
        <f t="shared" ca="1" si="29"/>
        <v>47504</v>
      </c>
      <c r="T1533" s="43">
        <f ca="1">_xll.BInterpol('Base CDI'!$H$4:$H$28,'Base CDI'!$J$4:$J$29,S1533,"Cubic","Extrapolate=Linear","MultiX=Average","Skip=True","Sort=True")</f>
        <v>13.080235192678911</v>
      </c>
      <c r="U1533" s="43">
        <f ca="1">_xll.BInterpol('Base CDI'!$H$4:$H$28,'Base CDI'!$I$4:$I$29,S1533,"Cubic","Extrapolate=Linear","MultiX=Average","Skip=True","Sort=True")</f>
        <v>13.085193698288405</v>
      </c>
    </row>
    <row r="1534" spans="16:21" x14ac:dyDescent="0.25">
      <c r="P1534" s="10">
        <v>36742</v>
      </c>
      <c r="Q1534">
        <v>5.5671679999999997</v>
      </c>
      <c r="S1534" s="42">
        <f t="shared" ca="1" si="29"/>
        <v>47505</v>
      </c>
      <c r="T1534" s="43">
        <f ca="1">_xll.BInterpol('Base CDI'!$H$4:$H$28,'Base CDI'!$J$4:$J$29,S1534,"Cubic","Extrapolate=Linear","MultiX=Average","Skip=True","Sort=True")</f>
        <v>13.080683971464273</v>
      </c>
      <c r="U1534" s="43">
        <f ca="1">_xll.BInterpol('Base CDI'!$H$4:$H$28,'Base CDI'!$I$4:$I$29,S1534,"Cubic","Extrapolate=Linear","MultiX=Average","Skip=True","Sort=True")</f>
        <v>13.085746357498252</v>
      </c>
    </row>
    <row r="1535" spans="16:21" x14ac:dyDescent="0.25">
      <c r="P1535" s="10">
        <v>36745</v>
      </c>
      <c r="Q1535">
        <v>5.5705179999999999</v>
      </c>
      <c r="S1535" s="42">
        <f t="shared" ca="1" si="29"/>
        <v>47506</v>
      </c>
      <c r="T1535" s="43">
        <f ca="1">_xll.BInterpol('Base CDI'!$H$4:$H$28,'Base CDI'!$J$4:$J$29,S1535,"Cubic","Extrapolate=Linear","MultiX=Average","Skip=True","Sort=True")</f>
        <v>13.081134183049794</v>
      </c>
      <c r="U1535" s="43">
        <f ca="1">_xll.BInterpol('Base CDI'!$H$4:$H$28,'Base CDI'!$I$4:$I$29,S1535,"Cubic","Extrapolate=Linear","MultiX=Average","Skip=True","Sort=True")</f>
        <v>13.086300450684631</v>
      </c>
    </row>
    <row r="1536" spans="16:21" x14ac:dyDescent="0.25">
      <c r="P1536" s="10">
        <v>36746</v>
      </c>
      <c r="Q1536">
        <v>5.5738729999999999</v>
      </c>
      <c r="S1536" s="42">
        <f t="shared" ca="1" si="29"/>
        <v>47507</v>
      </c>
      <c r="T1536" s="43">
        <f ca="1">_xll.BInterpol('Base CDI'!$H$4:$H$28,'Base CDI'!$J$4:$J$29,S1536,"Cubic","Extrapolate=Linear","MultiX=Average","Skip=True","Sort=True")</f>
        <v>13.081585812869902</v>
      </c>
      <c r="U1536" s="43">
        <f ca="1">_xll.BInterpol('Base CDI'!$H$4:$H$28,'Base CDI'!$I$4:$I$29,S1536,"Cubic","Extrapolate=Linear","MultiX=Average","Skip=True","Sort=True")</f>
        <v>13.086855952004568</v>
      </c>
    </row>
    <row r="1537" spans="16:21" x14ac:dyDescent="0.25">
      <c r="P1537" s="10">
        <v>36747</v>
      </c>
      <c r="Q1537">
        <v>5.5772310000000003</v>
      </c>
      <c r="S1537" s="42">
        <f t="shared" ca="1" si="29"/>
        <v>47508</v>
      </c>
      <c r="T1537" s="43">
        <f ca="1">_xll.BInterpol('Base CDI'!$H$4:$H$28,'Base CDI'!$J$4:$J$29,S1537,"Cubic","Extrapolate=Linear","MultiX=Average","Skip=True","Sort=True")</f>
        <v>13.082038846359019</v>
      </c>
      <c r="U1537" s="43">
        <f ca="1">_xll.BInterpol('Base CDI'!$H$4:$H$28,'Base CDI'!$I$4:$I$29,S1537,"Cubic","Extrapolate=Linear","MultiX=Average","Skip=True","Sort=True")</f>
        <v>13.087412835615087</v>
      </c>
    </row>
    <row r="1538" spans="16:21" x14ac:dyDescent="0.25">
      <c r="P1538" s="10">
        <v>36748</v>
      </c>
      <c r="Q1538">
        <v>5.5805889999999998</v>
      </c>
      <c r="S1538" s="42">
        <f t="shared" ca="1" si="29"/>
        <v>47509</v>
      </c>
      <c r="T1538" s="43">
        <f ca="1">_xll.BInterpol('Base CDI'!$H$4:$H$28,'Base CDI'!$J$4:$J$29,S1538,"Cubic","Extrapolate=Linear","MultiX=Average","Skip=True","Sort=True")</f>
        <v>13.082493268951573</v>
      </c>
      <c r="U1538" s="43">
        <f ca="1">_xll.BInterpol('Base CDI'!$H$4:$H$28,'Base CDI'!$I$4:$I$29,S1538,"Cubic","Extrapolate=Linear","MultiX=Average","Skip=True","Sort=True")</f>
        <v>13.087971075673211</v>
      </c>
    </row>
    <row r="1539" spans="16:21" x14ac:dyDescent="0.25">
      <c r="P1539" s="10">
        <v>36749</v>
      </c>
      <c r="Q1539">
        <v>5.5839530000000002</v>
      </c>
      <c r="S1539" s="42">
        <f t="shared" ca="1" si="29"/>
        <v>47510</v>
      </c>
      <c r="T1539" s="43">
        <f ca="1">_xll.BInterpol('Base CDI'!$H$4:$H$28,'Base CDI'!$J$4:$J$29,S1539,"Cubic","Extrapolate=Linear","MultiX=Average","Skip=True","Sort=True")</f>
        <v>13.082949066081992</v>
      </c>
      <c r="U1539" s="43">
        <f ca="1">_xll.BInterpol('Base CDI'!$H$4:$H$28,'Base CDI'!$I$4:$I$29,S1539,"Cubic","Extrapolate=Linear","MultiX=Average","Skip=True","Sort=True")</f>
        <v>13.088530646335967</v>
      </c>
    </row>
    <row r="1540" spans="16:21" x14ac:dyDescent="0.25">
      <c r="P1540" s="10">
        <v>36752</v>
      </c>
      <c r="Q1540">
        <v>5.5873249999999999</v>
      </c>
      <c r="S1540" s="42">
        <f t="shared" ca="1" si="29"/>
        <v>47511</v>
      </c>
      <c r="T1540" s="43">
        <f ca="1">_xll.BInterpol('Base CDI'!$H$4:$H$28,'Base CDI'!$J$4:$J$29,S1540,"Cubic","Extrapolate=Linear","MultiX=Average","Skip=True","Sort=True")</f>
        <v>13.083406223184703</v>
      </c>
      <c r="U1540" s="43">
        <f ca="1">_xll.BInterpol('Base CDI'!$H$4:$H$28,'Base CDI'!$I$4:$I$29,S1540,"Cubic","Extrapolate=Linear","MultiX=Average","Skip=True","Sort=True")</f>
        <v>13.089091521760375</v>
      </c>
    </row>
    <row r="1541" spans="16:21" x14ac:dyDescent="0.25">
      <c r="P1541" s="10">
        <v>36753</v>
      </c>
      <c r="Q1541">
        <v>5.5907030000000004</v>
      </c>
      <c r="S1541" s="42">
        <f t="shared" ca="1" si="29"/>
        <v>47512</v>
      </c>
      <c r="T1541" s="43">
        <f ca="1">_xll.BInterpol('Base CDI'!$H$4:$H$28,'Base CDI'!$J$4:$J$29,S1541,"Cubic","Extrapolate=Linear","MultiX=Average","Skip=True","Sort=True")</f>
        <v>13.083864725694129</v>
      </c>
      <c r="U1541" s="43">
        <f ca="1">_xll.BInterpol('Base CDI'!$H$4:$H$28,'Base CDI'!$I$4:$I$29,S1541,"Cubic","Extrapolate=Linear","MultiX=Average","Skip=True","Sort=True")</f>
        <v>13.089653676103465</v>
      </c>
    </row>
    <row r="1542" spans="16:21" x14ac:dyDescent="0.25">
      <c r="P1542" s="10">
        <v>36754</v>
      </c>
      <c r="Q1542">
        <v>5.594074</v>
      </c>
      <c r="S1542" s="42">
        <f t="shared" ca="1" si="29"/>
        <v>47513</v>
      </c>
      <c r="T1542" s="43">
        <f ca="1">_xll.BInterpol('Base CDI'!$H$4:$H$28,'Base CDI'!$J$4:$J$29,S1542,"Cubic","Extrapolate=Linear","MultiX=Average","Skip=True","Sort=True")</f>
        <v>13.084324559044697</v>
      </c>
      <c r="U1542" s="43">
        <f ca="1">_xll.BInterpol('Base CDI'!$H$4:$H$28,'Base CDI'!$I$4:$I$29,S1542,"Cubic","Extrapolate=Linear","MultiX=Average","Skip=True","Sort=True")</f>
        <v>13.09021708352226</v>
      </c>
    </row>
    <row r="1543" spans="16:21" x14ac:dyDescent="0.25">
      <c r="P1543" s="10">
        <v>36755</v>
      </c>
      <c r="Q1543">
        <v>5.5974449999999996</v>
      </c>
      <c r="S1543" s="42">
        <f t="shared" ca="1" si="29"/>
        <v>47514</v>
      </c>
      <c r="T1543" s="43">
        <f ca="1">_xll.BInterpol('Base CDI'!$H$4:$H$28,'Base CDI'!$J$4:$J$29,S1543,"Cubic","Extrapolate=Linear","MultiX=Average","Skip=True","Sort=True")</f>
        <v>13.084785708670836</v>
      </c>
      <c r="U1543" s="43">
        <f ca="1">_xll.BInterpol('Base CDI'!$H$4:$H$28,'Base CDI'!$I$4:$I$29,S1543,"Cubic","Extrapolate=Linear","MultiX=Average","Skip=True","Sort=True")</f>
        <v>13.090781718173782</v>
      </c>
    </row>
    <row r="1544" spans="16:21" x14ac:dyDescent="0.25">
      <c r="P1544" s="10">
        <v>36756</v>
      </c>
      <c r="Q1544">
        <v>5.6008209999999998</v>
      </c>
      <c r="S1544" s="42">
        <f t="shared" ca="1" si="29"/>
        <v>47515</v>
      </c>
      <c r="T1544" s="43">
        <f ca="1">_xll.BInterpol('Base CDI'!$H$4:$H$28,'Base CDI'!$J$4:$J$29,S1544,"Cubic","Extrapolate=Linear","MultiX=Average","Skip=True","Sort=True")</f>
        <v>13.085248160006971</v>
      </c>
      <c r="U1544" s="43">
        <f ca="1">_xll.BInterpol('Base CDI'!$H$4:$H$28,'Base CDI'!$I$4:$I$29,S1544,"Cubic","Extrapolate=Linear","MultiX=Average","Skip=True","Sort=True")</f>
        <v>13.091347554215057</v>
      </c>
    </row>
    <row r="1545" spans="16:21" x14ac:dyDescent="0.25">
      <c r="P1545" s="10">
        <v>36759</v>
      </c>
      <c r="Q1545">
        <v>5.6042009999999998</v>
      </c>
      <c r="S1545" s="42">
        <f t="shared" ca="1" si="29"/>
        <v>47516</v>
      </c>
      <c r="T1545" s="43">
        <f ca="1">_xll.BInterpol('Base CDI'!$H$4:$H$28,'Base CDI'!$J$4:$J$29,S1545,"Cubic","Extrapolate=Linear","MultiX=Average","Skip=True","Sort=True")</f>
        <v>13.08571189848753</v>
      </c>
      <c r="U1545" s="43">
        <f ca="1">_xll.BInterpol('Base CDI'!$H$4:$H$28,'Base CDI'!$I$4:$I$29,S1545,"Cubic","Extrapolate=Linear","MultiX=Average","Skip=True","Sort=True")</f>
        <v>13.09191456580311</v>
      </c>
    </row>
    <row r="1546" spans="16:21" x14ac:dyDescent="0.25">
      <c r="P1546" s="10">
        <v>36760</v>
      </c>
      <c r="Q1546">
        <v>5.6075939999999997</v>
      </c>
      <c r="S1546" s="42">
        <f t="shared" ca="1" si="29"/>
        <v>47517</v>
      </c>
      <c r="T1546" s="43">
        <f ca="1">_xll.BInterpol('Base CDI'!$H$4:$H$28,'Base CDI'!$J$4:$J$29,S1546,"Cubic","Extrapolate=Linear","MultiX=Average","Skip=True","Sort=True")</f>
        <v>13.086176909546936</v>
      </c>
      <c r="U1546" s="43">
        <f ca="1">_xll.BInterpol('Base CDI'!$H$4:$H$28,'Base CDI'!$I$4:$I$29,S1546,"Cubic","Extrapolate=Linear","MultiX=Average","Skip=True","Sort=True")</f>
        <v>13.092482727094966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30">S1546+1</f>
        <v>47518</v>
      </c>
      <c r="T1547" s="43">
        <f ca="1">_xll.BInterpol('Base CDI'!$H$4:$H$28,'Base CDI'!$J$4:$J$29,S1547,"Cubic","Extrapolate=Linear","MultiX=Average","Skip=True","Sort=True")</f>
        <v>13.086643178619617</v>
      </c>
      <c r="U1547" s="43">
        <f ca="1">_xll.BInterpol('Base CDI'!$H$4:$H$28,'Base CDI'!$I$4:$I$29,S1547,"Cubic","Extrapolate=Linear","MultiX=Average","Skip=True","Sort=True")</f>
        <v>13.093052012247647</v>
      </c>
    </row>
    <row r="1548" spans="16:21" x14ac:dyDescent="0.25">
      <c r="P1548" s="10">
        <v>36762</v>
      </c>
      <c r="Q1548">
        <v>5.6143109999999998</v>
      </c>
      <c r="S1548" s="42">
        <f t="shared" ca="1" si="30"/>
        <v>47519</v>
      </c>
      <c r="T1548" s="43">
        <f ca="1">_xll.BInterpol('Base CDI'!$H$4:$H$28,'Base CDI'!$J$4:$J$29,S1548,"Cubic","Extrapolate=Linear","MultiX=Average","Skip=True","Sort=True")</f>
        <v>13.087110691139999</v>
      </c>
      <c r="U1548" s="43">
        <f ca="1">_xll.BInterpol('Base CDI'!$H$4:$H$28,'Base CDI'!$I$4:$I$29,S1548,"Cubic","Extrapolate=Linear","MultiX=Average","Skip=True","Sort=True")</f>
        <v>13.093622395418178</v>
      </c>
    </row>
    <row r="1549" spans="16:21" x14ac:dyDescent="0.25">
      <c r="P1549" s="10">
        <v>36763</v>
      </c>
      <c r="Q1549">
        <v>5.6176919999999999</v>
      </c>
      <c r="S1549" s="42">
        <f t="shared" ca="1" si="30"/>
        <v>47520</v>
      </c>
      <c r="T1549" s="43">
        <f ca="1">_xll.BInterpol('Base CDI'!$H$4:$H$28,'Base CDI'!$J$4:$J$29,S1549,"Cubic","Extrapolate=Linear","MultiX=Average","Skip=True","Sort=True")</f>
        <v>13.08757943254251</v>
      </c>
      <c r="U1549" s="43">
        <f ca="1">_xll.BInterpol('Base CDI'!$H$4:$H$28,'Base CDI'!$I$4:$I$29,S1549,"Cubic","Extrapolate=Linear","MultiX=Average","Skip=True","Sort=True")</f>
        <v>13.094193850763586</v>
      </c>
    </row>
    <row r="1550" spans="16:21" x14ac:dyDescent="0.25">
      <c r="P1550" s="10">
        <v>36766</v>
      </c>
      <c r="Q1550">
        <v>5.6210800000000001</v>
      </c>
      <c r="S1550" s="42">
        <f t="shared" ca="1" si="30"/>
        <v>47521</v>
      </c>
      <c r="T1550" s="43">
        <f ca="1">_xll.BInterpol('Base CDI'!$H$4:$H$28,'Base CDI'!$J$4:$J$29,S1550,"Cubic","Extrapolate=Linear","MultiX=Average","Skip=True","Sort=True")</f>
        <v>13.088049388261576</v>
      </c>
      <c r="U1550" s="43">
        <f ca="1">_xll.BInterpol('Base CDI'!$H$4:$H$28,'Base CDI'!$I$4:$I$29,S1550,"Cubic","Extrapolate=Linear","MultiX=Average","Skip=True","Sort=True")</f>
        <v>13.094766352440892</v>
      </c>
    </row>
    <row r="1551" spans="16:21" x14ac:dyDescent="0.25">
      <c r="P1551" s="10">
        <v>36767</v>
      </c>
      <c r="Q1551">
        <v>5.6244719999999999</v>
      </c>
      <c r="S1551" s="42">
        <f t="shared" ca="1" si="30"/>
        <v>47522</v>
      </c>
      <c r="T1551" s="43">
        <f ca="1">_xll.BInterpol('Base CDI'!$H$4:$H$28,'Base CDI'!$J$4:$J$29,S1551,"Cubic","Extrapolate=Linear","MultiX=Average","Skip=True","Sort=True")</f>
        <v>13.088520543731622</v>
      </c>
      <c r="U1551" s="43">
        <f ca="1">_xll.BInterpol('Base CDI'!$H$4:$H$28,'Base CDI'!$I$4:$I$29,S1551,"Cubic","Extrapolate=Linear","MultiX=Average","Skip=True","Sort=True")</f>
        <v>13.095339874607124</v>
      </c>
    </row>
    <row r="1552" spans="16:21" x14ac:dyDescent="0.25">
      <c r="P1552" s="10">
        <v>36768</v>
      </c>
      <c r="Q1552">
        <v>5.6278689999999996</v>
      </c>
      <c r="S1552" s="42">
        <f t="shared" ca="1" si="30"/>
        <v>47523</v>
      </c>
      <c r="T1552" s="43">
        <f ca="1">_xll.BInterpol('Base CDI'!$H$4:$H$28,'Base CDI'!$J$4:$J$29,S1552,"Cubic","Extrapolate=Linear","MultiX=Average","Skip=True","Sort=True")</f>
        <v>13.088992884387075</v>
      </c>
      <c r="U1552" s="43">
        <f ca="1">_xll.BInterpol('Base CDI'!$H$4:$H$28,'Base CDI'!$I$4:$I$29,S1552,"Cubic","Extrapolate=Linear","MultiX=Average","Skip=True","Sort=True")</f>
        <v>13.095914391419305</v>
      </c>
    </row>
    <row r="1553" spans="16:21" x14ac:dyDescent="0.25">
      <c r="P1553" s="10">
        <v>36769</v>
      </c>
      <c r="Q1553">
        <v>5.6312629999999997</v>
      </c>
      <c r="S1553" s="42">
        <f t="shared" ca="1" si="30"/>
        <v>47524</v>
      </c>
      <c r="T1553" s="43">
        <f ca="1">_xll.BInterpol('Base CDI'!$H$4:$H$28,'Base CDI'!$J$4:$J$29,S1553,"Cubic","Extrapolate=Linear","MultiX=Average","Skip=True","Sort=True")</f>
        <v>13.089466395662363</v>
      </c>
      <c r="U1553" s="43">
        <f ca="1">_xll.BInterpol('Base CDI'!$H$4:$H$28,'Base CDI'!$I$4:$I$29,S1553,"Cubic","Extrapolate=Linear","MultiX=Average","Skip=True","Sort=True")</f>
        <v>13.096489877034458</v>
      </c>
    </row>
    <row r="1554" spans="16:21" x14ac:dyDescent="0.25">
      <c r="P1554" s="10">
        <v>36770</v>
      </c>
      <c r="Q1554">
        <v>5.634652</v>
      </c>
      <c r="S1554" s="42">
        <f t="shared" ca="1" si="30"/>
        <v>47525</v>
      </c>
      <c r="T1554" s="43">
        <f ca="1">_xll.BInterpol('Base CDI'!$H$4:$H$28,'Base CDI'!$J$4:$J$29,S1554,"Cubic","Extrapolate=Linear","MultiX=Average","Skip=True","Sort=True")</f>
        <v>13.08994106299191</v>
      </c>
      <c r="U1554" s="43">
        <f ca="1">_xll.BInterpol('Base CDI'!$H$4:$H$28,'Base CDI'!$I$4:$I$29,S1554,"Cubic","Extrapolate=Linear","MultiX=Average","Skip=True","Sort=True")</f>
        <v>13.097066305609609</v>
      </c>
    </row>
    <row r="1555" spans="16:21" x14ac:dyDescent="0.25">
      <c r="P1555" s="10">
        <v>36773</v>
      </c>
      <c r="Q1555">
        <v>5.6380410000000003</v>
      </c>
      <c r="S1555" s="42">
        <f t="shared" ca="1" si="30"/>
        <v>47526</v>
      </c>
      <c r="T1555" s="43">
        <f ca="1">_xll.BInterpol('Base CDI'!$H$4:$H$28,'Base CDI'!$J$4:$J$29,S1555,"Cubic","Extrapolate=Linear","MultiX=Average","Skip=True","Sort=True")</f>
        <v>13.090416871810143</v>
      </c>
      <c r="U1555" s="43">
        <f ca="1">_xll.BInterpol('Base CDI'!$H$4:$H$28,'Base CDI'!$I$4:$I$29,S1555,"Cubic","Extrapolate=Linear","MultiX=Average","Skip=True","Sort=True")</f>
        <v>13.097643651301782</v>
      </c>
    </row>
    <row r="1556" spans="16:21" x14ac:dyDescent="0.25">
      <c r="P1556" s="10">
        <v>36774</v>
      </c>
      <c r="Q1556">
        <v>5.641438</v>
      </c>
      <c r="S1556" s="42">
        <f t="shared" ca="1" si="30"/>
        <v>47527</v>
      </c>
      <c r="T1556" s="43">
        <f ca="1">_xll.BInterpol('Base CDI'!$H$4:$H$28,'Base CDI'!$J$4:$J$29,S1556,"Cubic","Extrapolate=Linear","MultiX=Average","Skip=True","Sort=True")</f>
        <v>13.090893807551488</v>
      </c>
      <c r="U1556" s="43">
        <f ca="1">_xll.BInterpol('Base CDI'!$H$4:$H$28,'Base CDI'!$I$4:$I$29,S1556,"Cubic","Extrapolate=Linear","MultiX=Average","Skip=True","Sort=True")</f>
        <v>13.098221888268002</v>
      </c>
    </row>
    <row r="1557" spans="16:21" x14ac:dyDescent="0.25">
      <c r="P1557" s="10">
        <v>36775</v>
      </c>
      <c r="Q1557">
        <v>5.644838</v>
      </c>
      <c r="S1557" s="42">
        <f t="shared" ca="1" si="30"/>
        <v>47528</v>
      </c>
      <c r="T1557" s="43">
        <f ca="1">_xll.BInterpol('Base CDI'!$H$4:$H$28,'Base CDI'!$J$4:$J$29,S1557,"Cubic","Extrapolate=Linear","MultiX=Average","Skip=True","Sort=True")</f>
        <v>13.091371855650374</v>
      </c>
      <c r="U1557" s="43">
        <f ca="1">_xll.BInterpol('Base CDI'!$H$4:$H$28,'Base CDI'!$I$4:$I$29,S1557,"Cubic","Extrapolate=Linear","MultiX=Average","Skip=True","Sort=True")</f>
        <v>13.098800990665294</v>
      </c>
    </row>
    <row r="1558" spans="16:21" x14ac:dyDescent="0.25">
      <c r="P1558" s="10">
        <v>36777</v>
      </c>
      <c r="Q1558">
        <v>5.6482489999999999</v>
      </c>
      <c r="S1558" s="42">
        <f t="shared" ca="1" si="30"/>
        <v>47529</v>
      </c>
      <c r="T1558" s="43">
        <f ca="1">_xll.BInterpol('Base CDI'!$H$4:$H$28,'Base CDI'!$J$4:$J$29,S1558,"Cubic","Extrapolate=Linear","MultiX=Average","Skip=True","Sort=True")</f>
        <v>13.091851001541226</v>
      </c>
      <c r="U1558" s="43">
        <f ca="1">_xll.BInterpol('Base CDI'!$H$4:$H$28,'Base CDI'!$I$4:$I$29,S1558,"Cubic","Extrapolate=Linear","MultiX=Average","Skip=True","Sort=True")</f>
        <v>13.09938093265068</v>
      </c>
    </row>
    <row r="1559" spans="16:21" x14ac:dyDescent="0.25">
      <c r="P1559" s="10">
        <v>36780</v>
      </c>
      <c r="Q1559">
        <v>5.6516630000000001</v>
      </c>
      <c r="S1559" s="42">
        <f t="shared" ca="1" si="30"/>
        <v>47530</v>
      </c>
      <c r="T1559" s="43">
        <f ca="1">_xll.BInterpol('Base CDI'!$H$4:$H$28,'Base CDI'!$J$4:$J$29,S1559,"Cubic","Extrapolate=Linear","MultiX=Average","Skip=True","Sort=True")</f>
        <v>13.092331230658468</v>
      </c>
      <c r="U1559" s="43">
        <f ca="1">_xll.BInterpol('Base CDI'!$H$4:$H$28,'Base CDI'!$I$4:$I$29,S1559,"Cubic","Extrapolate=Linear","MultiX=Average","Skip=True","Sort=True")</f>
        <v>13.099961688381187</v>
      </c>
    </row>
    <row r="1560" spans="16:21" x14ac:dyDescent="0.25">
      <c r="P1560" s="10">
        <v>36781</v>
      </c>
      <c r="Q1560">
        <v>5.655087</v>
      </c>
      <c r="S1560" s="42">
        <f t="shared" ca="1" si="30"/>
        <v>47531</v>
      </c>
      <c r="T1560" s="43">
        <f ca="1">_xll.BInterpol('Base CDI'!$H$4:$H$28,'Base CDI'!$J$4:$J$29,S1560,"Cubic","Extrapolate=Linear","MultiX=Average","Skip=True","Sort=True")</f>
        <v>13.09281252843653</v>
      </c>
      <c r="U1560" s="43">
        <f ca="1">_xll.BInterpol('Base CDI'!$H$4:$H$28,'Base CDI'!$I$4:$I$29,S1560,"Cubic","Extrapolate=Linear","MultiX=Average","Skip=True","Sort=True")</f>
        <v>13.100543232013838</v>
      </c>
    </row>
    <row r="1561" spans="16:21" x14ac:dyDescent="0.25">
      <c r="P1561" s="10">
        <v>36782</v>
      </c>
      <c r="Q1561">
        <v>5.6585140000000003</v>
      </c>
      <c r="S1561" s="42">
        <f t="shared" ca="1" si="30"/>
        <v>47532</v>
      </c>
      <c r="T1561" s="43">
        <f ca="1">_xll.BInterpol('Base CDI'!$H$4:$H$28,'Base CDI'!$J$4:$J$29,S1561,"Cubic","Extrapolate=Linear","MultiX=Average","Skip=True","Sort=True")</f>
        <v>13.093294880309836</v>
      </c>
      <c r="U1561" s="43">
        <f ca="1">_xll.BInterpol('Base CDI'!$H$4:$H$28,'Base CDI'!$I$4:$I$29,S1561,"Cubic","Extrapolate=Linear","MultiX=Average","Skip=True","Sort=True")</f>
        <v>13.101125537705659</v>
      </c>
    </row>
    <row r="1562" spans="16:21" x14ac:dyDescent="0.25">
      <c r="P1562" s="10">
        <v>36783</v>
      </c>
      <c r="Q1562">
        <v>5.6619440000000001</v>
      </c>
      <c r="S1562" s="42">
        <f t="shared" ca="1" si="30"/>
        <v>47533</v>
      </c>
      <c r="T1562" s="43">
        <f ca="1">_xll.BInterpol('Base CDI'!$H$4:$H$28,'Base CDI'!$J$4:$J$29,S1562,"Cubic","Extrapolate=Linear","MultiX=Average","Skip=True","Sort=True")</f>
        <v>13.093778271712813</v>
      </c>
      <c r="U1562" s="43">
        <f ca="1">_xll.BInterpol('Base CDI'!$H$4:$H$28,'Base CDI'!$I$4:$I$29,S1562,"Cubic","Extrapolate=Linear","MultiX=Average","Skip=True","Sort=True")</f>
        <v>13.101708579613673</v>
      </c>
    </row>
    <row r="1563" spans="16:21" x14ac:dyDescent="0.25">
      <c r="P1563" s="10">
        <v>36784</v>
      </c>
      <c r="Q1563">
        <v>5.6653779999999996</v>
      </c>
      <c r="S1563" s="42">
        <f t="shared" ca="1" si="30"/>
        <v>47534</v>
      </c>
      <c r="T1563" s="43">
        <f ca="1">_xll.BInterpol('Base CDI'!$H$4:$H$28,'Base CDI'!$J$4:$J$29,S1563,"Cubic","Extrapolate=Linear","MultiX=Average","Skip=True","Sort=True")</f>
        <v>13.094262688079889</v>
      </c>
      <c r="U1563" s="43">
        <f ca="1">_xll.BInterpol('Base CDI'!$H$4:$H$28,'Base CDI'!$I$4:$I$29,S1563,"Cubic","Extrapolate=Linear","MultiX=Average","Skip=True","Sort=True")</f>
        <v>13.102292331894905</v>
      </c>
    </row>
    <row r="1564" spans="16:21" x14ac:dyDescent="0.25">
      <c r="P1564" s="10">
        <v>36787</v>
      </c>
      <c r="Q1564">
        <v>5.6688130000000001</v>
      </c>
      <c r="S1564" s="42">
        <f t="shared" ca="1" si="30"/>
        <v>47535</v>
      </c>
      <c r="T1564" s="43">
        <f ca="1">_xll.BInterpol('Base CDI'!$H$4:$H$28,'Base CDI'!$J$4:$J$29,S1564,"Cubic","Extrapolate=Linear","MultiX=Average","Skip=True","Sort=True")</f>
        <v>13.094748114845487</v>
      </c>
      <c r="U1564" s="43">
        <f ca="1">_xll.BInterpol('Base CDI'!$H$4:$H$28,'Base CDI'!$I$4:$I$29,S1564,"Cubic","Extrapolate=Linear","MultiX=Average","Skip=True","Sort=True")</f>
        <v>13.102876768706377</v>
      </c>
    </row>
    <row r="1565" spans="16:21" x14ac:dyDescent="0.25">
      <c r="P1565" s="10">
        <v>36788</v>
      </c>
      <c r="Q1565">
        <v>5.6722489999999999</v>
      </c>
      <c r="S1565" s="42">
        <f t="shared" ca="1" si="30"/>
        <v>47536</v>
      </c>
      <c r="T1565" s="43">
        <f ca="1">_xll.BInterpol('Base CDI'!$H$4:$H$28,'Base CDI'!$J$4:$J$29,S1565,"Cubic","Extrapolate=Linear","MultiX=Average","Skip=True","Sort=True")</f>
        <v>13.095234537444036</v>
      </c>
      <c r="U1565" s="43">
        <f ca="1">_xll.BInterpol('Base CDI'!$H$4:$H$28,'Base CDI'!$I$4:$I$29,S1565,"Cubic","Extrapolate=Linear","MultiX=Average","Skip=True","Sort=True")</f>
        <v>13.103461864205119</v>
      </c>
    </row>
    <row r="1566" spans="16:21" x14ac:dyDescent="0.25">
      <c r="P1566" s="10">
        <v>36789</v>
      </c>
      <c r="Q1566">
        <v>5.6756859999999998</v>
      </c>
      <c r="S1566" s="42">
        <f t="shared" ca="1" si="30"/>
        <v>47537</v>
      </c>
      <c r="T1566" s="43">
        <f ca="1">_xll.BInterpol('Base CDI'!$H$4:$H$28,'Base CDI'!$J$4:$J$29,S1566,"Cubic","Extrapolate=Linear","MultiX=Average","Skip=True","Sort=True")</f>
        <v>13.095721941309963</v>
      </c>
      <c r="U1566" s="43">
        <f ca="1">_xll.BInterpol('Base CDI'!$H$4:$H$28,'Base CDI'!$I$4:$I$29,S1566,"Cubic","Extrapolate=Linear","MultiX=Average","Skip=True","Sort=True")</f>
        <v>13.104047592548151</v>
      </c>
    </row>
    <row r="1567" spans="16:21" x14ac:dyDescent="0.25">
      <c r="P1567" s="10">
        <v>36790</v>
      </c>
      <c r="Q1567">
        <v>5.679125</v>
      </c>
      <c r="S1567" s="42">
        <f t="shared" ca="1" si="30"/>
        <v>47538</v>
      </c>
      <c r="T1567" s="43">
        <f ca="1">_xll.BInterpol('Base CDI'!$H$4:$H$28,'Base CDI'!$J$4:$J$29,S1567,"Cubic","Extrapolate=Linear","MultiX=Average","Skip=True","Sort=True")</f>
        <v>13.096210311877691</v>
      </c>
      <c r="U1567" s="43">
        <f ca="1">_xll.BInterpol('Base CDI'!$H$4:$H$28,'Base CDI'!$I$4:$I$29,S1567,"Cubic","Extrapolate=Linear","MultiX=Average","Skip=True","Sort=True")</f>
        <v>13.104633927892499</v>
      </c>
    </row>
    <row r="1568" spans="16:21" x14ac:dyDescent="0.25">
      <c r="P1568" s="10">
        <v>36791</v>
      </c>
      <c r="Q1568">
        <v>5.6825679999999998</v>
      </c>
      <c r="S1568" s="42">
        <f t="shared" ca="1" si="30"/>
        <v>47539</v>
      </c>
      <c r="T1568" s="43">
        <f ca="1">_xll.BInterpol('Base CDI'!$H$4:$H$28,'Base CDI'!$J$4:$J$29,S1568,"Cubic","Extrapolate=Linear","MultiX=Average","Skip=True","Sort=True")</f>
        <v>13.09669963458165</v>
      </c>
      <c r="U1568" s="43">
        <f ca="1">_xll.BInterpol('Base CDI'!$H$4:$H$28,'Base CDI'!$I$4:$I$29,S1568,"Cubic","Extrapolate=Linear","MultiX=Average","Skip=True","Sort=True")</f>
        <v>13.105220844395188</v>
      </c>
    </row>
    <row r="1569" spans="16:21" x14ac:dyDescent="0.25">
      <c r="P1569" s="10">
        <v>36794</v>
      </c>
      <c r="Q1569">
        <v>5.6860099999999996</v>
      </c>
      <c r="S1569" s="42">
        <f t="shared" ca="1" si="30"/>
        <v>47540</v>
      </c>
      <c r="T1569" s="43">
        <f ca="1">_xll.BInterpol('Base CDI'!$H$4:$H$28,'Base CDI'!$J$4:$J$29,S1569,"Cubic","Extrapolate=Linear","MultiX=Average","Skip=True","Sort=True")</f>
        <v>13.097189894856266</v>
      </c>
      <c r="U1569" s="43">
        <f ca="1">_xll.BInterpol('Base CDI'!$H$4:$H$28,'Base CDI'!$I$4:$I$29,S1569,"Cubic","Extrapolate=Linear","MultiX=Average","Skip=True","Sort=True")</f>
        <v>13.10580831621324</v>
      </c>
    </row>
    <row r="1570" spans="16:21" x14ac:dyDescent="0.25">
      <c r="P1570" s="10">
        <v>36795</v>
      </c>
      <c r="Q1570">
        <v>5.6894539999999996</v>
      </c>
      <c r="S1570" s="42">
        <f t="shared" ca="1" si="30"/>
        <v>47541</v>
      </c>
      <c r="T1570" s="43">
        <f ca="1">_xll.BInterpol('Base CDI'!$H$4:$H$28,'Base CDI'!$J$4:$J$29,S1570,"Cubic","Extrapolate=Linear","MultiX=Average","Skip=True","Sort=True")</f>
        <v>13.097681078135963</v>
      </c>
      <c r="U1570" s="43">
        <f ca="1">_xll.BInterpol('Base CDI'!$H$4:$H$28,'Base CDI'!$I$4:$I$29,S1570,"Cubic","Extrapolate=Linear","MultiX=Average","Skip=True","Sort=True")</f>
        <v>13.106396317503682</v>
      </c>
    </row>
    <row r="1571" spans="16:21" x14ac:dyDescent="0.25">
      <c r="P1571" s="10">
        <v>36796</v>
      </c>
      <c r="Q1571">
        <v>5.692895</v>
      </c>
      <c r="S1571" s="42">
        <f t="shared" ca="1" si="30"/>
        <v>47542</v>
      </c>
      <c r="T1571" s="43">
        <f ca="1">_xll.BInterpol('Base CDI'!$H$4:$H$28,'Base CDI'!$J$4:$J$29,S1571,"Cubic","Extrapolate=Linear","MultiX=Average","Skip=True","Sort=True")</f>
        <v>13.098173169855169</v>
      </c>
      <c r="U1571" s="43">
        <f ca="1">_xll.BInterpol('Base CDI'!$H$4:$H$28,'Base CDI'!$I$4:$I$29,S1571,"Cubic","Extrapolate=Linear","MultiX=Average","Skip=True","Sort=True")</f>
        <v>13.106984822423538</v>
      </c>
    </row>
    <row r="1572" spans="16:21" x14ac:dyDescent="0.25">
      <c r="P1572" s="10">
        <v>36797</v>
      </c>
      <c r="Q1572">
        <v>5.696332</v>
      </c>
      <c r="S1572" s="42">
        <f t="shared" ca="1" si="30"/>
        <v>47543</v>
      </c>
      <c r="T1572" s="43">
        <f ca="1">_xll.BInterpol('Base CDI'!$H$4:$H$28,'Base CDI'!$J$4:$J$29,S1572,"Cubic","Extrapolate=Linear","MultiX=Average","Skip=True","Sort=True")</f>
        <v>13.09866615544831</v>
      </c>
      <c r="U1572" s="43">
        <f ca="1">_xll.BInterpol('Base CDI'!$H$4:$H$28,'Base CDI'!$I$4:$I$29,S1572,"Cubic","Extrapolate=Linear","MultiX=Average","Skip=True","Sort=True")</f>
        <v>13.107573805129832</v>
      </c>
    </row>
    <row r="1573" spans="16:21" x14ac:dyDescent="0.25">
      <c r="P1573" s="10">
        <v>36798</v>
      </c>
      <c r="Q1573">
        <v>5.6997739999999997</v>
      </c>
      <c r="S1573" s="42">
        <f t="shared" ca="1" si="30"/>
        <v>47544</v>
      </c>
      <c r="T1573" s="43">
        <f ca="1">_xll.BInterpol('Base CDI'!$H$4:$H$28,'Base CDI'!$J$4:$J$29,S1573,"Cubic","Extrapolate=Linear","MultiX=Average","Skip=True","Sort=True")</f>
        <v>13.099160020349812</v>
      </c>
      <c r="U1573" s="43">
        <f ca="1">_xll.BInterpol('Base CDI'!$H$4:$H$28,'Base CDI'!$I$4:$I$29,S1573,"Cubic","Extrapolate=Linear","MultiX=Average","Skip=True","Sort=True")</f>
        <v>13.108163239779589</v>
      </c>
    </row>
    <row r="1574" spans="16:21" x14ac:dyDescent="0.25">
      <c r="P1574" s="10">
        <v>36801</v>
      </c>
      <c r="Q1574">
        <v>5.7032280000000002</v>
      </c>
      <c r="S1574" s="42">
        <f t="shared" ca="1" si="30"/>
        <v>47545</v>
      </c>
      <c r="T1574" s="43">
        <f ca="1">_xll.BInterpol('Base CDI'!$H$4:$H$28,'Base CDI'!$J$4:$J$29,S1574,"Cubic","Extrapolate=Linear","MultiX=Average","Skip=True","Sort=True")</f>
        <v>13.099654749994103</v>
      </c>
      <c r="U1574" s="43">
        <f ca="1">_xll.BInterpol('Base CDI'!$H$4:$H$28,'Base CDI'!$I$4:$I$29,S1574,"Cubic","Extrapolate=Linear","MultiX=Average","Skip=True","Sort=True")</f>
        <v>13.108753100529833</v>
      </c>
    </row>
    <row r="1575" spans="16:21" x14ac:dyDescent="0.25">
      <c r="P1575" s="10">
        <v>36802</v>
      </c>
      <c r="Q1575">
        <v>5.7066850000000002</v>
      </c>
      <c r="S1575" s="42">
        <f t="shared" ca="1" si="30"/>
        <v>47546</v>
      </c>
      <c r="T1575" s="43">
        <f ca="1">_xll.BInterpol('Base CDI'!$H$4:$H$28,'Base CDI'!$J$4:$J$29,S1575,"Cubic","Extrapolate=Linear","MultiX=Average","Skip=True","Sort=True")</f>
        <v>13.100150329815609</v>
      </c>
      <c r="U1575" s="43">
        <f ca="1">_xll.BInterpol('Base CDI'!$H$4:$H$28,'Base CDI'!$I$4:$I$29,S1575,"Cubic","Extrapolate=Linear","MultiX=Average","Skip=True","Sort=True")</f>
        <v>13.109343361537588</v>
      </c>
    </row>
    <row r="1576" spans="16:21" x14ac:dyDescent="0.25">
      <c r="P1576" s="10">
        <v>36803</v>
      </c>
      <c r="Q1576">
        <v>5.7101420000000003</v>
      </c>
      <c r="S1576" s="42">
        <f t="shared" ca="1" si="30"/>
        <v>47547</v>
      </c>
      <c r="T1576" s="43">
        <f ca="1">_xll.BInterpol('Base CDI'!$H$4:$H$28,'Base CDI'!$J$4:$J$29,S1576,"Cubic","Extrapolate=Linear","MultiX=Average","Skip=True","Sort=True")</f>
        <v>13.100646745248754</v>
      </c>
      <c r="U1576" s="43">
        <f ca="1">_xll.BInterpol('Base CDI'!$H$4:$H$28,'Base CDI'!$I$4:$I$29,S1576,"Cubic","Extrapolate=Linear","MultiX=Average","Skip=True","Sort=True")</f>
        <v>13.10993399695988</v>
      </c>
    </row>
    <row r="1577" spans="16:21" x14ac:dyDescent="0.25">
      <c r="P1577" s="10">
        <v>36804</v>
      </c>
      <c r="Q1577">
        <v>5.7136060000000004</v>
      </c>
      <c r="S1577" s="42">
        <f t="shared" ca="1" si="30"/>
        <v>47548</v>
      </c>
      <c r="T1577" s="43">
        <f ca="1">_xll.BInterpol('Base CDI'!$H$4:$H$28,'Base CDI'!$J$4:$J$29,S1577,"Cubic","Extrapolate=Linear","MultiX=Average","Skip=True","Sort=True")</f>
        <v>13.101143981727967</v>
      </c>
      <c r="U1577" s="43">
        <f ca="1">_xll.BInterpol('Base CDI'!$H$4:$H$28,'Base CDI'!$I$4:$I$29,S1577,"Cubic","Extrapolate=Linear","MultiX=Average","Skip=True","Sort=True")</f>
        <v>13.110524980953732</v>
      </c>
    </row>
    <row r="1578" spans="16:21" x14ac:dyDescent="0.25">
      <c r="P1578" s="10">
        <v>36805</v>
      </c>
      <c r="Q1578">
        <v>5.7170719999999999</v>
      </c>
      <c r="S1578" s="42">
        <f t="shared" ca="1" si="30"/>
        <v>47549</v>
      </c>
      <c r="T1578" s="43">
        <f ca="1">_xll.BInterpol('Base CDI'!$H$4:$H$28,'Base CDI'!$J$4:$J$29,S1578,"Cubic","Extrapolate=Linear","MultiX=Average","Skip=True","Sort=True")</f>
        <v>13.101642024687674</v>
      </c>
      <c r="U1578" s="43">
        <f ca="1">_xll.BInterpol('Base CDI'!$H$4:$H$28,'Base CDI'!$I$4:$I$29,S1578,"Cubic","Extrapolate=Linear","MultiX=Average","Skip=True","Sort=True")</f>
        <v>13.111116287676168</v>
      </c>
    </row>
    <row r="1579" spans="16:21" x14ac:dyDescent="0.25">
      <c r="P1579" s="10">
        <v>36808</v>
      </c>
      <c r="Q1579">
        <v>5.7205329999999996</v>
      </c>
      <c r="S1579" s="42">
        <f t="shared" ca="1" si="30"/>
        <v>47550</v>
      </c>
      <c r="T1579" s="43">
        <f ca="1">_xll.BInterpol('Base CDI'!$H$4:$H$28,'Base CDI'!$J$4:$J$29,S1579,"Cubic","Extrapolate=Linear","MultiX=Average","Skip=True","Sort=True")</f>
        <v>13.102140859562301</v>
      </c>
      <c r="U1579" s="43">
        <f ca="1">_xll.BInterpol('Base CDI'!$H$4:$H$28,'Base CDI'!$I$4:$I$29,S1579,"Cubic","Extrapolate=Linear","MultiX=Average","Skip=True","Sort=True")</f>
        <v>13.111707891284215</v>
      </c>
    </row>
    <row r="1580" spans="16:21" x14ac:dyDescent="0.25">
      <c r="P1580" s="10">
        <v>36809</v>
      </c>
      <c r="Q1580">
        <v>5.7239979999999999</v>
      </c>
      <c r="S1580" s="42">
        <f t="shared" ca="1" si="30"/>
        <v>47551</v>
      </c>
      <c r="T1580" s="43">
        <f ca="1">_xll.BInterpol('Base CDI'!$H$4:$H$28,'Base CDI'!$J$4:$J$29,S1580,"Cubic","Extrapolate=Linear","MultiX=Average","Skip=True","Sort=True")</f>
        <v>13.102640471786275</v>
      </c>
      <c r="U1580" s="43">
        <f ca="1">_xll.BInterpol('Base CDI'!$H$4:$H$28,'Base CDI'!$I$4:$I$29,S1580,"Cubic","Extrapolate=Linear","MultiX=Average","Skip=True","Sort=True")</f>
        <v>13.112299765934896</v>
      </c>
    </row>
    <row r="1581" spans="16:21" x14ac:dyDescent="0.25">
      <c r="P1581" s="10">
        <v>36810</v>
      </c>
      <c r="Q1581">
        <v>5.7274620000000001</v>
      </c>
      <c r="S1581" s="42">
        <f t="shared" ca="1" si="30"/>
        <v>47552</v>
      </c>
      <c r="T1581" s="43">
        <f ca="1">_xll.BInterpol('Base CDI'!$H$4:$H$28,'Base CDI'!$J$4:$J$29,S1581,"Cubic","Extrapolate=Linear","MultiX=Average","Skip=True","Sort=True")</f>
        <v>13.10314084679402</v>
      </c>
      <c r="U1581" s="43">
        <f ca="1">_xll.BInterpol('Base CDI'!$H$4:$H$28,'Base CDI'!$I$4:$I$29,S1581,"Cubic","Extrapolate=Linear","MultiX=Average","Skip=True","Sort=True")</f>
        <v>13.112891885785235</v>
      </c>
    </row>
    <row r="1582" spans="16:21" x14ac:dyDescent="0.25">
      <c r="P1582" s="10">
        <v>36812</v>
      </c>
      <c r="Q1582">
        <v>5.7309239999999999</v>
      </c>
      <c r="S1582" s="42">
        <f t="shared" ca="1" si="30"/>
        <v>47553</v>
      </c>
      <c r="T1582" s="43">
        <f ca="1">_xll.BInterpol('Base CDI'!$H$4:$H$28,'Base CDI'!$J$4:$J$29,S1582,"Cubic","Extrapolate=Linear","MultiX=Average","Skip=True","Sort=True")</f>
        <v>13.103641970019964</v>
      </c>
      <c r="U1582" s="43">
        <f ca="1">_xll.BInterpol('Base CDI'!$H$4:$H$28,'Base CDI'!$I$4:$I$29,S1582,"Cubic","Extrapolate=Linear","MultiX=Average","Skip=True","Sort=True")</f>
        <v>13.113484224992256</v>
      </c>
    </row>
    <row r="1583" spans="16:21" x14ac:dyDescent="0.25">
      <c r="P1583" s="10">
        <v>36815</v>
      </c>
      <c r="Q1583">
        <v>5.7343919999999997</v>
      </c>
      <c r="S1583" s="42">
        <f t="shared" ca="1" si="30"/>
        <v>47554</v>
      </c>
      <c r="T1583" s="43">
        <f ca="1">_xll.BInterpol('Base CDI'!$H$4:$H$28,'Base CDI'!$J$4:$J$29,S1583,"Cubic","Extrapolate=Linear","MultiX=Average","Skip=True","Sort=True")</f>
        <v>13.104143826898536</v>
      </c>
      <c r="U1583" s="43">
        <f ca="1">_xll.BInterpol('Base CDI'!$H$4:$H$28,'Base CDI'!$I$4:$I$29,S1583,"Cubic","Extrapolate=Linear","MultiX=Average","Skip=True","Sort=True")</f>
        <v>13.114076757712985</v>
      </c>
    </row>
    <row r="1584" spans="16:21" x14ac:dyDescent="0.25">
      <c r="P1584" s="10">
        <v>36816</v>
      </c>
      <c r="Q1584">
        <v>5.7378650000000002</v>
      </c>
      <c r="S1584" s="42">
        <f t="shared" ca="1" si="30"/>
        <v>47555</v>
      </c>
      <c r="T1584" s="43">
        <f ca="1">_xll.BInterpol('Base CDI'!$H$4:$H$28,'Base CDI'!$J$4:$J$29,S1584,"Cubic","Extrapolate=Linear","MultiX=Average","Skip=True","Sort=True")</f>
        <v>13.104646402864159</v>
      </c>
      <c r="U1584" s="43">
        <f ca="1">_xll.BInterpol('Base CDI'!$H$4:$H$28,'Base CDI'!$I$4:$I$29,S1584,"Cubic","Extrapolate=Linear","MultiX=Average","Skip=True","Sort=True")</f>
        <v>13.114669458104444</v>
      </c>
    </row>
    <row r="1585" spans="16:21" x14ac:dyDescent="0.25">
      <c r="P1585" s="10">
        <v>36817</v>
      </c>
      <c r="Q1585">
        <v>5.741339</v>
      </c>
      <c r="S1585" s="42">
        <f t="shared" ca="1" si="30"/>
        <v>47556</v>
      </c>
      <c r="T1585" s="43">
        <f ca="1">_xll.BInterpol('Base CDI'!$H$4:$H$28,'Base CDI'!$J$4:$J$29,S1585,"Cubic","Extrapolate=Linear","MultiX=Average","Skip=True","Sort=True")</f>
        <v>13.105149683351259</v>
      </c>
      <c r="U1585" s="43">
        <f ca="1">_xll.BInterpol('Base CDI'!$H$4:$H$28,'Base CDI'!$I$4:$I$29,S1585,"Cubic","Extrapolate=Linear","MultiX=Average","Skip=True","Sort=True")</f>
        <v>13.115262300323662</v>
      </c>
    </row>
    <row r="1586" spans="16:21" x14ac:dyDescent="0.25">
      <c r="P1586" s="10">
        <v>36818</v>
      </c>
      <c r="Q1586">
        <v>5.7448160000000001</v>
      </c>
      <c r="S1586" s="42">
        <f t="shared" ca="1" si="30"/>
        <v>47557</v>
      </c>
      <c r="T1586" s="43">
        <f ca="1">_xll.BInterpol('Base CDI'!$H$4:$H$28,'Base CDI'!$J$4:$J$29,S1586,"Cubic","Extrapolate=Linear","MultiX=Average","Skip=True","Sort=True")</f>
        <v>13.105653653794265</v>
      </c>
      <c r="U1586" s="43">
        <f ca="1">_xll.BInterpol('Base CDI'!$H$4:$H$28,'Base CDI'!$I$4:$I$29,S1586,"Cubic","Extrapolate=Linear","MultiX=Average","Skip=True","Sort=True")</f>
        <v>13.11585525852766</v>
      </c>
    </row>
    <row r="1587" spans="16:21" x14ac:dyDescent="0.25">
      <c r="P1587" s="10">
        <v>36819</v>
      </c>
      <c r="Q1587">
        <v>5.7482939999999996</v>
      </c>
      <c r="S1587" s="42">
        <f t="shared" ca="1" si="30"/>
        <v>47558</v>
      </c>
      <c r="T1587" s="43">
        <f ca="1">_xll.BInterpol('Base CDI'!$H$4:$H$28,'Base CDI'!$J$4:$J$29,S1587,"Cubic","Extrapolate=Linear","MultiX=Average","Skip=True","Sort=True")</f>
        <v>13.106158299627602</v>
      </c>
      <c r="U1587" s="43">
        <f ca="1">_xll.BInterpol('Base CDI'!$H$4:$H$28,'Base CDI'!$I$4:$I$29,S1587,"Cubic","Extrapolate=Linear","MultiX=Average","Skip=True","Sort=True")</f>
        <v>13.116448306873462</v>
      </c>
    </row>
    <row r="1588" spans="16:21" x14ac:dyDescent="0.25">
      <c r="P1588" s="10">
        <v>36822</v>
      </c>
      <c r="Q1588">
        <v>5.7517769999999997</v>
      </c>
      <c r="S1588" s="42">
        <f t="shared" ca="1" si="30"/>
        <v>47559</v>
      </c>
      <c r="T1588" s="43">
        <f ca="1">_xll.BInterpol('Base CDI'!$H$4:$H$28,'Base CDI'!$J$4:$J$29,S1588,"Cubic","Extrapolate=Linear","MultiX=Average","Skip=True","Sort=True")</f>
        <v>13.106663606285696</v>
      </c>
      <c r="U1588" s="43">
        <f ca="1">_xll.BInterpol('Base CDI'!$H$4:$H$28,'Base CDI'!$I$4:$I$29,S1588,"Cubic","Extrapolate=Linear","MultiX=Average","Skip=True","Sort=True")</f>
        <v>13.117041419518095</v>
      </c>
    </row>
    <row r="1589" spans="16:21" x14ac:dyDescent="0.25">
      <c r="P1589" s="10">
        <v>36823</v>
      </c>
      <c r="Q1589">
        <v>5.7552599999999998</v>
      </c>
      <c r="S1589" s="42">
        <f t="shared" ca="1" si="30"/>
        <v>47560</v>
      </c>
      <c r="T1589" s="43">
        <f ca="1">_xll.BInterpol('Base CDI'!$H$4:$H$28,'Base CDI'!$J$4:$J$29,S1589,"Cubic","Extrapolate=Linear","MultiX=Average","Skip=True","Sort=True")</f>
        <v>13.107169559202976</v>
      </c>
      <c r="U1589" s="43">
        <f ca="1">_xll.BInterpol('Base CDI'!$H$4:$H$28,'Base CDI'!$I$4:$I$29,S1589,"Cubic","Extrapolate=Linear","MultiX=Average","Skip=True","Sort=True")</f>
        <v>13.117634570618582</v>
      </c>
    </row>
    <row r="1590" spans="16:21" x14ac:dyDescent="0.25">
      <c r="P1590" s="10">
        <v>36824</v>
      </c>
      <c r="Q1590">
        <v>5.7587429999999999</v>
      </c>
      <c r="S1590" s="42">
        <f t="shared" ca="1" si="30"/>
        <v>47561</v>
      </c>
      <c r="T1590" s="43">
        <f ca="1">_xll.BInterpol('Base CDI'!$H$4:$H$28,'Base CDI'!$J$4:$J$29,S1590,"Cubic","Extrapolate=Linear","MultiX=Average","Skip=True","Sort=True")</f>
        <v>13.107676143813865</v>
      </c>
      <c r="U1590" s="43">
        <f ca="1">_xll.BInterpol('Base CDI'!$H$4:$H$28,'Base CDI'!$I$4:$I$29,S1590,"Cubic","Extrapolate=Linear","MultiX=Average","Skip=True","Sort=True")</f>
        <v>13.118227734331947</v>
      </c>
    </row>
    <row r="1591" spans="16:21" x14ac:dyDescent="0.25">
      <c r="P1591" s="10">
        <v>36825</v>
      </c>
      <c r="Q1591">
        <v>5.7622280000000003</v>
      </c>
      <c r="S1591" s="42">
        <f t="shared" ca="1" si="30"/>
        <v>47562</v>
      </c>
      <c r="T1591" s="43">
        <f ca="1">_xll.BInterpol('Base CDI'!$H$4:$H$28,'Base CDI'!$J$4:$J$29,S1591,"Cubic","Extrapolate=Linear","MultiX=Average","Skip=True","Sort=True")</f>
        <v>13.10818334555279</v>
      </c>
      <c r="U1591" s="43">
        <f ca="1">_xll.BInterpol('Base CDI'!$H$4:$H$28,'Base CDI'!$I$4:$I$29,S1591,"Cubic","Extrapolate=Linear","MultiX=Average","Skip=True","Sort=True")</f>
        <v>13.118820884815216</v>
      </c>
    </row>
    <row r="1592" spans="16:21" x14ac:dyDescent="0.25">
      <c r="P1592" s="10">
        <v>36826</v>
      </c>
      <c r="Q1592">
        <v>5.7657179999999997</v>
      </c>
      <c r="S1592" s="42">
        <f t="shared" ca="1" si="30"/>
        <v>47563</v>
      </c>
      <c r="T1592" s="43">
        <f ca="1">_xll.BInterpol('Base CDI'!$H$4:$H$28,'Base CDI'!$J$4:$J$29,S1592,"Cubic","Extrapolate=Linear","MultiX=Average","Skip=True","Sort=True")</f>
        <v>13.108691149854179</v>
      </c>
      <c r="U1592" s="43">
        <f ca="1">_xll.BInterpol('Base CDI'!$H$4:$H$28,'Base CDI'!$I$4:$I$29,S1592,"Cubic","Extrapolate=Linear","MultiX=Average","Skip=True","Sort=True")</f>
        <v>13.119413996225411</v>
      </c>
    </row>
    <row r="1593" spans="16:21" x14ac:dyDescent="0.25">
      <c r="P1593" s="10">
        <v>36829</v>
      </c>
      <c r="Q1593">
        <v>5.769209</v>
      </c>
      <c r="S1593" s="42">
        <f t="shared" ca="1" si="30"/>
        <v>47564</v>
      </c>
      <c r="T1593" s="43">
        <f ca="1">_xll.BInterpol('Base CDI'!$H$4:$H$28,'Base CDI'!$J$4:$J$29,S1593,"Cubic","Extrapolate=Linear","MultiX=Average","Skip=True","Sort=True")</f>
        <v>13.109199542152458</v>
      </c>
      <c r="U1593" s="43">
        <f ca="1">_xll.BInterpol('Base CDI'!$H$4:$H$28,'Base CDI'!$I$4:$I$29,S1593,"Cubic","Extrapolate=Linear","MultiX=Average","Skip=True","Sort=True")</f>
        <v>13.120007042719561</v>
      </c>
    </row>
    <row r="1594" spans="16:21" x14ac:dyDescent="0.25">
      <c r="P1594" s="10">
        <v>36830</v>
      </c>
      <c r="Q1594">
        <v>5.7727029999999999</v>
      </c>
      <c r="S1594" s="42">
        <f t="shared" ca="1" si="30"/>
        <v>47565</v>
      </c>
      <c r="T1594" s="43">
        <f ca="1">_xll.BInterpol('Base CDI'!$H$4:$H$28,'Base CDI'!$J$4:$J$29,S1594,"Cubic","Extrapolate=Linear","MultiX=Average","Skip=True","Sort=True")</f>
        <v>13.109708507882052</v>
      </c>
      <c r="U1594" s="43">
        <f ca="1">_xll.BInterpol('Base CDI'!$H$4:$H$28,'Base CDI'!$I$4:$I$29,S1594,"Cubic","Extrapolate=Linear","MultiX=Average","Skip=True","Sort=True")</f>
        <v>13.120599998454685</v>
      </c>
    </row>
    <row r="1595" spans="16:21" x14ac:dyDescent="0.25">
      <c r="P1595" s="10">
        <v>36831</v>
      </c>
      <c r="Q1595">
        <v>5.7762000000000002</v>
      </c>
      <c r="S1595" s="42">
        <f t="shared" ca="1" si="30"/>
        <v>47566</v>
      </c>
      <c r="T1595" s="43">
        <f ca="1">_xll.BInterpol('Base CDI'!$H$4:$H$28,'Base CDI'!$J$4:$J$29,S1595,"Cubic","Extrapolate=Linear","MultiX=Average","Skip=True","Sort=True")</f>
        <v>13.110218032477389</v>
      </c>
      <c r="U1595" s="43">
        <f ca="1">_xll.BInterpol('Base CDI'!$H$4:$H$28,'Base CDI'!$I$4:$I$29,S1595,"Cubic","Extrapolate=Linear","MultiX=Average","Skip=True","Sort=True")</f>
        <v>13.12119283758781</v>
      </c>
    </row>
    <row r="1596" spans="16:21" x14ac:dyDescent="0.25">
      <c r="P1596" s="10">
        <v>36833</v>
      </c>
      <c r="Q1596">
        <v>5.7796960000000004</v>
      </c>
      <c r="S1596" s="42">
        <f t="shared" ca="1" si="30"/>
        <v>47567</v>
      </c>
      <c r="T1596" s="43">
        <f ca="1">_xll.BInterpol('Base CDI'!$H$4:$H$28,'Base CDI'!$J$4:$J$29,S1596,"Cubic","Extrapolate=Linear","MultiX=Average","Skip=True","Sort=True")</f>
        <v>13.110728101372894</v>
      </c>
      <c r="U1596" s="43">
        <f ca="1">_xll.BInterpol('Base CDI'!$H$4:$H$28,'Base CDI'!$I$4:$I$29,S1596,"Cubic","Extrapolate=Linear","MultiX=Average","Skip=True","Sort=True")</f>
        <v>13.121785534275961</v>
      </c>
    </row>
    <row r="1597" spans="16:21" x14ac:dyDescent="0.25">
      <c r="P1597" s="10">
        <v>36836</v>
      </c>
      <c r="Q1597">
        <v>5.783188</v>
      </c>
      <c r="S1597" s="42">
        <f t="shared" ca="1" si="30"/>
        <v>47568</v>
      </c>
      <c r="T1597" s="43">
        <f ca="1">_xll.BInterpol('Base CDI'!$H$4:$H$28,'Base CDI'!$J$4:$J$29,S1597,"Cubic","Extrapolate=Linear","MultiX=Average","Skip=True","Sort=True")</f>
        <v>13.111238700002994</v>
      </c>
      <c r="U1597" s="43">
        <f ca="1">_xll.BInterpol('Base CDI'!$H$4:$H$28,'Base CDI'!$I$4:$I$29,S1597,"Cubic","Extrapolate=Linear","MultiX=Average","Skip=True","Sort=True")</f>
        <v>13.122378062676162</v>
      </c>
    </row>
    <row r="1598" spans="16:21" x14ac:dyDescent="0.25">
      <c r="P1598" s="10">
        <v>36837</v>
      </c>
      <c r="Q1598">
        <v>5.7866739999999997</v>
      </c>
      <c r="S1598" s="42">
        <f t="shared" ca="1" si="30"/>
        <v>47569</v>
      </c>
      <c r="T1598" s="43">
        <f ca="1">_xll.BInterpol('Base CDI'!$H$4:$H$28,'Base CDI'!$J$4:$J$29,S1598,"Cubic","Extrapolate=Linear","MultiX=Average","Skip=True","Sort=True")</f>
        <v>13.111749813802117</v>
      </c>
      <c r="U1598" s="43">
        <f ca="1">_xll.BInterpol('Base CDI'!$H$4:$H$28,'Base CDI'!$I$4:$I$29,S1598,"Cubic","Extrapolate=Linear","MultiX=Average","Skip=True","Sort=True")</f>
        <v>13.122970396945437</v>
      </c>
    </row>
    <row r="1599" spans="16:21" x14ac:dyDescent="0.25">
      <c r="P1599" s="10">
        <v>36838</v>
      </c>
      <c r="Q1599">
        <v>5.7901660000000001</v>
      </c>
      <c r="S1599" s="42">
        <f t="shared" ca="1" si="30"/>
        <v>47570</v>
      </c>
      <c r="T1599" s="43">
        <f ca="1">_xll.BInterpol('Base CDI'!$H$4:$H$28,'Base CDI'!$J$4:$J$29,S1599,"Cubic","Extrapolate=Linear","MultiX=Average","Skip=True","Sort=True")</f>
        <v>13.112261428204688</v>
      </c>
      <c r="U1599" s="43">
        <f ca="1">_xll.BInterpol('Base CDI'!$H$4:$H$28,'Base CDI'!$I$4:$I$29,S1599,"Cubic","Extrapolate=Linear","MultiX=Average","Skip=True","Sort=True")</f>
        <v>13.123562511240811</v>
      </c>
    </row>
    <row r="1600" spans="16:21" x14ac:dyDescent="0.25">
      <c r="P1600" s="10">
        <v>36839</v>
      </c>
      <c r="Q1600">
        <v>5.7936690000000004</v>
      </c>
      <c r="S1600" s="42">
        <f t="shared" ca="1" si="30"/>
        <v>47571</v>
      </c>
      <c r="T1600" s="43">
        <f ca="1">_xll.BInterpol('Base CDI'!$H$4:$H$28,'Base CDI'!$J$4:$J$29,S1600,"Cubic","Extrapolate=Linear","MultiX=Average","Skip=True","Sort=True")</f>
        <v>13.112773528645132</v>
      </c>
      <c r="U1600" s="43">
        <f ca="1">_xll.BInterpol('Base CDI'!$H$4:$H$28,'Base CDI'!$I$4:$I$29,S1600,"Cubic","Extrapolate=Linear","MultiX=Average","Skip=True","Sort=True")</f>
        <v>13.124154379719307</v>
      </c>
    </row>
    <row r="1601" spans="16:21" x14ac:dyDescent="0.25">
      <c r="P1601" s="10">
        <v>36840</v>
      </c>
      <c r="Q1601">
        <v>5.7971750000000002</v>
      </c>
      <c r="S1601" s="42">
        <f t="shared" ca="1" si="30"/>
        <v>47572</v>
      </c>
      <c r="T1601" s="43">
        <f ca="1">_xll.BInterpol('Base CDI'!$H$4:$H$28,'Base CDI'!$J$4:$J$29,S1601,"Cubic","Extrapolate=Linear","MultiX=Average","Skip=True","Sort=True")</f>
        <v>13.113286100557879</v>
      </c>
      <c r="U1601" s="43">
        <f ca="1">_xll.BInterpol('Base CDI'!$H$4:$H$28,'Base CDI'!$I$4:$I$29,S1601,"Cubic","Extrapolate=Linear","MultiX=Average","Skip=True","Sort=True")</f>
        <v>13.124745976537953</v>
      </c>
    </row>
    <row r="1602" spans="16:21" x14ac:dyDescent="0.25">
      <c r="P1602" s="10">
        <v>36843</v>
      </c>
      <c r="Q1602">
        <v>5.8006849999999996</v>
      </c>
      <c r="S1602" s="42">
        <f t="shared" ca="1" si="30"/>
        <v>47573</v>
      </c>
      <c r="T1602" s="43">
        <f ca="1">_xll.BInterpol('Base CDI'!$H$4:$H$28,'Base CDI'!$J$4:$J$29,S1602,"Cubic","Extrapolate=Linear","MultiX=Average","Skip=True","Sort=True")</f>
        <v>13.11379912937735</v>
      </c>
      <c r="U1602" s="43">
        <f ca="1">_xll.BInterpol('Base CDI'!$H$4:$H$28,'Base CDI'!$I$4:$I$29,S1602,"Cubic","Extrapolate=Linear","MultiX=Average","Skip=True","Sort=True")</f>
        <v>13.12533727585377</v>
      </c>
    </row>
    <row r="1603" spans="16:21" x14ac:dyDescent="0.25">
      <c r="P1603" s="10">
        <v>36844</v>
      </c>
      <c r="Q1603">
        <v>5.8041980000000004</v>
      </c>
      <c r="S1603" s="42">
        <f t="shared" ca="1" si="30"/>
        <v>47574</v>
      </c>
      <c r="T1603" s="43">
        <f ca="1">_xll.BInterpol('Base CDI'!$H$4:$H$28,'Base CDI'!$J$4:$J$29,S1603,"Cubic","Extrapolate=Linear","MultiX=Average","Skip=True","Sort=True")</f>
        <v>13.114312600537977</v>
      </c>
      <c r="U1603" s="43">
        <f ca="1">_xll.BInterpol('Base CDI'!$H$4:$H$28,'Base CDI'!$I$4:$I$29,S1603,"Cubic","Extrapolate=Linear","MultiX=Average","Skip=True","Sort=True")</f>
        <v>13.125928251823785</v>
      </c>
    </row>
    <row r="1604" spans="16:21" x14ac:dyDescent="0.25">
      <c r="P1604" s="10">
        <v>36846</v>
      </c>
      <c r="Q1604">
        <v>5.8077139999999998</v>
      </c>
      <c r="S1604" s="42">
        <f t="shared" ca="1" si="30"/>
        <v>47575</v>
      </c>
      <c r="T1604" s="43">
        <f ca="1">_xll.BInterpol('Base CDI'!$H$4:$H$28,'Base CDI'!$J$4:$J$29,S1604,"Cubic","Extrapolate=Linear","MultiX=Average","Skip=True","Sort=True")</f>
        <v>13.114826499474184</v>
      </c>
      <c r="U1604" s="43">
        <f ca="1">_xll.BInterpol('Base CDI'!$H$4:$H$28,'Base CDI'!$I$4:$I$29,S1604,"Cubic","Extrapolate=Linear","MultiX=Average","Skip=True","Sort=True")</f>
        <v>13.126518878605021</v>
      </c>
    </row>
    <row r="1605" spans="16:21" x14ac:dyDescent="0.25">
      <c r="P1605" s="10">
        <v>36847</v>
      </c>
      <c r="Q1605">
        <v>5.8112329999999996</v>
      </c>
      <c r="S1605" s="42">
        <f t="shared" ca="1" si="30"/>
        <v>47576</v>
      </c>
      <c r="T1605" s="43">
        <f ca="1">_xll.BInterpol('Base CDI'!$H$4:$H$28,'Base CDI'!$J$4:$J$29,S1605,"Cubic","Extrapolate=Linear","MultiX=Average","Skip=True","Sort=True")</f>
        <v>13.115340811620396</v>
      </c>
      <c r="U1605" s="43">
        <f ca="1">_xll.BInterpol('Base CDI'!$H$4:$H$28,'Base CDI'!$I$4:$I$29,S1605,"Cubic","Extrapolate=Linear","MultiX=Average","Skip=True","Sort=True")</f>
        <v>13.127109130354501</v>
      </c>
    </row>
    <row r="1606" spans="16:21" x14ac:dyDescent="0.25">
      <c r="P1606" s="10">
        <v>36850</v>
      </c>
      <c r="Q1606">
        <v>5.814756</v>
      </c>
      <c r="S1606" s="42">
        <f t="shared" ca="1" si="30"/>
        <v>47577</v>
      </c>
      <c r="T1606" s="43">
        <f ca="1">_xll.BInterpol('Base CDI'!$H$4:$H$28,'Base CDI'!$J$4:$J$29,S1606,"Cubic","Extrapolate=Linear","MultiX=Average","Skip=True","Sort=True")</f>
        <v>13.11585552241104</v>
      </c>
      <c r="U1606" s="43">
        <f ca="1">_xll.BInterpol('Base CDI'!$H$4:$H$28,'Base CDI'!$I$4:$I$29,S1606,"Cubic","Extrapolate=Linear","MultiX=Average","Skip=True","Sort=True")</f>
        <v>13.127698981229253</v>
      </c>
    </row>
    <row r="1607" spans="16:21" x14ac:dyDescent="0.25">
      <c r="P1607" s="10">
        <v>36851</v>
      </c>
      <c r="Q1607">
        <v>5.8182790000000004</v>
      </c>
      <c r="S1607" s="42">
        <f t="shared" ca="1" si="30"/>
        <v>47578</v>
      </c>
      <c r="T1607" s="43">
        <f ca="1">_xll.BInterpol('Base CDI'!$H$4:$H$28,'Base CDI'!$J$4:$J$29,S1607,"Cubic","Extrapolate=Linear","MultiX=Average","Skip=True","Sort=True")</f>
        <v>13.116370617280547</v>
      </c>
      <c r="U1607" s="43">
        <f ca="1">_xll.BInterpol('Base CDI'!$H$4:$H$28,'Base CDI'!$I$4:$I$29,S1607,"Cubic","Extrapolate=Linear","MultiX=Average","Skip=True","Sort=True")</f>
        <v>13.128288405386298</v>
      </c>
    </row>
    <row r="1608" spans="16:21" x14ac:dyDescent="0.25">
      <c r="P1608" s="10">
        <v>36852</v>
      </c>
      <c r="Q1608">
        <v>5.8218050000000003</v>
      </c>
      <c r="S1608" s="42">
        <f t="shared" ca="1" si="30"/>
        <v>47579</v>
      </c>
      <c r="T1608" s="43">
        <f ca="1">_xll.BInterpol('Base CDI'!$H$4:$H$28,'Base CDI'!$J$4:$J$29,S1608,"Cubic","Extrapolate=Linear","MultiX=Average","Skip=True","Sort=True")</f>
        <v>13.116886081663337</v>
      </c>
      <c r="U1608" s="43">
        <f ca="1">_xll.BInterpol('Base CDI'!$H$4:$H$28,'Base CDI'!$I$4:$I$29,S1608,"Cubic","Extrapolate=Linear","MultiX=Average","Skip=True","Sort=True")</f>
        <v>13.128877376982663</v>
      </c>
    </row>
    <row r="1609" spans="16:21" x14ac:dyDescent="0.25">
      <c r="P1609" s="10">
        <v>36853</v>
      </c>
      <c r="Q1609">
        <v>5.8253180000000002</v>
      </c>
      <c r="S1609" s="42">
        <f t="shared" ca="1" si="30"/>
        <v>47580</v>
      </c>
      <c r="T1609" s="43">
        <f ca="1">_xll.BInterpol('Base CDI'!$H$4:$H$28,'Base CDI'!$J$4:$J$29,S1609,"Cubic","Extrapolate=Linear","MultiX=Average","Skip=True","Sort=True")</f>
        <v>13.117401900993839</v>
      </c>
      <c r="U1609" s="43">
        <f ca="1">_xll.BInterpol('Base CDI'!$H$4:$H$28,'Base CDI'!$I$4:$I$29,S1609,"Cubic","Extrapolate=Linear","MultiX=Average","Skip=True","Sort=True")</f>
        <v>13.129465870175371</v>
      </c>
    </row>
    <row r="1610" spans="16:21" x14ac:dyDescent="0.25">
      <c r="P1610" s="10">
        <v>36854</v>
      </c>
      <c r="Q1610">
        <v>5.8288330000000004</v>
      </c>
      <c r="S1610" s="42">
        <f t="shared" ca="1" si="30"/>
        <v>47581</v>
      </c>
      <c r="T1610" s="43">
        <f ca="1">_xll.BInterpol('Base CDI'!$H$4:$H$28,'Base CDI'!$J$4:$J$29,S1610,"Cubic","Extrapolate=Linear","MultiX=Average","Skip=True","Sort=True")</f>
        <v>13.117918060706478</v>
      </c>
      <c r="U1610" s="43">
        <f ca="1">_xll.BInterpol('Base CDI'!$H$4:$H$28,'Base CDI'!$I$4:$I$29,S1610,"Cubic","Extrapolate=Linear","MultiX=Average","Skip=True","Sort=True")</f>
        <v>13.130053859121448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1">S1610+1</f>
        <v>47582</v>
      </c>
      <c r="T1611" s="43">
        <f ca="1">_xll.BInterpol('Base CDI'!$H$4:$H$28,'Base CDI'!$J$4:$J$29,S1611,"Cubic","Extrapolate=Linear","MultiX=Average","Skip=True","Sort=True")</f>
        <v>13.118434546235683</v>
      </c>
      <c r="U1611" s="43">
        <f ca="1">_xll.BInterpol('Base CDI'!$H$4:$H$28,'Base CDI'!$I$4:$I$29,S1611,"Cubic","Extrapolate=Linear","MultiX=Average","Skip=True","Sort=True")</f>
        <v>13.130641317977918</v>
      </c>
    </row>
    <row r="1612" spans="16:21" x14ac:dyDescent="0.25">
      <c r="P1612" s="10">
        <v>36858</v>
      </c>
      <c r="Q1612">
        <v>5.8358650000000001</v>
      </c>
      <c r="S1612" s="42">
        <f t="shared" ca="1" si="31"/>
        <v>47583</v>
      </c>
      <c r="T1612" s="43">
        <f ca="1">_xll.BInterpol('Base CDI'!$H$4:$H$28,'Base CDI'!$J$4:$J$29,S1612,"Cubic","Extrapolate=Linear","MultiX=Average","Skip=True","Sort=True")</f>
        <v>13.11895134301588</v>
      </c>
      <c r="U1612" s="43">
        <f ca="1">_xll.BInterpol('Base CDI'!$H$4:$H$28,'Base CDI'!$I$4:$I$29,S1612,"Cubic","Extrapolate=Linear","MultiX=Average","Skip=True","Sort=True")</f>
        <v>13.131228220901804</v>
      </c>
    </row>
    <row r="1613" spans="16:21" x14ac:dyDescent="0.25">
      <c r="P1613" s="10">
        <v>36859</v>
      </c>
      <c r="Q1613">
        <v>5.839385</v>
      </c>
      <c r="S1613" s="42">
        <f t="shared" ca="1" si="31"/>
        <v>47584</v>
      </c>
      <c r="T1613" s="43">
        <f ca="1">_xll.BInterpol('Base CDI'!$H$4:$H$28,'Base CDI'!$J$4:$J$29,S1613,"Cubic","Extrapolate=Linear","MultiX=Average","Skip=True","Sort=True")</f>
        <v>13.119468436481494</v>
      </c>
      <c r="U1613" s="43">
        <f ca="1">_xll.BInterpol('Base CDI'!$H$4:$H$28,'Base CDI'!$I$4:$I$29,S1613,"Cubic","Extrapolate=Linear","MultiX=Average","Skip=True","Sort=True")</f>
        <v>13.131814542050131</v>
      </c>
    </row>
    <row r="1614" spans="16:21" x14ac:dyDescent="0.25">
      <c r="P1614" s="10">
        <v>36860</v>
      </c>
      <c r="Q1614">
        <v>5.8429010000000003</v>
      </c>
      <c r="S1614" s="42">
        <f t="shared" ca="1" si="31"/>
        <v>47585</v>
      </c>
      <c r="T1614" s="43">
        <f ca="1">_xll.BInterpol('Base CDI'!$H$4:$H$28,'Base CDI'!$J$4:$J$29,S1614,"Cubic","Extrapolate=Linear","MultiX=Average","Skip=True","Sort=True")</f>
        <v>13.119985812066952</v>
      </c>
      <c r="U1614" s="43">
        <f ca="1">_xll.BInterpol('Base CDI'!$H$4:$H$28,'Base CDI'!$I$4:$I$29,S1614,"Cubic","Extrapolate=Linear","MultiX=Average","Skip=True","Sort=True")</f>
        <v>13.132400255579924</v>
      </c>
    </row>
    <row r="1615" spans="16:21" x14ac:dyDescent="0.25">
      <c r="P1615" s="10">
        <v>36861</v>
      </c>
      <c r="Q1615">
        <v>5.8464150000000004</v>
      </c>
      <c r="S1615" s="42">
        <f t="shared" ca="1" si="31"/>
        <v>47586</v>
      </c>
      <c r="T1615" s="43">
        <f ca="1">_xll.BInterpol('Base CDI'!$H$4:$H$28,'Base CDI'!$J$4:$J$29,S1615,"Cubic","Extrapolate=Linear","MultiX=Average","Skip=True","Sort=True")</f>
        <v>13.120503455206681</v>
      </c>
      <c r="U1615" s="43">
        <f ca="1">_xll.BInterpol('Base CDI'!$H$4:$H$28,'Base CDI'!$I$4:$I$29,S1615,"Cubic","Extrapolate=Linear","MultiX=Average","Skip=True","Sort=True")</f>
        <v>13.132985335648208</v>
      </c>
    </row>
    <row r="1616" spans="16:21" x14ac:dyDescent="0.25">
      <c r="P1616" s="10">
        <v>36864</v>
      </c>
      <c r="Q1616">
        <v>5.849933</v>
      </c>
      <c r="S1616" s="42">
        <f t="shared" ca="1" si="31"/>
        <v>47587</v>
      </c>
      <c r="T1616" s="43">
        <f ca="1">_xll.BInterpol('Base CDI'!$H$4:$H$28,'Base CDI'!$J$4:$J$29,S1616,"Cubic","Extrapolate=Linear","MultiX=Average","Skip=True","Sort=True")</f>
        <v>13.121021351335106</v>
      </c>
      <c r="U1616" s="43">
        <f ca="1">_xll.BInterpol('Base CDI'!$H$4:$H$28,'Base CDI'!$I$4:$I$29,S1616,"Cubic","Extrapolate=Linear","MultiX=Average","Skip=True","Sort=True")</f>
        <v>13.133569756412006</v>
      </c>
    </row>
    <row r="1617" spans="16:21" x14ac:dyDescent="0.25">
      <c r="P1617" s="10">
        <v>36865</v>
      </c>
      <c r="Q1617">
        <v>5.8534519999999999</v>
      </c>
      <c r="S1617" s="42">
        <f t="shared" ca="1" si="31"/>
        <v>47588</v>
      </c>
      <c r="T1617" s="43">
        <f ca="1">_xll.BInterpol('Base CDI'!$H$4:$H$28,'Base CDI'!$J$4:$J$29,S1617,"Cubic","Extrapolate=Linear","MultiX=Average","Skip=True","Sort=True")</f>
        <v>13.121539485886654</v>
      </c>
      <c r="U1617" s="43">
        <f ca="1">_xll.BInterpol('Base CDI'!$H$4:$H$28,'Base CDI'!$I$4:$I$29,S1617,"Cubic","Extrapolate=Linear","MultiX=Average","Skip=True","Sort=True")</f>
        <v>13.134153492028345</v>
      </c>
    </row>
    <row r="1618" spans="16:21" x14ac:dyDescent="0.25">
      <c r="P1618" s="10">
        <v>36866</v>
      </c>
      <c r="Q1618">
        <v>5.8569719999999998</v>
      </c>
      <c r="S1618" s="42">
        <f t="shared" ca="1" si="31"/>
        <v>47589</v>
      </c>
      <c r="T1618" s="43">
        <f ca="1">_xll.BInterpol('Base CDI'!$H$4:$H$28,'Base CDI'!$J$4:$J$29,S1618,"Cubic","Extrapolate=Linear","MultiX=Average","Skip=True","Sort=True")</f>
        <v>13.122057844295751</v>
      </c>
      <c r="U1618" s="43">
        <f ca="1">_xll.BInterpol('Base CDI'!$H$4:$H$28,'Base CDI'!$I$4:$I$29,S1618,"Cubic","Extrapolate=Linear","MultiX=Average","Skip=True","Sort=True")</f>
        <v>13.134736516654247</v>
      </c>
    </row>
    <row r="1619" spans="16:21" x14ac:dyDescent="0.25">
      <c r="P1619" s="10">
        <v>36867</v>
      </c>
      <c r="Q1619">
        <v>5.860493</v>
      </c>
      <c r="S1619" s="42">
        <f t="shared" ca="1" si="31"/>
        <v>47590</v>
      </c>
      <c r="T1619" s="43">
        <f ca="1">_xll.BInterpol('Base CDI'!$H$4:$H$28,'Base CDI'!$J$4:$J$29,S1619,"Cubic","Extrapolate=Linear","MultiX=Average","Skip=True","Sort=True")</f>
        <v>13.122576411996825</v>
      </c>
      <c r="U1619" s="43">
        <f ca="1">_xll.BInterpol('Base CDI'!$H$4:$H$28,'Base CDI'!$I$4:$I$29,S1619,"Cubic","Extrapolate=Linear","MultiX=Average","Skip=True","Sort=True")</f>
        <v>13.135318804446737</v>
      </c>
    </row>
    <row r="1620" spans="16:21" x14ac:dyDescent="0.25">
      <c r="P1620" s="10">
        <v>36868</v>
      </c>
      <c r="Q1620">
        <v>5.8640140000000001</v>
      </c>
      <c r="S1620" s="42">
        <f t="shared" ca="1" si="31"/>
        <v>47591</v>
      </c>
      <c r="T1620" s="43">
        <f ca="1">_xll.BInterpol('Base CDI'!$H$4:$H$28,'Base CDI'!$J$4:$J$29,S1620,"Cubic","Extrapolate=Linear","MultiX=Average","Skip=True","Sort=True")</f>
        <v>13.123095174424302</v>
      </c>
      <c r="U1620" s="43">
        <f ca="1">_xll.BInterpol('Base CDI'!$H$4:$H$28,'Base CDI'!$I$4:$I$29,S1620,"Cubic","Extrapolate=Linear","MultiX=Average","Skip=True","Sort=True")</f>
        <v>13.135900329562839</v>
      </c>
    </row>
    <row r="1621" spans="16:21" x14ac:dyDescent="0.25">
      <c r="P1621" s="10">
        <v>36871</v>
      </c>
      <c r="Q1621">
        <v>5.8675369999999996</v>
      </c>
      <c r="S1621" s="42">
        <f t="shared" ca="1" si="31"/>
        <v>47592</v>
      </c>
      <c r="T1621" s="43">
        <f ca="1">_xll.BInterpol('Base CDI'!$H$4:$H$28,'Base CDI'!$J$4:$J$29,S1621,"Cubic","Extrapolate=Linear","MultiX=Average","Skip=True","Sort=True")</f>
        <v>13.123614117012606</v>
      </c>
      <c r="U1621" s="43">
        <f ca="1">_xll.BInterpol('Base CDI'!$H$4:$H$28,'Base CDI'!$I$4:$I$29,S1621,"Cubic","Extrapolate=Linear","MultiX=Average","Skip=True","Sort=True")</f>
        <v>13.136481066159579</v>
      </c>
    </row>
    <row r="1622" spans="16:21" x14ac:dyDescent="0.25">
      <c r="P1622" s="10">
        <v>36872</v>
      </c>
      <c r="Q1622">
        <v>5.8710589999999998</v>
      </c>
      <c r="S1622" s="42">
        <f t="shared" ca="1" si="31"/>
        <v>47593</v>
      </c>
      <c r="T1622" s="43">
        <f ca="1">_xll.BInterpol('Base CDI'!$H$4:$H$28,'Base CDI'!$J$4:$J$29,S1622,"Cubic","Extrapolate=Linear","MultiX=Average","Skip=True","Sort=True")</f>
        <v>13.124133225196166</v>
      </c>
      <c r="U1622" s="43">
        <f ca="1">_xll.BInterpol('Base CDI'!$H$4:$H$28,'Base CDI'!$I$4:$I$29,S1622,"Cubic","Extrapolate=Linear","MultiX=Average","Skip=True","Sort=True")</f>
        <v>13.13706098839398</v>
      </c>
    </row>
    <row r="1623" spans="16:21" x14ac:dyDescent="0.25">
      <c r="P1623" s="10">
        <v>36873</v>
      </c>
      <c r="Q1623">
        <v>5.8745830000000003</v>
      </c>
      <c r="S1623" s="42">
        <f t="shared" ca="1" si="31"/>
        <v>47594</v>
      </c>
      <c r="T1623" s="43">
        <f ca="1">_xll.BInterpol('Base CDI'!$H$4:$H$28,'Base CDI'!$J$4:$J$29,S1623,"Cubic","Extrapolate=Linear","MultiX=Average","Skip=True","Sort=True")</f>
        <v>13.124652484409408</v>
      </c>
      <c r="U1623" s="43">
        <f ca="1">_xll.BInterpol('Base CDI'!$H$4:$H$28,'Base CDI'!$I$4:$I$29,S1623,"Cubic","Extrapolate=Linear","MultiX=Average","Skip=True","Sort=True")</f>
        <v>13.137640070423068</v>
      </c>
    </row>
    <row r="1624" spans="16:21" x14ac:dyDescent="0.25">
      <c r="P1624" s="10">
        <v>36874</v>
      </c>
      <c r="Q1624">
        <v>5.8781059999999998</v>
      </c>
      <c r="S1624" s="42">
        <f t="shared" ca="1" si="31"/>
        <v>47595</v>
      </c>
      <c r="T1624" s="43">
        <f ca="1">_xll.BInterpol('Base CDI'!$H$4:$H$28,'Base CDI'!$J$4:$J$29,S1624,"Cubic","Extrapolate=Linear","MultiX=Average","Skip=True","Sort=True")</f>
        <v>13.125171880086757</v>
      </c>
      <c r="U1624" s="43">
        <f ca="1">_xll.BInterpol('Base CDI'!$H$4:$H$28,'Base CDI'!$I$4:$I$29,S1624,"Cubic","Extrapolate=Linear","MultiX=Average","Skip=True","Sort=True")</f>
        <v>13.138218286403866</v>
      </c>
    </row>
    <row r="1625" spans="16:21" x14ac:dyDescent="0.25">
      <c r="P1625" s="10">
        <v>36875</v>
      </c>
      <c r="Q1625">
        <v>5.8816290000000002</v>
      </c>
      <c r="S1625" s="42">
        <f t="shared" ca="1" si="31"/>
        <v>47596</v>
      </c>
      <c r="T1625" s="43">
        <f ca="1">_xll.BInterpol('Base CDI'!$H$4:$H$28,'Base CDI'!$J$4:$J$29,S1625,"Cubic","Extrapolate=Linear","MultiX=Average","Skip=True","Sort=True")</f>
        <v>13.125691397662642</v>
      </c>
      <c r="U1625" s="43">
        <f ca="1">_xll.BInterpol('Base CDI'!$H$4:$H$28,'Base CDI'!$I$4:$I$29,S1625,"Cubic","Extrapolate=Linear","MultiX=Average","Skip=True","Sort=True")</f>
        <v>13.138795610493398</v>
      </c>
    </row>
    <row r="1626" spans="16:21" x14ac:dyDescent="0.25">
      <c r="P1626" s="10">
        <v>36878</v>
      </c>
      <c r="Q1626">
        <v>5.8851550000000001</v>
      </c>
      <c r="S1626" s="42">
        <f t="shared" ca="1" si="31"/>
        <v>47597</v>
      </c>
      <c r="T1626" s="43">
        <f ca="1">_xll.BInterpol('Base CDI'!$H$4:$H$28,'Base CDI'!$J$4:$J$29,S1626,"Cubic","Extrapolate=Linear","MultiX=Average","Skip=True","Sort=True")</f>
        <v>13.126211022571486</v>
      </c>
      <c r="U1626" s="43">
        <f ca="1">_xll.BInterpol('Base CDI'!$H$4:$H$28,'Base CDI'!$I$4:$I$29,S1626,"Cubic","Extrapolate=Linear","MultiX=Average","Skip=True","Sort=True")</f>
        <v>13.139372016848691</v>
      </c>
    </row>
    <row r="1627" spans="16:21" x14ac:dyDescent="0.25">
      <c r="P1627" s="10">
        <v>36879</v>
      </c>
      <c r="Q1627">
        <v>5.8886779999999996</v>
      </c>
      <c r="S1627" s="42">
        <f t="shared" ca="1" si="31"/>
        <v>47598</v>
      </c>
      <c r="T1627" s="43">
        <f ca="1">_xll.BInterpol('Base CDI'!$H$4:$H$28,'Base CDI'!$J$4:$J$29,S1627,"Cubic","Extrapolate=Linear","MultiX=Average","Skip=True","Sort=True")</f>
        <v>13.126730740247718</v>
      </c>
      <c r="U1627" s="43">
        <f ca="1">_xll.BInterpol('Base CDI'!$H$4:$H$28,'Base CDI'!$I$4:$I$29,S1627,"Cubic","Extrapolate=Linear","MultiX=Average","Skip=True","Sort=True")</f>
        <v>13.139947479626768</v>
      </c>
    </row>
    <row r="1628" spans="16:21" x14ac:dyDescent="0.25">
      <c r="P1628" s="10">
        <v>36880</v>
      </c>
      <c r="Q1628">
        <v>5.8921999999999999</v>
      </c>
      <c r="S1628" s="42">
        <f t="shared" ca="1" si="31"/>
        <v>47599</v>
      </c>
      <c r="T1628" s="43">
        <f ca="1">_xll.BInterpol('Base CDI'!$H$4:$H$28,'Base CDI'!$J$4:$J$29,S1628,"Cubic","Extrapolate=Linear","MultiX=Average","Skip=True","Sort=True")</f>
        <v>13.127250536125764</v>
      </c>
      <c r="U1628" s="43">
        <f ca="1">_xll.BInterpol('Base CDI'!$H$4:$H$28,'Base CDI'!$I$4:$I$29,S1628,"Cubic","Extrapolate=Linear","MultiX=Average","Skip=True","Sort=True")</f>
        <v>13.140521972984654</v>
      </c>
    </row>
    <row r="1629" spans="16:21" x14ac:dyDescent="0.25">
      <c r="P1629" s="10">
        <v>36881</v>
      </c>
      <c r="Q1629">
        <v>5.8956749999999998</v>
      </c>
      <c r="S1629" s="42">
        <f t="shared" ca="1" si="31"/>
        <v>47600</v>
      </c>
      <c r="T1629" s="43">
        <f ca="1">_xll.BInterpol('Base CDI'!$H$4:$H$28,'Base CDI'!$J$4:$J$29,S1629,"Cubic","Extrapolate=Linear","MultiX=Average","Skip=True","Sort=True")</f>
        <v>13.127770395640049</v>
      </c>
      <c r="U1629" s="43">
        <f ca="1">_xll.BInterpol('Base CDI'!$H$4:$H$28,'Base CDI'!$I$4:$I$29,S1629,"Cubic","Extrapolate=Linear","MultiX=Average","Skip=True","Sort=True")</f>
        <v>13.141095471079373</v>
      </c>
    </row>
    <row r="1630" spans="16:21" x14ac:dyDescent="0.25">
      <c r="P1630" s="10">
        <v>36882</v>
      </c>
      <c r="Q1630">
        <v>5.8990960000000001</v>
      </c>
      <c r="S1630" s="42">
        <f t="shared" ca="1" si="31"/>
        <v>47601</v>
      </c>
      <c r="T1630" s="43">
        <f ca="1">_xll.BInterpol('Base CDI'!$H$4:$H$28,'Base CDI'!$J$4:$J$29,S1630,"Cubic","Extrapolate=Linear","MultiX=Average","Skip=True","Sort=True")</f>
        <v>13.128290304225001</v>
      </c>
      <c r="U1630" s="43">
        <f ca="1">_xll.BInterpol('Base CDI'!$H$4:$H$28,'Base CDI'!$I$4:$I$29,S1630,"Cubic","Extrapolate=Linear","MultiX=Average","Skip=True","Sort=True")</f>
        <v>13.141667948067948</v>
      </c>
    </row>
    <row r="1631" spans="16:21" x14ac:dyDescent="0.25">
      <c r="P1631" s="10">
        <v>36886</v>
      </c>
      <c r="Q1631">
        <v>5.9025169999999996</v>
      </c>
      <c r="S1631" s="42">
        <f t="shared" ca="1" si="31"/>
        <v>47602</v>
      </c>
      <c r="T1631" s="43">
        <f ca="1">_xll.BInterpol('Base CDI'!$H$4:$H$28,'Base CDI'!$J$4:$J$29,S1631,"Cubic","Extrapolate=Linear","MultiX=Average","Skip=True","Sort=True")</f>
        <v>13.128810247315046</v>
      </c>
      <c r="U1631" s="43">
        <f ca="1">_xll.BInterpol('Base CDI'!$H$4:$H$28,'Base CDI'!$I$4:$I$29,S1631,"Cubic","Extrapolate=Linear","MultiX=Average","Skip=True","Sort=True")</f>
        <v>13.142239378107405</v>
      </c>
    </row>
    <row r="1632" spans="16:21" x14ac:dyDescent="0.25">
      <c r="P1632" s="10">
        <v>36887</v>
      </c>
      <c r="Q1632">
        <v>5.9059379999999999</v>
      </c>
      <c r="S1632" s="42">
        <f t="shared" ca="1" si="31"/>
        <v>47603</v>
      </c>
      <c r="T1632" s="43">
        <f ca="1">_xll.BInterpol('Base CDI'!$H$4:$H$28,'Base CDI'!$J$4:$J$29,S1632,"Cubic","Extrapolate=Linear","MultiX=Average","Skip=True","Sort=True")</f>
        <v>13.129330210344609</v>
      </c>
      <c r="U1632" s="43">
        <f ca="1">_xll.BInterpol('Base CDI'!$H$4:$H$28,'Base CDI'!$I$4:$I$29,S1632,"Cubic","Extrapolate=Linear","MultiX=Average","Skip=True","Sort=True")</f>
        <v>13.142809735354769</v>
      </c>
    </row>
    <row r="1633" spans="16:21" x14ac:dyDescent="0.25">
      <c r="P1633" s="10">
        <v>36888</v>
      </c>
      <c r="Q1633">
        <v>5.9093559999999998</v>
      </c>
      <c r="S1633" s="42">
        <f t="shared" ca="1" si="31"/>
        <v>47604</v>
      </c>
      <c r="T1633" s="43">
        <f ca="1">_xll.BInterpol('Base CDI'!$H$4:$H$28,'Base CDI'!$J$4:$J$29,S1633,"Cubic","Extrapolate=Linear","MultiX=Average","Skip=True","Sort=True")</f>
        <v>13.129850178748118</v>
      </c>
      <c r="U1633" s="43">
        <f ca="1">_xll.BInterpol('Base CDI'!$H$4:$H$28,'Base CDI'!$I$4:$I$29,S1633,"Cubic","Extrapolate=Linear","MultiX=Average","Skip=True","Sort=True")</f>
        <v>13.143378993967064</v>
      </c>
    </row>
    <row r="1634" spans="16:21" x14ac:dyDescent="0.25">
      <c r="P1634" s="10">
        <v>36889</v>
      </c>
      <c r="Q1634">
        <v>5.9127809999999998</v>
      </c>
      <c r="S1634" s="42">
        <f t="shared" ca="1" si="31"/>
        <v>47605</v>
      </c>
      <c r="T1634" s="43">
        <f ca="1">_xll.BInterpol('Base CDI'!$H$4:$H$28,'Base CDI'!$J$4:$J$29,S1634,"Cubic","Extrapolate=Linear","MultiX=Average","Skip=True","Sort=True")</f>
        <v>13.13037013796</v>
      </c>
      <c r="U1634" s="43">
        <f ca="1">_xll.BInterpol('Base CDI'!$H$4:$H$28,'Base CDI'!$I$4:$I$29,S1634,"Cubic","Extrapolate=Linear","MultiX=Average","Skip=True","Sort=True")</f>
        <v>13.143947128101315</v>
      </c>
    </row>
    <row r="1635" spans="16:21" x14ac:dyDescent="0.25">
      <c r="P1635" s="10">
        <v>36893</v>
      </c>
      <c r="Q1635">
        <v>5.9162080000000001</v>
      </c>
      <c r="S1635" s="42">
        <f t="shared" ca="1" si="31"/>
        <v>47606</v>
      </c>
      <c r="T1635" s="43">
        <f ca="1">_xll.BInterpol('Base CDI'!$H$4:$H$28,'Base CDI'!$J$4:$J$29,S1635,"Cubic","Extrapolate=Linear","MultiX=Average","Skip=True","Sort=True")</f>
        <v>13.13089007341468</v>
      </c>
      <c r="U1635" s="43">
        <f ca="1">_xll.BInterpol('Base CDI'!$H$4:$H$28,'Base CDI'!$I$4:$I$29,S1635,"Cubic","Extrapolate=Linear","MultiX=Average","Skip=True","Sort=True")</f>
        <v>13.144514111914544</v>
      </c>
    </row>
    <row r="1636" spans="16:21" x14ac:dyDescent="0.25">
      <c r="P1636" s="10">
        <v>36894</v>
      </c>
      <c r="Q1636">
        <v>5.9196390000000001</v>
      </c>
      <c r="S1636" s="42">
        <f t="shared" ca="1" si="31"/>
        <v>47607</v>
      </c>
      <c r="T1636" s="43">
        <f ca="1">_xll.BInterpol('Base CDI'!$H$4:$H$28,'Base CDI'!$J$4:$J$29,S1636,"Cubic","Extrapolate=Linear","MultiX=Average","Skip=True","Sort=True")</f>
        <v>13.131409970546583</v>
      </c>
      <c r="U1636" s="43">
        <f ca="1">_xll.BInterpol('Base CDI'!$H$4:$H$28,'Base CDI'!$I$4:$I$29,S1636,"Cubic","Extrapolate=Linear","MultiX=Average","Skip=True","Sort=True")</f>
        <v>13.145079919563779</v>
      </c>
    </row>
    <row r="1637" spans="16:21" x14ac:dyDescent="0.25">
      <c r="P1637" s="10">
        <v>36895</v>
      </c>
      <c r="Q1637">
        <v>5.9230650000000002</v>
      </c>
      <c r="S1637" s="42">
        <f t="shared" ca="1" si="31"/>
        <v>47608</v>
      </c>
      <c r="T1637" s="43">
        <f ca="1">_xll.BInterpol('Base CDI'!$H$4:$H$28,'Base CDI'!$J$4:$J$29,S1637,"Cubic","Extrapolate=Linear","MultiX=Average","Skip=True","Sort=True")</f>
        <v>13.131929814790139</v>
      </c>
      <c r="U1637" s="43">
        <f ca="1">_xll.BInterpol('Base CDI'!$H$4:$H$28,'Base CDI'!$I$4:$I$29,S1637,"Cubic","Extrapolate=Linear","MultiX=Average","Skip=True","Sort=True")</f>
        <v>13.145644525206041</v>
      </c>
    </row>
    <row r="1638" spans="16:21" x14ac:dyDescent="0.25">
      <c r="P1638" s="10">
        <v>36896</v>
      </c>
      <c r="Q1638">
        <v>5.9264919999999996</v>
      </c>
      <c r="S1638" s="42">
        <f t="shared" ca="1" si="31"/>
        <v>47609</v>
      </c>
      <c r="T1638" s="43">
        <f ca="1">_xll.BInterpol('Base CDI'!$H$4:$H$28,'Base CDI'!$J$4:$J$29,S1638,"Cubic","Extrapolate=Linear","MultiX=Average","Skip=True","Sort=True")</f>
        <v>13.132449591579773</v>
      </c>
      <c r="U1638" s="43">
        <f ca="1">_xll.BInterpol('Base CDI'!$H$4:$H$28,'Base CDI'!$I$4:$I$29,S1638,"Cubic","Extrapolate=Linear","MultiX=Average","Skip=True","Sort=True")</f>
        <v>13.146207902998357</v>
      </c>
    </row>
    <row r="1639" spans="16:21" x14ac:dyDescent="0.25">
      <c r="P1639" s="10">
        <v>36899</v>
      </c>
      <c r="Q1639">
        <v>5.9299229999999996</v>
      </c>
      <c r="S1639" s="42">
        <f t="shared" ca="1" si="31"/>
        <v>47610</v>
      </c>
      <c r="T1639" s="43">
        <f ca="1">_xll.BInterpol('Base CDI'!$H$4:$H$28,'Base CDI'!$J$4:$J$29,S1639,"Cubic","Extrapolate=Linear","MultiX=Average","Skip=True","Sort=True")</f>
        <v>13.13296928634991</v>
      </c>
      <c r="U1639" s="43">
        <f ca="1">_xll.BInterpol('Base CDI'!$H$4:$H$28,'Base CDI'!$I$4:$I$29,S1639,"Cubic","Extrapolate=Linear","MultiX=Average","Skip=True","Sort=True")</f>
        <v>13.146770027097752</v>
      </c>
    </row>
    <row r="1640" spans="16:21" x14ac:dyDescent="0.25">
      <c r="P1640" s="10">
        <v>36900</v>
      </c>
      <c r="Q1640">
        <v>5.9333530000000003</v>
      </c>
      <c r="S1640" s="42">
        <f t="shared" ca="1" si="31"/>
        <v>47611</v>
      </c>
      <c r="T1640" s="43">
        <f ca="1">_xll.BInterpol('Base CDI'!$H$4:$H$28,'Base CDI'!$J$4:$J$29,S1640,"Cubic","Extrapolate=Linear","MultiX=Average","Skip=True","Sort=True")</f>
        <v>13.133488884534977</v>
      </c>
      <c r="U1640" s="43">
        <f ca="1">_xll.BInterpol('Base CDI'!$H$4:$H$28,'Base CDI'!$I$4:$I$29,S1640,"Cubic","Extrapolate=Linear","MultiX=Average","Skip=True","Sort=True")</f>
        <v>13.147330871661246</v>
      </c>
    </row>
    <row r="1641" spans="16:21" x14ac:dyDescent="0.25">
      <c r="P1641" s="10">
        <v>36901</v>
      </c>
      <c r="Q1641">
        <v>5.9367859999999997</v>
      </c>
      <c r="S1641" s="42">
        <f t="shared" ca="1" si="31"/>
        <v>47612</v>
      </c>
      <c r="T1641" s="43">
        <f ca="1">_xll.BInterpol('Base CDI'!$H$4:$H$28,'Base CDI'!$J$4:$J$29,S1641,"Cubic","Extrapolate=Linear","MultiX=Average","Skip=True","Sort=True")</f>
        <v>13.134008371569401</v>
      </c>
      <c r="U1641" s="43">
        <f ca="1">_xll.BInterpol('Base CDI'!$H$4:$H$28,'Base CDI'!$I$4:$I$29,S1641,"Cubic","Extrapolate=Linear","MultiX=Average","Skip=True","Sort=True")</f>
        <v>13.14789041084587</v>
      </c>
    </row>
    <row r="1642" spans="16:21" x14ac:dyDescent="0.25">
      <c r="P1642" s="10">
        <v>36902</v>
      </c>
      <c r="Q1642">
        <v>5.9402080000000002</v>
      </c>
      <c r="S1642" s="42">
        <f t="shared" ca="1" si="31"/>
        <v>47613</v>
      </c>
      <c r="T1642" s="43">
        <f ca="1">_xll.BInterpol('Base CDI'!$H$4:$H$28,'Base CDI'!$J$4:$J$29,S1642,"Cubic","Extrapolate=Linear","MultiX=Average","Skip=True","Sort=True")</f>
        <v>13.134527732887609</v>
      </c>
      <c r="U1642" s="43">
        <f ca="1">_xll.BInterpol('Base CDI'!$H$4:$H$28,'Base CDI'!$I$4:$I$29,S1642,"Cubic","Extrapolate=Linear","MultiX=Average","Skip=True","Sort=True")</f>
        <v>13.148448618808644</v>
      </c>
    </row>
    <row r="1643" spans="16:21" x14ac:dyDescent="0.25">
      <c r="P1643" s="10">
        <v>36903</v>
      </c>
      <c r="Q1643">
        <v>5.9436280000000004</v>
      </c>
      <c r="S1643" s="42">
        <f t="shared" ca="1" si="31"/>
        <v>47614</v>
      </c>
      <c r="T1643" s="43">
        <f ca="1">_xll.BInterpol('Base CDI'!$H$4:$H$28,'Base CDI'!$J$4:$J$29,S1643,"Cubic","Extrapolate=Linear","MultiX=Average","Skip=True","Sort=True")</f>
        <v>13.135046953924025</v>
      </c>
      <c r="U1643" s="43">
        <f ca="1">_xll.BInterpol('Base CDI'!$H$4:$H$28,'Base CDI'!$I$4:$I$29,S1643,"Cubic","Extrapolate=Linear","MultiX=Average","Skip=True","Sort=True")</f>
        <v>13.149005469706593</v>
      </c>
    </row>
    <row r="1644" spans="16:21" x14ac:dyDescent="0.25">
      <c r="P1644" s="10">
        <v>36906</v>
      </c>
      <c r="Q1644">
        <v>5.9470460000000003</v>
      </c>
      <c r="S1644" s="42">
        <f t="shared" ca="1" si="31"/>
        <v>47615</v>
      </c>
      <c r="T1644" s="43">
        <f ca="1">_xll.BInterpol('Base CDI'!$H$4:$H$28,'Base CDI'!$J$4:$J$29,S1644,"Cubic","Extrapolate=Linear","MultiX=Average","Skip=True","Sort=True")</f>
        <v>13.135566020113078</v>
      </c>
      <c r="U1644" s="43">
        <f ca="1">_xll.BInterpol('Base CDI'!$H$4:$H$28,'Base CDI'!$I$4:$I$29,S1644,"Cubic","Extrapolate=Linear","MultiX=Average","Skip=True","Sort=True")</f>
        <v>13.149560937696741</v>
      </c>
    </row>
    <row r="1645" spans="16:21" x14ac:dyDescent="0.25">
      <c r="P1645" s="10">
        <v>36907</v>
      </c>
      <c r="Q1645">
        <v>5.9504640000000002</v>
      </c>
      <c r="S1645" s="42">
        <f t="shared" ca="1" si="31"/>
        <v>47616</v>
      </c>
      <c r="T1645" s="43">
        <f ca="1">_xll.BInterpol('Base CDI'!$H$4:$H$28,'Base CDI'!$J$4:$J$29,S1645,"Cubic","Extrapolate=Linear","MultiX=Average","Skip=True","Sort=True")</f>
        <v>13.136084916889194</v>
      </c>
      <c r="U1645" s="43">
        <f ca="1">_xll.BInterpol('Base CDI'!$H$4:$H$28,'Base CDI'!$I$4:$I$29,S1645,"Cubic","Extrapolate=Linear","MultiX=Average","Skip=True","Sort=True")</f>
        <v>13.150114996936114</v>
      </c>
    </row>
    <row r="1646" spans="16:21" x14ac:dyDescent="0.25">
      <c r="P1646" s="10">
        <v>36908</v>
      </c>
      <c r="Q1646">
        <v>5.9538859999999998</v>
      </c>
      <c r="S1646" s="42">
        <f t="shared" ca="1" si="31"/>
        <v>47617</v>
      </c>
      <c r="T1646" s="43">
        <f ca="1">_xll.BInterpol('Base CDI'!$H$4:$H$28,'Base CDI'!$J$4:$J$29,S1646,"Cubic","Extrapolate=Linear","MultiX=Average","Skip=True","Sort=True")</f>
        <v>13.136603629686798</v>
      </c>
      <c r="U1646" s="43">
        <f ca="1">_xll.BInterpol('Base CDI'!$H$4:$H$28,'Base CDI'!$I$4:$I$29,S1646,"Cubic","Extrapolate=Linear","MultiX=Average","Skip=True","Sort=True")</f>
        <v>13.150667621581738</v>
      </c>
    </row>
    <row r="1647" spans="16:21" x14ac:dyDescent="0.25">
      <c r="P1647" s="10">
        <v>36909</v>
      </c>
      <c r="Q1647">
        <v>5.9572469999999997</v>
      </c>
      <c r="S1647" s="42">
        <f t="shared" ca="1" si="31"/>
        <v>47618</v>
      </c>
      <c r="T1647" s="43">
        <f ca="1">_xll.BInterpol('Base CDI'!$H$4:$H$28,'Base CDI'!$J$4:$J$29,S1647,"Cubic","Extrapolate=Linear","MultiX=Average","Skip=True","Sort=True")</f>
        <v>13.137122143940317</v>
      </c>
      <c r="U1647" s="43">
        <f ca="1">_xll.BInterpol('Base CDI'!$H$4:$H$28,'Base CDI'!$I$4:$I$29,S1647,"Cubic","Extrapolate=Linear","MultiX=Average","Skip=True","Sort=True")</f>
        <v>13.151218785790634</v>
      </c>
    </row>
    <row r="1648" spans="16:21" x14ac:dyDescent="0.25">
      <c r="P1648" s="10">
        <v>36910</v>
      </c>
      <c r="Q1648">
        <v>5.9605930000000003</v>
      </c>
      <c r="S1648" s="42">
        <f t="shared" ca="1" si="31"/>
        <v>47619</v>
      </c>
      <c r="T1648" s="43">
        <f ca="1">_xll.BInterpol('Base CDI'!$H$4:$H$28,'Base CDI'!$J$4:$J$29,S1648,"Cubic","Extrapolate=Linear","MultiX=Average","Skip=True","Sort=True")</f>
        <v>13.137640445084177</v>
      </c>
      <c r="U1648" s="43">
        <f ca="1">_xll.BInterpol('Base CDI'!$H$4:$H$28,'Base CDI'!$I$4:$I$29,S1648,"Cubic","Extrapolate=Linear","MultiX=Average","Skip=True","Sort=True")</f>
        <v>13.151768463719828</v>
      </c>
    </row>
    <row r="1649" spans="16:21" x14ac:dyDescent="0.25">
      <c r="P1649" s="10">
        <v>36913</v>
      </c>
      <c r="Q1649">
        <v>5.9639410000000002</v>
      </c>
      <c r="S1649" s="42">
        <f t="shared" ca="1" si="31"/>
        <v>47620</v>
      </c>
      <c r="T1649" s="43">
        <f ca="1">_xll.BInterpol('Base CDI'!$H$4:$H$28,'Base CDI'!$J$4:$J$29,S1649,"Cubic","Extrapolate=Linear","MultiX=Average","Skip=True","Sort=True")</f>
        <v>13.138158518552807</v>
      </c>
      <c r="U1649" s="43">
        <f ca="1">_xll.BInterpol('Base CDI'!$H$4:$H$28,'Base CDI'!$I$4:$I$29,S1649,"Cubic","Extrapolate=Linear","MultiX=Average","Skip=True","Sort=True")</f>
        <v>13.152316629526343</v>
      </c>
    </row>
    <row r="1650" spans="16:21" x14ac:dyDescent="0.25">
      <c r="P1650" s="10">
        <v>36914</v>
      </c>
      <c r="Q1650">
        <v>5.9672859999999996</v>
      </c>
      <c r="S1650" s="42">
        <f t="shared" ca="1" si="31"/>
        <v>47621</v>
      </c>
      <c r="T1650" s="43">
        <f ca="1">_xll.BInterpol('Base CDI'!$H$4:$H$28,'Base CDI'!$J$4:$J$29,S1650,"Cubic","Extrapolate=Linear","MultiX=Average","Skip=True","Sort=True")</f>
        <v>13.13867634978063</v>
      </c>
      <c r="U1650" s="43">
        <f ca="1">_xll.BInterpol('Base CDI'!$H$4:$H$28,'Base CDI'!$I$4:$I$29,S1650,"Cubic","Extrapolate=Linear","MultiX=Average","Skip=True","Sort=True")</f>
        <v>13.152863257367207</v>
      </c>
    </row>
    <row r="1651" spans="16:21" x14ac:dyDescent="0.25">
      <c r="P1651" s="10">
        <v>36915</v>
      </c>
      <c r="Q1651">
        <v>5.9706270000000004</v>
      </c>
      <c r="S1651" s="42">
        <f t="shared" ca="1" si="31"/>
        <v>47622</v>
      </c>
      <c r="T1651" s="43">
        <f ca="1">_xll.BInterpol('Base CDI'!$H$4:$H$28,'Base CDI'!$J$4:$J$29,S1651,"Cubic","Extrapolate=Linear","MultiX=Average","Skip=True","Sort=True")</f>
        <v>13.139193924202074</v>
      </c>
      <c r="U1651" s="43">
        <f ca="1">_xll.BInterpol('Base CDI'!$H$4:$H$28,'Base CDI'!$I$4:$I$29,S1651,"Cubic","Extrapolate=Linear","MultiX=Average","Skip=True","Sort=True")</f>
        <v>13.153408321399441</v>
      </c>
    </row>
    <row r="1652" spans="16:21" x14ac:dyDescent="0.25">
      <c r="P1652" s="10">
        <v>36916</v>
      </c>
      <c r="Q1652">
        <v>5.9739750000000003</v>
      </c>
      <c r="S1652" s="42">
        <f t="shared" ca="1" si="31"/>
        <v>47623</v>
      </c>
      <c r="T1652" s="43">
        <f ca="1">_xll.BInterpol('Base CDI'!$H$4:$H$28,'Base CDI'!$J$4:$J$29,S1652,"Cubic","Extrapolate=Linear","MultiX=Average","Skip=True","Sort=True")</f>
        <v>13.139711227251563</v>
      </c>
      <c r="U1652" s="43">
        <f ca="1">_xll.BInterpol('Base CDI'!$H$4:$H$28,'Base CDI'!$I$4:$I$29,S1652,"Cubic","Extrapolate=Linear","MultiX=Average","Skip=True","Sort=True")</f>
        <v>13.15395179578007</v>
      </c>
    </row>
    <row r="1653" spans="16:21" x14ac:dyDescent="0.25">
      <c r="P1653" s="10">
        <v>36917</v>
      </c>
      <c r="Q1653">
        <v>5.9773259999999997</v>
      </c>
      <c r="S1653" s="42">
        <f t="shared" ca="1" si="31"/>
        <v>47624</v>
      </c>
      <c r="T1653" s="43">
        <f ca="1">_xll.BInterpol('Base CDI'!$H$4:$H$28,'Base CDI'!$J$4:$J$29,S1653,"Cubic","Extrapolate=Linear","MultiX=Average","Skip=True","Sort=True")</f>
        <v>13.140228244363529</v>
      </c>
      <c r="U1653" s="43">
        <f ca="1">_xll.BInterpol('Base CDI'!$H$4:$H$28,'Base CDI'!$I$4:$I$29,S1653,"Cubic","Extrapolate=Linear","MultiX=Average","Skip=True","Sort=True")</f>
        <v>13.154493654666121</v>
      </c>
    </row>
    <row r="1654" spans="16:21" x14ac:dyDescent="0.25">
      <c r="P1654" s="10">
        <v>36920</v>
      </c>
      <c r="Q1654">
        <v>5.9806670000000004</v>
      </c>
      <c r="S1654" s="42">
        <f t="shared" ca="1" si="31"/>
        <v>47625</v>
      </c>
      <c r="T1654" s="43">
        <f ca="1">_xll.BInterpol('Base CDI'!$H$4:$H$28,'Base CDI'!$J$4:$J$29,S1654,"Cubic","Extrapolate=Linear","MultiX=Average","Skip=True","Sort=True")</f>
        <v>13.140744960972393</v>
      </c>
      <c r="U1654" s="43">
        <f ca="1">_xll.BInterpol('Base CDI'!$H$4:$H$28,'Base CDI'!$I$4:$I$29,S1654,"Cubic","Extrapolate=Linear","MultiX=Average","Skip=True","Sort=True")</f>
        <v>13.155033872214617</v>
      </c>
    </row>
    <row r="1655" spans="16:21" x14ac:dyDescent="0.25">
      <c r="P1655" s="10">
        <v>36921</v>
      </c>
      <c r="Q1655">
        <v>5.9840030000000004</v>
      </c>
      <c r="S1655" s="42">
        <f t="shared" ca="1" si="31"/>
        <v>47626</v>
      </c>
      <c r="T1655" s="43">
        <f ca="1">_xll.BInterpol('Base CDI'!$H$4:$H$28,'Base CDI'!$J$4:$J$29,S1655,"Cubic","Extrapolate=Linear","MultiX=Average","Skip=True","Sort=True")</f>
        <v>13.141261362512584</v>
      </c>
      <c r="U1655" s="43">
        <f ca="1">_xll.BInterpol('Base CDI'!$H$4:$H$28,'Base CDI'!$I$4:$I$29,S1655,"Cubic","Extrapolate=Linear","MultiX=Average","Skip=True","Sort=True")</f>
        <v>13.15557242258258</v>
      </c>
    </row>
    <row r="1656" spans="16:21" x14ac:dyDescent="0.25">
      <c r="P1656" s="10">
        <v>36922</v>
      </c>
      <c r="Q1656">
        <v>5.9873390000000004</v>
      </c>
      <c r="S1656" s="42">
        <f t="shared" ca="1" si="31"/>
        <v>47627</v>
      </c>
      <c r="T1656" s="43">
        <f ca="1">_xll.BInterpol('Base CDI'!$H$4:$H$28,'Base CDI'!$J$4:$J$29,S1656,"Cubic","Extrapolate=Linear","MultiX=Average","Skip=True","Sort=True")</f>
        <v>13.141777434418527</v>
      </c>
      <c r="U1656" s="43">
        <f ca="1">_xll.BInterpol('Base CDI'!$H$4:$H$28,'Base CDI'!$I$4:$I$29,S1656,"Cubic","Extrapolate=Linear","MultiX=Average","Skip=True","Sort=True")</f>
        <v>13.156109279927039</v>
      </c>
    </row>
    <row r="1657" spans="16:21" x14ac:dyDescent="0.25">
      <c r="P1657" s="10">
        <v>36923</v>
      </c>
      <c r="Q1657">
        <v>5.9906689999999996</v>
      </c>
      <c r="S1657" s="42">
        <f t="shared" ca="1" si="31"/>
        <v>47628</v>
      </c>
      <c r="T1657" s="43">
        <f ca="1">_xll.BInterpol('Base CDI'!$H$4:$H$28,'Base CDI'!$J$4:$J$29,S1657,"Cubic","Extrapolate=Linear","MultiX=Average","Skip=True","Sort=True")</f>
        <v>13.14229316212465</v>
      </c>
      <c r="U1657" s="43">
        <f ca="1">_xll.BInterpol('Base CDI'!$H$4:$H$28,'Base CDI'!$I$4:$I$29,S1657,"Cubic","Extrapolate=Linear","MultiX=Average","Skip=True","Sort=True")</f>
        <v>13.156644418405016</v>
      </c>
    </row>
    <row r="1658" spans="16:21" x14ac:dyDescent="0.25">
      <c r="P1658" s="10">
        <v>36924</v>
      </c>
      <c r="Q1658">
        <v>5.9939989999999996</v>
      </c>
      <c r="S1658" s="42">
        <f t="shared" ca="1" si="31"/>
        <v>47629</v>
      </c>
      <c r="T1658" s="43">
        <f ca="1">_xll.BInterpol('Base CDI'!$H$4:$H$28,'Base CDI'!$J$4:$J$29,S1658,"Cubic","Extrapolate=Linear","MultiX=Average","Skip=True","Sort=True")</f>
        <v>13.142808531065379</v>
      </c>
      <c r="U1658" s="43">
        <f ca="1">_xll.BInterpol('Base CDI'!$H$4:$H$28,'Base CDI'!$I$4:$I$29,S1658,"Cubic","Extrapolate=Linear","MultiX=Average","Skip=True","Sort=True")</f>
        <v>13.157177812173533</v>
      </c>
    </row>
    <row r="1659" spans="16:21" x14ac:dyDescent="0.25">
      <c r="P1659" s="10">
        <v>36927</v>
      </c>
      <c r="Q1659">
        <v>5.9973280000000004</v>
      </c>
      <c r="S1659" s="42">
        <f t="shared" ca="1" si="31"/>
        <v>47630</v>
      </c>
      <c r="T1659" s="43">
        <f ca="1">_xll.BInterpol('Base CDI'!$H$4:$H$28,'Base CDI'!$J$4:$J$29,S1659,"Cubic","Extrapolate=Linear","MultiX=Average","Skip=True","Sort=True")</f>
        <v>13.143323526675138</v>
      </c>
      <c r="U1659" s="43">
        <f ca="1">_xll.BInterpol('Base CDI'!$H$4:$H$28,'Base CDI'!$I$4:$I$29,S1659,"Cubic","Extrapolate=Linear","MultiX=Average","Skip=True","Sort=True")</f>
        <v>13.157709435389618</v>
      </c>
    </row>
    <row r="1660" spans="16:21" x14ac:dyDescent="0.25">
      <c r="P1660" s="10">
        <v>36928</v>
      </c>
      <c r="Q1660">
        <v>6.0006640000000004</v>
      </c>
      <c r="S1660" s="42">
        <f t="shared" ca="1" si="31"/>
        <v>47631</v>
      </c>
      <c r="T1660" s="43">
        <f ca="1">_xll.BInterpol('Base CDI'!$H$4:$H$28,'Base CDI'!$J$4:$J$29,S1660,"Cubic","Extrapolate=Linear","MultiX=Average","Skip=True","Sort=True")</f>
        <v>13.143838134388357</v>
      </c>
      <c r="U1660" s="43">
        <f ca="1">_xll.BInterpol('Base CDI'!$H$4:$H$28,'Base CDI'!$I$4:$I$29,S1660,"Cubic","Extrapolate=Linear","MultiX=Average","Skip=True","Sort=True")</f>
        <v>13.158239262210296</v>
      </c>
    </row>
    <row r="1661" spans="16:21" x14ac:dyDescent="0.25">
      <c r="P1661" s="10">
        <v>36929</v>
      </c>
      <c r="Q1661">
        <v>6.004003</v>
      </c>
      <c r="S1661" s="42">
        <f t="shared" ca="1" si="31"/>
        <v>47632</v>
      </c>
      <c r="T1661" s="43">
        <f ca="1">_xll.BInterpol('Base CDI'!$H$4:$H$28,'Base CDI'!$J$4:$J$29,S1661,"Cubic","Extrapolate=Linear","MultiX=Average","Skip=True","Sort=True")</f>
        <v>13.144352339639459</v>
      </c>
      <c r="U1661" s="43">
        <f ca="1">_xll.BInterpol('Base CDI'!$H$4:$H$28,'Base CDI'!$I$4:$I$29,S1661,"Cubic","Extrapolate=Linear","MultiX=Average","Skip=True","Sort=True")</f>
        <v>13.158767266792589</v>
      </c>
    </row>
    <row r="1662" spans="16:21" x14ac:dyDescent="0.25">
      <c r="P1662" s="10">
        <v>36930</v>
      </c>
      <c r="Q1662">
        <v>6.0073499999999997</v>
      </c>
      <c r="S1662" s="42">
        <f t="shared" ca="1" si="31"/>
        <v>47633</v>
      </c>
      <c r="T1662" s="43">
        <f ca="1">_xll.BInterpol('Base CDI'!$H$4:$H$28,'Base CDI'!$J$4:$J$29,S1662,"Cubic","Extrapolate=Linear","MultiX=Average","Skip=True","Sort=True")</f>
        <v>13.144866127862874</v>
      </c>
      <c r="U1662" s="43">
        <f ca="1">_xll.BInterpol('Base CDI'!$H$4:$H$28,'Base CDI'!$I$4:$I$29,S1662,"Cubic","Extrapolate=Linear","MultiX=Average","Skip=True","Sort=True")</f>
        <v>13.159293423293523</v>
      </c>
    </row>
    <row r="1663" spans="16:21" x14ac:dyDescent="0.25">
      <c r="P1663" s="10">
        <v>36931</v>
      </c>
      <c r="Q1663">
        <v>6.0107039999999996</v>
      </c>
      <c r="S1663" s="42">
        <f t="shared" ca="1" si="31"/>
        <v>47634</v>
      </c>
      <c r="T1663" s="43">
        <f ca="1">_xll.BInterpol('Base CDI'!$H$4:$H$28,'Base CDI'!$J$4:$J$29,S1663,"Cubic","Extrapolate=Linear","MultiX=Average","Skip=True","Sort=True")</f>
        <v>13.145379484493027</v>
      </c>
      <c r="U1663" s="43">
        <f ca="1">_xll.BInterpol('Base CDI'!$H$4:$H$28,'Base CDI'!$I$4:$I$29,S1663,"Cubic","Extrapolate=Linear","MultiX=Average","Skip=True","Sort=True")</f>
        <v>13.159817705870122</v>
      </c>
    </row>
    <row r="1664" spans="16:21" x14ac:dyDescent="0.25">
      <c r="P1664" s="10">
        <v>36934</v>
      </c>
      <c r="Q1664">
        <v>6.0140630000000002</v>
      </c>
      <c r="S1664" s="42">
        <f t="shared" ca="1" si="31"/>
        <v>47635</v>
      </c>
      <c r="T1664" s="43">
        <f ca="1">_xll.BInterpol('Base CDI'!$H$4:$H$28,'Base CDI'!$J$4:$J$29,S1664,"Cubic","Extrapolate=Linear","MultiX=Average","Skip=True","Sort=True")</f>
        <v>13.145892394964342</v>
      </c>
      <c r="U1664" s="43">
        <f ca="1">_xll.BInterpol('Base CDI'!$H$4:$H$28,'Base CDI'!$I$4:$I$29,S1664,"Cubic","Extrapolate=Linear","MultiX=Average","Skip=True","Sort=True")</f>
        <v>13.16034008867941</v>
      </c>
    </row>
    <row r="1665" spans="16:21" x14ac:dyDescent="0.25">
      <c r="P1665" s="10">
        <v>36935</v>
      </c>
      <c r="Q1665">
        <v>6.0174200000000004</v>
      </c>
      <c r="S1665" s="42">
        <f t="shared" ca="1" si="31"/>
        <v>47636</v>
      </c>
      <c r="T1665" s="43">
        <f ca="1">_xll.BInterpol('Base CDI'!$H$4:$H$28,'Base CDI'!$J$4:$J$29,S1665,"Cubic","Extrapolate=Linear","MultiX=Average","Skip=True","Sort=True")</f>
        <v>13.146404844711249</v>
      </c>
      <c r="U1665" s="43">
        <f ca="1">_xll.BInterpol('Base CDI'!$H$4:$H$28,'Base CDI'!$I$4:$I$29,S1665,"Cubic","Extrapolate=Linear","MultiX=Average","Skip=True","Sort=True")</f>
        <v>13.160860545878412</v>
      </c>
    </row>
    <row r="1666" spans="16:21" x14ac:dyDescent="0.25">
      <c r="P1666" s="10">
        <v>36936</v>
      </c>
      <c r="Q1666">
        <v>6.0207750000000004</v>
      </c>
      <c r="S1666" s="42">
        <f t="shared" ca="1" si="31"/>
        <v>47637</v>
      </c>
      <c r="T1666" s="43">
        <f ca="1">_xll.BInterpol('Base CDI'!$H$4:$H$28,'Base CDI'!$J$4:$J$29,S1666,"Cubic","Extrapolate=Linear","MultiX=Average","Skip=True","Sort=True")</f>
        <v>13.146916819168172</v>
      </c>
      <c r="U1666" s="43">
        <f ca="1">_xll.BInterpol('Base CDI'!$H$4:$H$28,'Base CDI'!$I$4:$I$29,S1666,"Cubic","Extrapolate=Linear","MultiX=Average","Skip=True","Sort=True")</f>
        <v>13.161379051624152</v>
      </c>
    </row>
    <row r="1667" spans="16:21" x14ac:dyDescent="0.25">
      <c r="P1667" s="10">
        <v>36937</v>
      </c>
      <c r="Q1667">
        <v>6.0241129999999998</v>
      </c>
      <c r="S1667" s="42">
        <f t="shared" ca="1" si="31"/>
        <v>47638</v>
      </c>
      <c r="T1667" s="43">
        <f ca="1">_xll.BInterpol('Base CDI'!$H$4:$H$28,'Base CDI'!$J$4:$J$29,S1667,"Cubic","Extrapolate=Linear","MultiX=Average","Skip=True","Sort=True")</f>
        <v>13.147428303769537</v>
      </c>
      <c r="U1667" s="43">
        <f ca="1">_xll.BInterpol('Base CDI'!$H$4:$H$28,'Base CDI'!$I$4:$I$29,S1667,"Cubic","Extrapolate=Linear","MultiX=Average","Skip=True","Sort=True")</f>
        <v>13.161895580073654</v>
      </c>
    </row>
    <row r="1668" spans="16:21" x14ac:dyDescent="0.25">
      <c r="P1668" s="10">
        <v>36938</v>
      </c>
      <c r="Q1668">
        <v>6.0274910000000004</v>
      </c>
      <c r="S1668" s="42">
        <f t="shared" ca="1" si="31"/>
        <v>47639</v>
      </c>
      <c r="T1668" s="43">
        <f ca="1">_xll.BInterpol('Base CDI'!$H$4:$H$28,'Base CDI'!$J$4:$J$29,S1668,"Cubic","Extrapolate=Linear","MultiX=Average","Skip=True","Sort=True")</f>
        <v>13.147939283949773</v>
      </c>
      <c r="U1668" s="43">
        <f ca="1">_xll.BInterpol('Base CDI'!$H$4:$H$28,'Base CDI'!$I$4:$I$29,S1668,"Cubic","Extrapolate=Linear","MultiX=Average","Skip=True","Sort=True")</f>
        <v>13.162410105383945</v>
      </c>
    </row>
    <row r="1669" spans="16:21" x14ac:dyDescent="0.25">
      <c r="P1669" s="10">
        <v>36941</v>
      </c>
      <c r="Q1669">
        <v>6.0308700000000002</v>
      </c>
      <c r="S1669" s="42">
        <f t="shared" ca="1" si="31"/>
        <v>47640</v>
      </c>
      <c r="T1669" s="43">
        <f ca="1">_xll.BInterpol('Base CDI'!$H$4:$H$28,'Base CDI'!$J$4:$J$29,S1669,"Cubic","Extrapolate=Linear","MultiX=Average","Skip=True","Sort=True")</f>
        <v>13.148449745143305</v>
      </c>
      <c r="U1669" s="43">
        <f ca="1">_xll.BInterpol('Base CDI'!$H$4:$H$28,'Base CDI'!$I$4:$I$29,S1669,"Cubic","Extrapolate=Linear","MultiX=Average","Skip=True","Sort=True")</f>
        <v>13.162922601712047</v>
      </c>
    </row>
    <row r="1670" spans="16:21" x14ac:dyDescent="0.25">
      <c r="P1670" s="10">
        <v>36942</v>
      </c>
      <c r="Q1670">
        <v>6.0342450000000003</v>
      </c>
      <c r="S1670" s="42">
        <f t="shared" ca="1" si="31"/>
        <v>47641</v>
      </c>
      <c r="T1670" s="43">
        <f ca="1">_xll.BInterpol('Base CDI'!$H$4:$H$28,'Base CDI'!$J$4:$J$29,S1670,"Cubic","Extrapolate=Linear","MultiX=Average","Skip=True","Sort=True")</f>
        <v>13.14895967278456</v>
      </c>
      <c r="U1670" s="43">
        <f ca="1">_xll.BInterpol('Base CDI'!$H$4:$H$28,'Base CDI'!$I$4:$I$29,S1670,"Cubic","Extrapolate=Linear","MultiX=Average","Skip=True","Sort=True")</f>
        <v>13.163433043214987</v>
      </c>
    </row>
    <row r="1671" spans="16:21" x14ac:dyDescent="0.25">
      <c r="P1671" s="10">
        <v>36943</v>
      </c>
      <c r="Q1671">
        <v>6.037623</v>
      </c>
      <c r="S1671" s="42">
        <f t="shared" ca="1" si="31"/>
        <v>47642</v>
      </c>
      <c r="T1671" s="43">
        <f ca="1">_xll.BInterpol('Base CDI'!$H$4:$H$28,'Base CDI'!$J$4:$J$29,S1671,"Cubic","Extrapolate=Linear","MultiX=Average","Skip=True","Sort=True")</f>
        <v>13.149469052307962</v>
      </c>
      <c r="U1671" s="43">
        <f ca="1">_xll.BInterpol('Base CDI'!$H$4:$H$28,'Base CDI'!$I$4:$I$29,S1671,"Cubic","Extrapolate=Linear","MultiX=Average","Skip=True","Sort=True")</f>
        <v>13.163941404049785</v>
      </c>
    </row>
    <row r="1672" spans="16:21" x14ac:dyDescent="0.25">
      <c r="P1672" s="10">
        <v>36944</v>
      </c>
      <c r="Q1672">
        <v>6.041004</v>
      </c>
      <c r="S1672" s="42">
        <f t="shared" ca="1" si="31"/>
        <v>47643</v>
      </c>
      <c r="T1672" s="43">
        <f ca="1">_xll.BInterpol('Base CDI'!$H$4:$H$28,'Base CDI'!$J$4:$J$29,S1672,"Cubic","Extrapolate=Linear","MultiX=Average","Skip=True","Sort=True")</f>
        <v>13.149977869147941</v>
      </c>
      <c r="U1672" s="43">
        <f ca="1">_xll.BInterpol('Base CDI'!$H$4:$H$28,'Base CDI'!$I$4:$I$29,S1672,"Cubic","Extrapolate=Linear","MultiX=Average","Skip=True","Sort=True")</f>
        <v>13.164447658373469</v>
      </c>
    </row>
    <row r="1673" spans="16:21" x14ac:dyDescent="0.25">
      <c r="P1673" s="10">
        <v>36945</v>
      </c>
      <c r="Q1673">
        <v>6.0443870000000004</v>
      </c>
      <c r="S1673" s="42">
        <f t="shared" ca="1" si="31"/>
        <v>47644</v>
      </c>
      <c r="T1673" s="43">
        <f ca="1">_xll.BInterpol('Base CDI'!$H$4:$H$28,'Base CDI'!$J$4:$J$29,S1673,"Cubic","Extrapolate=Linear","MultiX=Average","Skip=True","Sort=True")</f>
        <v>13.150486108738919</v>
      </c>
      <c r="U1673" s="43">
        <f ca="1">_xll.BInterpol('Base CDI'!$H$4:$H$28,'Base CDI'!$I$4:$I$29,S1673,"Cubic","Extrapolate=Linear","MultiX=Average","Skip=True","Sort=True")</f>
        <v>13.164951780343063</v>
      </c>
    </row>
    <row r="1674" spans="16:21" x14ac:dyDescent="0.25">
      <c r="P1674" s="10">
        <v>36950</v>
      </c>
      <c r="Q1674">
        <v>6.0477689999999997</v>
      </c>
      <c r="S1674" s="42">
        <f t="shared" ca="1" si="31"/>
        <v>47645</v>
      </c>
      <c r="T1674" s="43">
        <f ca="1">_xll.BInterpol('Base CDI'!$H$4:$H$28,'Base CDI'!$J$4:$J$29,S1674,"Cubic","Extrapolate=Linear","MultiX=Average","Skip=True","Sort=True")</f>
        <v>13.150993756515327</v>
      </c>
      <c r="U1674" s="43">
        <f ca="1">_xll.BInterpol('Base CDI'!$H$4:$H$28,'Base CDI'!$I$4:$I$29,S1674,"Cubic","Extrapolate=Linear","MultiX=Average","Skip=True","Sort=True")</f>
        <v>13.165453744115592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2">S1674+1</f>
        <v>47646</v>
      </c>
      <c r="T1675" s="43">
        <f ca="1">_xll.BInterpol('Base CDI'!$H$4:$H$28,'Base CDI'!$J$4:$J$29,S1675,"Cubic","Extrapolate=Linear","MultiX=Average","Skip=True","Sort=True")</f>
        <v>13.15150079791159</v>
      </c>
      <c r="U1675" s="43">
        <f ca="1">_xll.BInterpol('Base CDI'!$H$4:$H$28,'Base CDI'!$I$4:$I$29,S1675,"Cubic","Extrapolate=Linear","MultiX=Average","Skip=True","Sort=True")</f>
        <v>13.165953523848078</v>
      </c>
    </row>
    <row r="1676" spans="16:21" x14ac:dyDescent="0.25">
      <c r="P1676" s="10">
        <v>36952</v>
      </c>
      <c r="Q1676">
        <v>6.0545249999999999</v>
      </c>
      <c r="S1676" s="42">
        <f t="shared" ca="1" si="32"/>
        <v>47647</v>
      </c>
      <c r="T1676" s="43">
        <f ca="1">_xll.BInterpol('Base CDI'!$H$4:$H$28,'Base CDI'!$J$4:$J$29,S1676,"Cubic","Extrapolate=Linear","MultiX=Average","Skip=True","Sort=True")</f>
        <v>13.152007218362131</v>
      </c>
      <c r="U1676" s="43">
        <f ca="1">_xll.BInterpol('Base CDI'!$H$4:$H$28,'Base CDI'!$I$4:$I$29,S1676,"Cubic","Extrapolate=Linear","MultiX=Average","Skip=True","Sort=True")</f>
        <v>13.166451093697548</v>
      </c>
    </row>
    <row r="1677" spans="16:21" x14ac:dyDescent="0.25">
      <c r="P1677" s="10">
        <v>36955</v>
      </c>
      <c r="Q1677">
        <v>6.0579029999999996</v>
      </c>
      <c r="S1677" s="42">
        <f t="shared" ca="1" si="32"/>
        <v>47648</v>
      </c>
      <c r="T1677" s="43">
        <f ca="1">_xll.BInterpol('Base CDI'!$H$4:$H$28,'Base CDI'!$J$4:$J$29,S1677,"Cubic","Extrapolate=Linear","MultiX=Average","Skip=True","Sort=True")</f>
        <v>13.152513003301381</v>
      </c>
      <c r="U1677" s="43">
        <f ca="1">_xll.BInterpol('Base CDI'!$H$4:$H$28,'Base CDI'!$I$4:$I$29,S1677,"Cubic","Extrapolate=Linear","MultiX=Average","Skip=True","Sort=True")</f>
        <v>13.166946427821024</v>
      </c>
    </row>
    <row r="1678" spans="16:21" x14ac:dyDescent="0.25">
      <c r="P1678" s="10">
        <v>36956</v>
      </c>
      <c r="Q1678">
        <v>6.0612820000000003</v>
      </c>
      <c r="S1678" s="42">
        <f t="shared" ca="1" si="32"/>
        <v>47649</v>
      </c>
      <c r="T1678" s="43">
        <f ca="1">_xll.BInterpol('Base CDI'!$H$4:$H$28,'Base CDI'!$J$4:$J$29,S1678,"Cubic","Extrapolate=Linear","MultiX=Average","Skip=True","Sort=True")</f>
        <v>13.153018138163764</v>
      </c>
      <c r="U1678" s="43">
        <f ca="1">_xll.BInterpol('Base CDI'!$H$4:$H$28,'Base CDI'!$I$4:$I$29,S1678,"Cubic","Extrapolate=Linear","MultiX=Average","Skip=True","Sort=True")</f>
        <v>13.167439500375535</v>
      </c>
    </row>
    <row r="1679" spans="16:21" x14ac:dyDescent="0.25">
      <c r="P1679" s="10">
        <v>36957</v>
      </c>
      <c r="Q1679">
        <v>6.0646620000000002</v>
      </c>
      <c r="S1679" s="42">
        <f t="shared" ca="1" si="32"/>
        <v>47650</v>
      </c>
      <c r="T1679" s="43">
        <f ca="1">_xll.BInterpol('Base CDI'!$H$4:$H$28,'Base CDI'!$J$4:$J$29,S1679,"Cubic","Extrapolate=Linear","MultiX=Average","Skip=True","Sort=True")</f>
        <v>13.153522608383707</v>
      </c>
      <c r="U1679" s="43">
        <f ca="1">_xll.BInterpol('Base CDI'!$H$4:$H$28,'Base CDI'!$I$4:$I$29,S1679,"Cubic","Extrapolate=Linear","MultiX=Average","Skip=True","Sort=True")</f>
        <v>13.1679302855181</v>
      </c>
    </row>
    <row r="1680" spans="16:21" x14ac:dyDescent="0.25">
      <c r="P1680" s="10">
        <v>36958</v>
      </c>
      <c r="Q1680">
        <v>6.068041</v>
      </c>
      <c r="S1680" s="42">
        <f t="shared" ca="1" si="32"/>
        <v>47651</v>
      </c>
      <c r="T1680" s="43">
        <f ca="1">_xll.BInterpol('Base CDI'!$H$4:$H$28,'Base CDI'!$J$4:$J$29,S1680,"Cubic","Extrapolate=Linear","MultiX=Average","Skip=True","Sort=True")</f>
        <v>13.154026399395637</v>
      </c>
      <c r="U1680" s="43">
        <f ca="1">_xll.BInterpol('Base CDI'!$H$4:$H$28,'Base CDI'!$I$4:$I$29,S1680,"Cubic","Extrapolate=Linear","MultiX=Average","Skip=True","Sort=True")</f>
        <v>13.168418757405746</v>
      </c>
    </row>
    <row r="1681" spans="16:21" x14ac:dyDescent="0.25">
      <c r="P1681" s="10">
        <v>36959</v>
      </c>
      <c r="Q1681">
        <v>6.0714220000000001</v>
      </c>
      <c r="S1681" s="42">
        <f t="shared" ca="1" si="32"/>
        <v>47652</v>
      </c>
      <c r="T1681" s="43">
        <f ca="1">_xll.BInterpol('Base CDI'!$H$4:$H$28,'Base CDI'!$J$4:$J$29,S1681,"Cubic","Extrapolate=Linear","MultiX=Average","Skip=True","Sort=True")</f>
        <v>13.154529496633979</v>
      </c>
      <c r="U1681" s="43">
        <f ca="1">_xll.BInterpol('Base CDI'!$H$4:$H$28,'Base CDI'!$I$4:$I$29,S1681,"Cubic","Extrapolate=Linear","MultiX=Average","Skip=True","Sort=True")</f>
        <v>13.168904890195499</v>
      </c>
    </row>
    <row r="1682" spans="16:21" x14ac:dyDescent="0.25">
      <c r="P1682" s="10">
        <v>36962</v>
      </c>
      <c r="Q1682">
        <v>6.0747999999999998</v>
      </c>
      <c r="S1682" s="42">
        <f t="shared" ca="1" si="32"/>
        <v>47653</v>
      </c>
      <c r="T1682" s="43">
        <f ca="1">_xll.BInterpol('Base CDI'!$H$4:$H$28,'Base CDI'!$J$4:$J$29,S1682,"Cubic","Extrapolate=Linear","MultiX=Average","Skip=True","Sort=True")</f>
        <v>13.155031885533161</v>
      </c>
      <c r="U1682" s="43">
        <f ca="1">_xll.BInterpol('Base CDI'!$H$4:$H$28,'Base CDI'!$I$4:$I$29,S1682,"Cubic","Extrapolate=Linear","MultiX=Average","Skip=True","Sort=True")</f>
        <v>13.16938865804438</v>
      </c>
    </row>
    <row r="1683" spans="16:21" x14ac:dyDescent="0.25">
      <c r="P1683" s="10">
        <v>36963</v>
      </c>
      <c r="Q1683">
        <v>6.0781809999999998</v>
      </c>
      <c r="S1683" s="42">
        <f t="shared" ca="1" si="32"/>
        <v>47654</v>
      </c>
      <c r="T1683" s="43">
        <f ca="1">_xll.BInterpol('Base CDI'!$H$4:$H$28,'Base CDI'!$J$4:$J$29,S1683,"Cubic","Extrapolate=Linear","MultiX=Average","Skip=True","Sort=True")</f>
        <v>13.155533551527608</v>
      </c>
      <c r="U1683" s="43">
        <f ca="1">_xll.BInterpol('Base CDI'!$H$4:$H$28,'Base CDI'!$I$4:$I$29,S1683,"Cubic","Extrapolate=Linear","MultiX=Average","Skip=True","Sort=True")</f>
        <v>13.169870035109417</v>
      </c>
    </row>
    <row r="1684" spans="16:21" x14ac:dyDescent="0.25">
      <c r="P1684" s="10">
        <v>36964</v>
      </c>
      <c r="Q1684">
        <v>6.0815650000000003</v>
      </c>
      <c r="S1684" s="42">
        <f t="shared" ca="1" si="32"/>
        <v>47655</v>
      </c>
      <c r="T1684" s="43">
        <f ca="1">_xll.BInterpol('Base CDI'!$H$4:$H$28,'Base CDI'!$J$4:$J$29,S1684,"Cubic","Extrapolate=Linear","MultiX=Average","Skip=True","Sort=True")</f>
        <v>13.156034480051746</v>
      </c>
      <c r="U1684" s="43">
        <f ca="1">_xll.BInterpol('Base CDI'!$H$4:$H$28,'Base CDI'!$I$4:$I$29,S1684,"Cubic","Extrapolate=Linear","MultiX=Average","Skip=True","Sort=True")</f>
        <v>13.170348995547632</v>
      </c>
    </row>
    <row r="1685" spans="16:21" x14ac:dyDescent="0.25">
      <c r="P1685" s="10">
        <v>36965</v>
      </c>
      <c r="Q1685">
        <v>6.0849520000000004</v>
      </c>
      <c r="S1685" s="42">
        <f t="shared" ca="1" si="32"/>
        <v>47656</v>
      </c>
      <c r="T1685" s="43">
        <f ca="1">_xll.BInterpol('Base CDI'!$H$4:$H$28,'Base CDI'!$J$4:$J$29,S1685,"Cubic","Extrapolate=Linear","MultiX=Average","Skip=True","Sort=True")</f>
        <v>13.156534656540003</v>
      </c>
      <c r="U1685" s="43">
        <f ca="1">_xll.BInterpol('Base CDI'!$H$4:$H$28,'Base CDI'!$I$4:$I$29,S1685,"Cubic","Extrapolate=Linear","MultiX=Average","Skip=True","Sort=True")</f>
        <v>13.17082551351605</v>
      </c>
    </row>
    <row r="1686" spans="16:21" x14ac:dyDescent="0.25">
      <c r="P1686" s="10">
        <v>36966</v>
      </c>
      <c r="Q1686">
        <v>6.0883399999999996</v>
      </c>
      <c r="S1686" s="42">
        <f t="shared" ca="1" si="32"/>
        <v>47657</v>
      </c>
      <c r="T1686" s="43">
        <f ca="1">_xll.BInterpol('Base CDI'!$H$4:$H$28,'Base CDI'!$J$4:$J$29,S1686,"Cubic","Extrapolate=Linear","MultiX=Average","Skip=True","Sort=True")</f>
        <v>13.157034066426805</v>
      </c>
      <c r="U1686" s="43">
        <f ca="1">_xll.BInterpol('Base CDI'!$H$4:$H$28,'Base CDI'!$I$4:$I$29,S1686,"Cubic","Extrapolate=Linear","MultiX=Average","Skip=True","Sort=True")</f>
        <v>13.171299563171695</v>
      </c>
    </row>
    <row r="1687" spans="16:21" x14ac:dyDescent="0.25">
      <c r="P1687" s="10">
        <v>36969</v>
      </c>
      <c r="Q1687">
        <v>6.0917430000000001</v>
      </c>
      <c r="S1687" s="42">
        <f t="shared" ca="1" si="32"/>
        <v>47658</v>
      </c>
      <c r="T1687" s="43">
        <f ca="1">_xll.BInterpol('Base CDI'!$H$4:$H$28,'Base CDI'!$J$4:$J$29,S1687,"Cubic","Extrapolate=Linear","MultiX=Average","Skip=True","Sort=True")</f>
        <v>13.157532695146578</v>
      </c>
      <c r="U1687" s="43">
        <f ca="1">_xll.BInterpol('Base CDI'!$H$4:$H$28,'Base CDI'!$I$4:$I$29,S1687,"Cubic","Extrapolate=Linear","MultiX=Average","Skip=True","Sort=True")</f>
        <v>13.171771118671595</v>
      </c>
    </row>
    <row r="1688" spans="16:21" x14ac:dyDescent="0.25">
      <c r="P1688" s="10">
        <v>36970</v>
      </c>
      <c r="Q1688">
        <v>6.0951519999999997</v>
      </c>
      <c r="S1688" s="42">
        <f t="shared" ca="1" si="32"/>
        <v>47659</v>
      </c>
      <c r="T1688" s="43">
        <f ca="1">_xll.BInterpol('Base CDI'!$H$4:$H$28,'Base CDI'!$J$4:$J$29,S1688,"Cubic","Extrapolate=Linear","MultiX=Average","Skip=True","Sort=True")</f>
        <v>13.158030528133748</v>
      </c>
      <c r="U1688" s="43">
        <f ca="1">_xll.BInterpol('Base CDI'!$H$4:$H$28,'Base CDI'!$I$4:$I$29,S1688,"Cubic","Extrapolate=Linear","MultiX=Average","Skip=True","Sort=True")</f>
        <v>13.172240154172769</v>
      </c>
    </row>
    <row r="1689" spans="16:21" x14ac:dyDescent="0.25">
      <c r="P1689" s="10">
        <v>36971</v>
      </c>
      <c r="Q1689">
        <v>6.0985709999999997</v>
      </c>
      <c r="S1689" s="42">
        <f t="shared" ca="1" si="32"/>
        <v>47660</v>
      </c>
      <c r="T1689" s="43">
        <f ca="1">_xll.BInterpol('Base CDI'!$H$4:$H$28,'Base CDI'!$J$4:$J$29,S1689,"Cubic","Extrapolate=Linear","MultiX=Average","Skip=True","Sort=True")</f>
        <v>13.158527550822743</v>
      </c>
      <c r="U1689" s="43">
        <f ca="1">_xll.BInterpol('Base CDI'!$H$4:$H$28,'Base CDI'!$I$4:$I$29,S1689,"Cubic","Extrapolate=Linear","MultiX=Average","Skip=True","Sort=True")</f>
        <v>13.172706643832246</v>
      </c>
    </row>
    <row r="1690" spans="16:21" x14ac:dyDescent="0.25">
      <c r="P1690" s="10">
        <v>36972</v>
      </c>
      <c r="Q1690">
        <v>6.1019930000000002</v>
      </c>
      <c r="S1690" s="42">
        <f t="shared" ca="1" si="32"/>
        <v>47661</v>
      </c>
      <c r="T1690" s="43">
        <f ca="1">_xll.BInterpol('Base CDI'!$H$4:$H$28,'Base CDI'!$J$4:$J$29,S1690,"Cubic","Extrapolate=Linear","MultiX=Average","Skip=True","Sort=True")</f>
        <v>13.159023748647989</v>
      </c>
      <c r="U1690" s="43">
        <f ca="1">_xll.BInterpol('Base CDI'!$H$4:$H$28,'Base CDI'!$I$4:$I$29,S1690,"Cubic","Extrapolate=Linear","MultiX=Average","Skip=True","Sort=True")</f>
        <v>13.173170561807048</v>
      </c>
    </row>
    <row r="1691" spans="16:21" x14ac:dyDescent="0.25">
      <c r="P1691" s="10">
        <v>36973</v>
      </c>
      <c r="Q1691">
        <v>6.1055289999999998</v>
      </c>
      <c r="S1691" s="42">
        <f t="shared" ca="1" si="32"/>
        <v>47662</v>
      </c>
      <c r="T1691" s="43">
        <f ca="1">_xll.BInterpol('Base CDI'!$H$4:$H$28,'Base CDI'!$J$4:$J$29,S1691,"Cubic","Extrapolate=Linear","MultiX=Average","Skip=True","Sort=True")</f>
        <v>13.159519107043911</v>
      </c>
      <c r="U1691" s="43">
        <f ca="1">_xll.BInterpol('Base CDI'!$H$4:$H$28,'Base CDI'!$I$4:$I$29,S1691,"Cubic","Extrapolate=Linear","MultiX=Average","Skip=True","Sort=True")</f>
        <v>13.173631882254199</v>
      </c>
    </row>
    <row r="1692" spans="16:21" x14ac:dyDescent="0.25">
      <c r="P1692" s="10">
        <v>36976</v>
      </c>
      <c r="Q1692">
        <v>6.1090689999999999</v>
      </c>
      <c r="S1692" s="42">
        <f t="shared" ca="1" si="32"/>
        <v>47663</v>
      </c>
      <c r="T1692" s="43">
        <f ca="1">_xll.BInterpol('Base CDI'!$H$4:$H$28,'Base CDI'!$J$4:$J$29,S1692,"Cubic","Extrapolate=Linear","MultiX=Average","Skip=True","Sort=True")</f>
        <v>13.160013611444935</v>
      </c>
      <c r="U1692" s="43">
        <f ca="1">_xll.BInterpol('Base CDI'!$H$4:$H$28,'Base CDI'!$I$4:$I$29,S1692,"Cubic","Extrapolate=Linear","MultiX=Average","Skip=True","Sort=True")</f>
        <v>13.174090579330725</v>
      </c>
    </row>
    <row r="1693" spans="16:21" x14ac:dyDescent="0.25">
      <c r="P1693" s="10">
        <v>36977</v>
      </c>
      <c r="Q1693">
        <v>6.1126100000000001</v>
      </c>
      <c r="S1693" s="42">
        <f t="shared" ca="1" si="32"/>
        <v>47664</v>
      </c>
      <c r="T1693" s="43">
        <f ca="1">_xll.BInterpol('Base CDI'!$H$4:$H$28,'Base CDI'!$J$4:$J$29,S1693,"Cubic","Extrapolate=Linear","MultiX=Average","Skip=True","Sort=True")</f>
        <v>13.160507247285489</v>
      </c>
      <c r="U1693" s="43">
        <f ca="1">_xll.BInterpol('Base CDI'!$H$4:$H$28,'Base CDI'!$I$4:$I$29,S1693,"Cubic","Extrapolate=Linear","MultiX=Average","Skip=True","Sort=True")</f>
        <v>13.174546627193651</v>
      </c>
    </row>
    <row r="1694" spans="16:21" x14ac:dyDescent="0.25">
      <c r="P1694" s="10">
        <v>36978</v>
      </c>
      <c r="Q1694">
        <v>6.1161519999999996</v>
      </c>
      <c r="S1694" s="42">
        <f t="shared" ca="1" si="32"/>
        <v>47665</v>
      </c>
      <c r="T1694" s="43">
        <f ca="1">_xll.BInterpol('Base CDI'!$H$4:$H$28,'Base CDI'!$J$4:$J$29,S1694,"Cubic","Extrapolate=Linear","MultiX=Average","Skip=True","Sort=True")</f>
        <v>13.161</v>
      </c>
      <c r="U1694" s="43">
        <f ca="1">_xll.BInterpol('Base CDI'!$H$4:$H$28,'Base CDI'!$I$4:$I$29,S1694,"Cubic","Extrapolate=Linear","MultiX=Average","Skip=True","Sort=True")</f>
        <v>13.175000000000001</v>
      </c>
    </row>
    <row r="1695" spans="16:21" x14ac:dyDescent="0.25">
      <c r="P1695" s="10">
        <v>36979</v>
      </c>
      <c r="Q1695">
        <v>6.1196950000000001</v>
      </c>
      <c r="S1695" s="42">
        <f t="shared" ca="1" si="32"/>
        <v>47666</v>
      </c>
      <c r="T1695" s="43">
        <f ca="1">_xll.BInterpol('Base CDI'!$H$4:$H$28,'Base CDI'!$J$4:$J$29,S1695,"Cubic","Extrapolate=Linear","MultiX=Average","Skip=True","Sort=True")</f>
        <v>13.161491857969326</v>
      </c>
      <c r="U1695" s="43">
        <f ca="1">_xll.BInterpol('Base CDI'!$H$4:$H$28,'Base CDI'!$I$4:$I$29,S1695,"Cubic","Extrapolate=Linear","MultiX=Average","Skip=True","Sort=True")</f>
        <v>13.175450678992743</v>
      </c>
    </row>
    <row r="1696" spans="16:21" x14ac:dyDescent="0.25">
      <c r="P1696" s="10">
        <v>36980</v>
      </c>
      <c r="Q1696">
        <v>6.12324</v>
      </c>
      <c r="S1696" s="42">
        <f t="shared" ca="1" si="32"/>
        <v>47667</v>
      </c>
      <c r="T1696" s="43">
        <f ca="1">_xll.BInterpol('Base CDI'!$H$4:$H$28,'Base CDI'!$J$4:$J$29,S1696,"Cubic","Extrapolate=Linear","MultiX=Average","Skip=True","Sort=True")</f>
        <v>13.161982821360056</v>
      </c>
      <c r="U1696" s="43">
        <f ca="1">_xll.BInterpol('Base CDI'!$H$4:$H$28,'Base CDI'!$I$4:$I$29,S1696,"Cubic","Extrapolate=Linear","MultiX=Average","Skip=True","Sort=True")</f>
        <v>13.175898673758631</v>
      </c>
    </row>
    <row r="1697" spans="16:21" x14ac:dyDescent="0.25">
      <c r="P1697" s="10">
        <v>36983</v>
      </c>
      <c r="Q1697">
        <v>6.1267880000000003</v>
      </c>
      <c r="S1697" s="42">
        <f t="shared" ca="1" si="32"/>
        <v>47668</v>
      </c>
      <c r="T1697" s="43">
        <f ca="1">_xll.BInterpol('Base CDI'!$H$4:$H$28,'Base CDI'!$J$4:$J$29,S1697,"Cubic","Extrapolate=Linear","MultiX=Average","Skip=True","Sort=True")</f>
        <v>13.162472893285218</v>
      </c>
      <c r="U1697" s="43">
        <f ca="1">_xll.BInterpol('Base CDI'!$H$4:$H$28,'Base CDI'!$I$4:$I$29,S1697,"Cubic","Extrapolate=Linear","MultiX=Average","Skip=True","Sort=True")</f>
        <v>13.17634400097036</v>
      </c>
    </row>
    <row r="1698" spans="16:21" x14ac:dyDescent="0.25">
      <c r="P1698" s="10">
        <v>36984</v>
      </c>
      <c r="Q1698">
        <v>6.1303390000000002</v>
      </c>
      <c r="S1698" s="42">
        <f t="shared" ca="1" si="32"/>
        <v>47669</v>
      </c>
      <c r="T1698" s="43">
        <f ca="1">_xll.BInterpol('Base CDI'!$H$4:$H$28,'Base CDI'!$J$4:$J$29,S1698,"Cubic","Extrapolate=Linear","MultiX=Average","Skip=True","Sort=True")</f>
        <v>13.162962076857831</v>
      </c>
      <c r="U1698" s="43">
        <f ca="1">_xll.BInterpol('Base CDI'!$H$4:$H$28,'Base CDI'!$I$4:$I$29,S1698,"Cubic","Extrapolate=Linear","MultiX=Average","Skip=True","Sort=True")</f>
        <v>13.176786677300628</v>
      </c>
    </row>
    <row r="1699" spans="16:21" x14ac:dyDescent="0.25">
      <c r="P1699" s="10">
        <v>36985</v>
      </c>
      <c r="Q1699">
        <v>6.1338939999999997</v>
      </c>
      <c r="S1699" s="42">
        <f t="shared" ca="1" si="32"/>
        <v>47670</v>
      </c>
      <c r="T1699" s="43">
        <f ca="1">_xll.BInterpol('Base CDI'!$H$4:$H$28,'Base CDI'!$J$4:$J$29,S1699,"Cubic","Extrapolate=Linear","MultiX=Average","Skip=True","Sort=True")</f>
        <v>13.163450375190921</v>
      </c>
      <c r="U1699" s="43">
        <f ca="1">_xll.BInterpol('Base CDI'!$H$4:$H$28,'Base CDI'!$I$4:$I$29,S1699,"Cubic","Extrapolate=Linear","MultiX=Average","Skip=True","Sort=True")</f>
        <v>13.177226719422132</v>
      </c>
    </row>
    <row r="1700" spans="16:21" x14ac:dyDescent="0.25">
      <c r="P1700" s="10">
        <v>36986</v>
      </c>
      <c r="Q1700">
        <v>6.1374490000000002</v>
      </c>
      <c r="S1700" s="42">
        <f t="shared" ca="1" si="32"/>
        <v>47671</v>
      </c>
      <c r="T1700" s="43">
        <f ca="1">_xll.BInterpol('Base CDI'!$H$4:$H$28,'Base CDI'!$J$4:$J$29,S1700,"Cubic","Extrapolate=Linear","MultiX=Average","Skip=True","Sort=True")</f>
        <v>13.163937791397514</v>
      </c>
      <c r="U1700" s="43">
        <f ca="1">_xll.BInterpol('Base CDI'!$H$4:$H$28,'Base CDI'!$I$4:$I$29,S1700,"Cubic","Extrapolate=Linear","MultiX=Average","Skip=True","Sort=True")</f>
        <v>13.177664144007569</v>
      </c>
    </row>
    <row r="1701" spans="16:21" x14ac:dyDescent="0.25">
      <c r="P1701" s="10">
        <v>36987</v>
      </c>
      <c r="Q1701">
        <v>6.1410039999999997</v>
      </c>
      <c r="S1701" s="42">
        <f t="shared" ca="1" si="32"/>
        <v>47672</v>
      </c>
      <c r="T1701" s="43">
        <f ca="1">_xll.BInterpol('Base CDI'!$H$4:$H$28,'Base CDI'!$J$4:$J$29,S1701,"Cubic","Extrapolate=Linear","MultiX=Average","Skip=True","Sort=True")</f>
        <v>13.164424328590627</v>
      </c>
      <c r="U1701" s="43">
        <f ca="1">_xll.BInterpol('Base CDI'!$H$4:$H$28,'Base CDI'!$I$4:$I$29,S1701,"Cubic","Extrapolate=Linear","MultiX=Average","Skip=True","Sort=True")</f>
        <v>13.178098967729635</v>
      </c>
    </row>
    <row r="1702" spans="16:21" x14ac:dyDescent="0.25">
      <c r="P1702" s="10">
        <v>36990</v>
      </c>
      <c r="Q1702">
        <v>6.1445629999999998</v>
      </c>
      <c r="S1702" s="42">
        <f t="shared" ca="1" si="32"/>
        <v>47673</v>
      </c>
      <c r="T1702" s="43">
        <f ca="1">_xll.BInterpol('Base CDI'!$H$4:$H$28,'Base CDI'!$J$4:$J$29,S1702,"Cubic","Extrapolate=Linear","MultiX=Average","Skip=True","Sort=True")</f>
        <v>13.16490998988329</v>
      </c>
      <c r="U1702" s="43">
        <f ca="1">_xll.BInterpol('Base CDI'!$H$4:$H$28,'Base CDI'!$I$4:$I$29,S1702,"Cubic","Extrapolate=Linear","MultiX=Average","Skip=True","Sort=True")</f>
        <v>13.178531207261027</v>
      </c>
    </row>
    <row r="1703" spans="16:21" x14ac:dyDescent="0.25">
      <c r="P1703" s="10">
        <v>36991</v>
      </c>
      <c r="Q1703">
        <v>6.1481209999999997</v>
      </c>
      <c r="S1703" s="42">
        <f t="shared" ca="1" si="32"/>
        <v>47674</v>
      </c>
      <c r="T1703" s="43">
        <f ca="1">_xll.BInterpol('Base CDI'!$H$4:$H$28,'Base CDI'!$J$4:$J$29,S1703,"Cubic","Extrapolate=Linear","MultiX=Average","Skip=True","Sort=True")</f>
        <v>13.165394778388523</v>
      </c>
      <c r="U1703" s="43">
        <f ca="1">_xll.BInterpol('Base CDI'!$H$4:$H$28,'Base CDI'!$I$4:$I$29,S1703,"Cubic","Extrapolate=Linear","MultiX=Average","Skip=True","Sort=True")</f>
        <v>13.178960879274443</v>
      </c>
    </row>
    <row r="1704" spans="16:21" x14ac:dyDescent="0.25">
      <c r="P1704" s="10">
        <v>36992</v>
      </c>
      <c r="Q1704">
        <v>6.1516890000000002</v>
      </c>
      <c r="S1704" s="42">
        <f t="shared" ca="1" si="32"/>
        <v>47675</v>
      </c>
      <c r="T1704" s="43">
        <f ca="1">_xll.BInterpol('Base CDI'!$H$4:$H$28,'Base CDI'!$J$4:$J$29,S1704,"Cubic","Extrapolate=Linear","MultiX=Average","Skip=True","Sort=True")</f>
        <v>13.16587869721935</v>
      </c>
      <c r="U1704" s="43">
        <f ca="1">_xll.BInterpol('Base CDI'!$H$4:$H$28,'Base CDI'!$I$4:$I$29,S1704,"Cubic","Extrapolate=Linear","MultiX=Average","Skip=True","Sort=True")</f>
        <v>13.179388000442581</v>
      </c>
    </row>
    <row r="1705" spans="16:21" x14ac:dyDescent="0.25">
      <c r="P1705" s="10">
        <v>36993</v>
      </c>
      <c r="Q1705">
        <v>6.1552559999999996</v>
      </c>
      <c r="S1705" s="42">
        <f t="shared" ca="1" si="32"/>
        <v>47676</v>
      </c>
      <c r="T1705" s="43">
        <f ca="1">_xll.BInterpol('Base CDI'!$H$4:$H$28,'Base CDI'!$J$4:$J$29,S1705,"Cubic","Extrapolate=Linear","MultiX=Average","Skip=True","Sort=True")</f>
        <v>13.166361749488797</v>
      </c>
      <c r="U1705" s="43">
        <f ca="1">_xll.BInterpol('Base CDI'!$H$4:$H$28,'Base CDI'!$I$4:$I$29,S1705,"Cubic","Extrapolate=Linear","MultiX=Average","Skip=True","Sort=True")</f>
        <v>13.179812587438134</v>
      </c>
    </row>
    <row r="1706" spans="16:21" x14ac:dyDescent="0.25">
      <c r="P1706" s="10">
        <v>36997</v>
      </c>
      <c r="Q1706">
        <v>6.1588250000000002</v>
      </c>
      <c r="S1706" s="42">
        <f t="shared" ca="1" si="32"/>
        <v>47677</v>
      </c>
      <c r="T1706" s="43">
        <f ca="1">_xll.BInterpol('Base CDI'!$H$4:$H$28,'Base CDI'!$J$4:$J$29,S1706,"Cubic","Extrapolate=Linear","MultiX=Average","Skip=True","Sort=True")</f>
        <v>13.166843938309885</v>
      </c>
      <c r="U1706" s="43">
        <f ca="1">_xll.BInterpol('Base CDI'!$H$4:$H$28,'Base CDI'!$I$4:$I$29,S1706,"Cubic","Extrapolate=Linear","MultiX=Average","Skip=True","Sort=True")</f>
        <v>13.180234656933802</v>
      </c>
    </row>
    <row r="1707" spans="16:21" x14ac:dyDescent="0.25">
      <c r="P1707" s="10">
        <v>36998</v>
      </c>
      <c r="Q1707">
        <v>6.162401</v>
      </c>
      <c r="S1707" s="42">
        <f t="shared" ca="1" si="32"/>
        <v>47678</v>
      </c>
      <c r="T1707" s="43">
        <f ca="1">_xll.BInterpol('Base CDI'!$H$4:$H$28,'Base CDI'!$J$4:$J$29,S1707,"Cubic","Extrapolate=Linear","MultiX=Average","Skip=True","Sort=True")</f>
        <v>13.167325266795638</v>
      </c>
      <c r="U1707" s="43">
        <f ca="1">_xll.BInterpol('Base CDI'!$H$4:$H$28,'Base CDI'!$I$4:$I$29,S1707,"Cubic","Extrapolate=Linear","MultiX=Average","Skip=True","Sort=True")</f>
        <v>13.180654225602282</v>
      </c>
    </row>
    <row r="1708" spans="16:21" x14ac:dyDescent="0.25">
      <c r="P1708" s="10">
        <v>36999</v>
      </c>
      <c r="Q1708">
        <v>6.1659790000000001</v>
      </c>
      <c r="S1708" s="42">
        <f t="shared" ca="1" si="32"/>
        <v>47679</v>
      </c>
      <c r="T1708" s="43">
        <f ca="1">_xll.BInterpol('Base CDI'!$H$4:$H$28,'Base CDI'!$J$4:$J$29,S1708,"Cubic","Extrapolate=Linear","MultiX=Average","Skip=True","Sort=True")</f>
        <v>13.16780573805908</v>
      </c>
      <c r="U1708" s="43">
        <f ca="1">_xll.BInterpol('Base CDI'!$H$4:$H$28,'Base CDI'!$I$4:$I$29,S1708,"Cubic","Extrapolate=Linear","MultiX=Average","Skip=True","Sort=True")</f>
        <v>13.18107131011627</v>
      </c>
    </row>
    <row r="1709" spans="16:21" x14ac:dyDescent="0.25">
      <c r="P1709" s="10">
        <v>37000</v>
      </c>
      <c r="Q1709">
        <v>6.1695739999999999</v>
      </c>
      <c r="S1709" s="42">
        <f t="shared" ca="1" si="32"/>
        <v>47680</v>
      </c>
      <c r="T1709" s="43">
        <f ca="1">_xll.BInterpol('Base CDI'!$H$4:$H$28,'Base CDI'!$J$4:$J$29,S1709,"Cubic","Extrapolate=Linear","MultiX=Average","Skip=True","Sort=True")</f>
        <v>13.168285355213234</v>
      </c>
      <c r="U1709" s="43">
        <f ca="1">_xll.BInterpol('Base CDI'!$H$4:$H$28,'Base CDI'!$I$4:$I$29,S1709,"Cubic","Extrapolate=Linear","MultiX=Average","Skip=True","Sort=True")</f>
        <v>13.181485927148463</v>
      </c>
    </row>
    <row r="1710" spans="16:21" x14ac:dyDescent="0.25">
      <c r="P1710" s="10">
        <v>37001</v>
      </c>
      <c r="Q1710">
        <v>6.1732570000000004</v>
      </c>
      <c r="S1710" s="42">
        <f t="shared" ca="1" si="32"/>
        <v>47681</v>
      </c>
      <c r="T1710" s="43">
        <f ca="1">_xll.BInterpol('Base CDI'!$H$4:$H$28,'Base CDI'!$J$4:$J$29,S1710,"Cubic","Extrapolate=Linear","MultiX=Average","Skip=True","Sort=True")</f>
        <v>13.168764121371124</v>
      </c>
      <c r="U1710" s="43">
        <f ca="1">_xll.BInterpol('Base CDI'!$H$4:$H$28,'Base CDI'!$I$4:$I$29,S1710,"Cubic","Extrapolate=Linear","MultiX=Average","Skip=True","Sort=True")</f>
        <v>13.181898093371558</v>
      </c>
    </row>
    <row r="1711" spans="16:21" x14ac:dyDescent="0.25">
      <c r="P1711" s="10">
        <v>37004</v>
      </c>
      <c r="Q1711">
        <v>6.1769420000000004</v>
      </c>
      <c r="S1711" s="42">
        <f t="shared" ca="1" si="32"/>
        <v>47682</v>
      </c>
      <c r="T1711" s="43">
        <f ca="1">_xll.BInterpol('Base CDI'!$H$4:$H$28,'Base CDI'!$J$4:$J$29,S1711,"Cubic","Extrapolate=Linear","MultiX=Average","Skip=True","Sort=True")</f>
        <v>13.169242039645775</v>
      </c>
      <c r="U1711" s="43">
        <f ca="1">_xll.BInterpol('Base CDI'!$H$4:$H$28,'Base CDI'!$I$4:$I$29,S1711,"Cubic","Extrapolate=Linear","MultiX=Average","Skip=True","Sort=True")</f>
        <v>13.182307825458253</v>
      </c>
    </row>
    <row r="1712" spans="16:21" x14ac:dyDescent="0.25">
      <c r="P1712" s="10">
        <v>37005</v>
      </c>
      <c r="Q1712">
        <v>6.1806299999999998</v>
      </c>
      <c r="S1712" s="42">
        <f t="shared" ca="1" si="32"/>
        <v>47683</v>
      </c>
      <c r="T1712" s="43">
        <f ca="1">_xll.BInterpol('Base CDI'!$H$4:$H$28,'Base CDI'!$J$4:$J$29,S1712,"Cubic","Extrapolate=Linear","MultiX=Average","Skip=True","Sort=True")</f>
        <v>13.169719113150208</v>
      </c>
      <c r="U1712" s="43">
        <f ca="1">_xll.BInterpol('Base CDI'!$H$4:$H$28,'Base CDI'!$I$4:$I$29,S1712,"Cubic","Extrapolate=Linear","MultiX=Average","Skip=True","Sort=True")</f>
        <v>13.182715140081243</v>
      </c>
    </row>
    <row r="1713" spans="16:21" x14ac:dyDescent="0.25">
      <c r="P1713" s="10">
        <v>37006</v>
      </c>
      <c r="Q1713">
        <v>6.1843199999999996</v>
      </c>
      <c r="S1713" s="42">
        <f t="shared" ca="1" si="32"/>
        <v>47684</v>
      </c>
      <c r="T1713" s="43">
        <f ca="1">_xll.BInterpol('Base CDI'!$H$4:$H$28,'Base CDI'!$J$4:$J$29,S1713,"Cubic","Extrapolate=Linear","MultiX=Average","Skip=True","Sort=True")</f>
        <v>13.170195344997449</v>
      </c>
      <c r="U1713" s="43">
        <f ca="1">_xll.BInterpol('Base CDI'!$H$4:$H$28,'Base CDI'!$I$4:$I$29,S1713,"Cubic","Extrapolate=Linear","MultiX=Average","Skip=True","Sort=True")</f>
        <v>13.183120053913225</v>
      </c>
    </row>
    <row r="1714" spans="16:21" x14ac:dyDescent="0.25">
      <c r="P1714" s="10">
        <v>37007</v>
      </c>
      <c r="Q1714">
        <v>6.1880119999999996</v>
      </c>
      <c r="S1714" s="42">
        <f t="shared" ca="1" si="32"/>
        <v>47685</v>
      </c>
      <c r="T1714" s="43">
        <f ca="1">_xll.BInterpol('Base CDI'!$H$4:$H$28,'Base CDI'!$J$4:$J$29,S1714,"Cubic","Extrapolate=Linear","MultiX=Average","Skip=True","Sort=True")</f>
        <v>13.170670738300521</v>
      </c>
      <c r="U1714" s="43">
        <f ca="1">_xll.BInterpol('Base CDI'!$H$4:$H$28,'Base CDI'!$I$4:$I$29,S1714,"Cubic","Extrapolate=Linear","MultiX=Average","Skip=True","Sort=True")</f>
        <v>13.183522583626898</v>
      </c>
    </row>
    <row r="1715" spans="16:21" x14ac:dyDescent="0.25">
      <c r="P1715" s="10">
        <v>37008</v>
      </c>
      <c r="Q1715">
        <v>6.1917070000000001</v>
      </c>
      <c r="S1715" s="42">
        <f t="shared" ca="1" si="32"/>
        <v>47686</v>
      </c>
      <c r="T1715" s="43">
        <f ca="1">_xll.BInterpol('Base CDI'!$H$4:$H$28,'Base CDI'!$J$4:$J$29,S1715,"Cubic","Extrapolate=Linear","MultiX=Average","Skip=True","Sort=True")</f>
        <v>13.171145296172446</v>
      </c>
      <c r="U1715" s="43">
        <f ca="1">_xll.BInterpol('Base CDI'!$H$4:$H$28,'Base CDI'!$I$4:$I$29,S1715,"Cubic","Extrapolate=Linear","MultiX=Average","Skip=True","Sort=True")</f>
        <v>13.183922745894957</v>
      </c>
    </row>
    <row r="1716" spans="16:21" x14ac:dyDescent="0.25">
      <c r="P1716" s="10">
        <v>37011</v>
      </c>
      <c r="Q1716">
        <v>6.1954070000000003</v>
      </c>
      <c r="S1716" s="42">
        <f t="shared" ca="1" si="32"/>
        <v>47687</v>
      </c>
      <c r="T1716" s="43">
        <f ca="1">_xll.BInterpol('Base CDI'!$H$4:$H$28,'Base CDI'!$J$4:$J$29,S1716,"Cubic","Extrapolate=Linear","MultiX=Average","Skip=True","Sort=True")</f>
        <v>13.171619021726247</v>
      </c>
      <c r="U1716" s="43">
        <f ca="1">_xll.BInterpol('Base CDI'!$H$4:$H$28,'Base CDI'!$I$4:$I$29,S1716,"Cubic","Extrapolate=Linear","MultiX=Average","Skip=True","Sort=True")</f>
        <v>13.1843205573901</v>
      </c>
    </row>
    <row r="1717" spans="16:21" x14ac:dyDescent="0.25">
      <c r="P1717" s="10">
        <v>37013</v>
      </c>
      <c r="Q1717">
        <v>6.1991059999999996</v>
      </c>
      <c r="S1717" s="42">
        <f t="shared" ca="1" si="32"/>
        <v>47688</v>
      </c>
      <c r="T1717" s="43">
        <f ca="1">_xll.BInterpol('Base CDI'!$H$4:$H$28,'Base CDI'!$J$4:$J$29,S1717,"Cubic","Extrapolate=Linear","MultiX=Average","Skip=True","Sort=True")</f>
        <v>13.172091918074951</v>
      </c>
      <c r="U1717" s="43">
        <f ca="1">_xll.BInterpol('Base CDI'!$H$4:$H$28,'Base CDI'!$I$4:$I$29,S1717,"Cubic","Extrapolate=Linear","MultiX=Average","Skip=True","Sort=True")</f>
        <v>13.184716034785025</v>
      </c>
    </row>
    <row r="1718" spans="16:21" x14ac:dyDescent="0.25">
      <c r="P1718" s="10">
        <v>37014</v>
      </c>
      <c r="Q1718">
        <v>6.2028049999999997</v>
      </c>
      <c r="S1718" s="42">
        <f t="shared" ca="1" si="32"/>
        <v>47689</v>
      </c>
      <c r="T1718" s="43">
        <f ca="1">_xll.BInterpol('Base CDI'!$H$4:$H$28,'Base CDI'!$J$4:$J$29,S1718,"Cubic","Extrapolate=Linear","MultiX=Average","Skip=True","Sort=True")</f>
        <v>13.17256398833158</v>
      </c>
      <c r="U1718" s="43">
        <f ca="1">_xll.BInterpol('Base CDI'!$H$4:$H$28,'Base CDI'!$I$4:$I$29,S1718,"Cubic","Extrapolate=Linear","MultiX=Average","Skip=True","Sort=True")</f>
        <v>13.185109194752425</v>
      </c>
    </row>
    <row r="1719" spans="16:21" x14ac:dyDescent="0.25">
      <c r="P1719" s="10">
        <v>37015</v>
      </c>
      <c r="Q1719">
        <v>6.2065029999999997</v>
      </c>
      <c r="S1719" s="42">
        <f t="shared" ca="1" si="32"/>
        <v>47690</v>
      </c>
      <c r="T1719" s="43">
        <f ca="1">_xll.BInterpol('Base CDI'!$H$4:$H$28,'Base CDI'!$J$4:$J$29,S1719,"Cubic","Extrapolate=Linear","MultiX=Average","Skip=True","Sort=True")</f>
        <v>13.173035235609158</v>
      </c>
      <c r="U1719" s="43">
        <f ca="1">_xll.BInterpol('Base CDI'!$H$4:$H$28,'Base CDI'!$I$4:$I$29,S1719,"Cubic","Extrapolate=Linear","MultiX=Average","Skip=True","Sort=True")</f>
        <v>13.185500053965001</v>
      </c>
    </row>
    <row r="1720" spans="16:21" x14ac:dyDescent="0.25">
      <c r="P1720" s="10">
        <v>37018</v>
      </c>
      <c r="Q1720">
        <v>6.2102089999999999</v>
      </c>
      <c r="S1720" s="42">
        <f t="shared" ca="1" si="32"/>
        <v>47691</v>
      </c>
      <c r="T1720" s="43">
        <f ca="1">_xll.BInterpol('Base CDI'!$H$4:$H$28,'Base CDI'!$J$4:$J$29,S1720,"Cubic","Extrapolate=Linear","MultiX=Average","Skip=True","Sort=True")</f>
        <v>13.173505663020705</v>
      </c>
      <c r="U1720" s="43">
        <f ca="1">_xll.BInterpol('Base CDI'!$H$4:$H$28,'Base CDI'!$I$4:$I$29,S1720,"Cubic","Extrapolate=Linear","MultiX=Average","Skip=True","Sort=True")</f>
        <v>13.185888629095448</v>
      </c>
    </row>
    <row r="1721" spans="16:21" x14ac:dyDescent="0.25">
      <c r="P1721" s="10">
        <v>37019</v>
      </c>
      <c r="Q1721">
        <v>6.2139160000000002</v>
      </c>
      <c r="S1721" s="42">
        <f t="shared" ca="1" si="32"/>
        <v>47692</v>
      </c>
      <c r="T1721" s="43">
        <f ca="1">_xll.BInterpol('Base CDI'!$H$4:$H$28,'Base CDI'!$J$4:$J$29,S1721,"Cubic","Extrapolate=Linear","MultiX=Average","Skip=True","Sort=True")</f>
        <v>13.17397527367925</v>
      </c>
      <c r="U1721" s="43">
        <f ca="1">_xll.BInterpol('Base CDI'!$H$4:$H$28,'Base CDI'!$I$4:$I$29,S1721,"Cubic","Extrapolate=Linear","MultiX=Average","Skip=True","Sort=True")</f>
        <v>13.186274936816464</v>
      </c>
    </row>
    <row r="1722" spans="16:21" x14ac:dyDescent="0.25">
      <c r="P1722" s="10">
        <v>37020</v>
      </c>
      <c r="Q1722">
        <v>6.2176280000000004</v>
      </c>
      <c r="S1722" s="42">
        <f t="shared" ca="1" si="32"/>
        <v>47693</v>
      </c>
      <c r="T1722" s="43">
        <f ca="1">_xll.BInterpol('Base CDI'!$H$4:$H$28,'Base CDI'!$J$4:$J$29,S1722,"Cubic","Extrapolate=Linear","MultiX=Average","Skip=True","Sort=True")</f>
        <v>13.174444070697813</v>
      </c>
      <c r="U1722" s="43">
        <f ca="1">_xll.BInterpol('Base CDI'!$H$4:$H$28,'Base CDI'!$I$4:$I$29,S1722,"Cubic","Extrapolate=Linear","MultiX=Average","Skip=True","Sort=True")</f>
        <v>13.186658993800746</v>
      </c>
    </row>
    <row r="1723" spans="16:21" x14ac:dyDescent="0.25">
      <c r="P1723" s="10">
        <v>37021</v>
      </c>
      <c r="Q1723">
        <v>6.2213440000000002</v>
      </c>
      <c r="S1723" s="42">
        <f t="shared" ca="1" si="32"/>
        <v>47694</v>
      </c>
      <c r="T1723" s="43">
        <f ca="1">_xll.BInterpol('Base CDI'!$H$4:$H$28,'Base CDI'!$J$4:$J$29,S1723,"Cubic","Extrapolate=Linear","MultiX=Average","Skip=True","Sort=True")</f>
        <v>13.17491205718942</v>
      </c>
      <c r="U1723" s="43">
        <f ca="1">_xll.BInterpol('Base CDI'!$H$4:$H$28,'Base CDI'!$I$4:$I$29,S1723,"Cubic","Extrapolate=Linear","MultiX=Average","Skip=True","Sort=True")</f>
        <v>13.187040816720989</v>
      </c>
    </row>
    <row r="1724" spans="16:21" x14ac:dyDescent="0.25">
      <c r="P1724" s="10">
        <v>37022</v>
      </c>
      <c r="Q1724">
        <v>6.2250629999999996</v>
      </c>
      <c r="S1724" s="42">
        <f t="shared" ca="1" si="32"/>
        <v>47695</v>
      </c>
      <c r="T1724" s="43">
        <f ca="1">_xll.BInterpol('Base CDI'!$H$4:$H$28,'Base CDI'!$J$4:$J$29,S1724,"Cubic","Extrapolate=Linear","MultiX=Average","Skip=True","Sort=True")</f>
        <v>13.175379236267093</v>
      </c>
      <c r="U1724" s="43">
        <f ca="1">_xll.BInterpol('Base CDI'!$H$4:$H$28,'Base CDI'!$I$4:$I$29,S1724,"Cubic","Extrapolate=Linear","MultiX=Average","Skip=True","Sort=True")</f>
        <v>13.187420422249891</v>
      </c>
    </row>
    <row r="1725" spans="16:21" x14ac:dyDescent="0.25">
      <c r="P1725" s="10">
        <v>37025</v>
      </c>
      <c r="Q1725">
        <v>6.2287840000000001</v>
      </c>
      <c r="S1725" s="42">
        <f t="shared" ca="1" si="32"/>
        <v>47696</v>
      </c>
      <c r="T1725" s="43">
        <f ca="1">_xll.BInterpol('Base CDI'!$H$4:$H$28,'Base CDI'!$J$4:$J$29,S1725,"Cubic","Extrapolate=Linear","MultiX=Average","Skip=True","Sort=True")</f>
        <v>13.175845611043854</v>
      </c>
      <c r="U1725" s="43">
        <f ca="1">_xll.BInterpol('Base CDI'!$H$4:$H$28,'Base CDI'!$I$4:$I$29,S1725,"Cubic","Extrapolate=Linear","MultiX=Average","Skip=True","Sort=True")</f>
        <v>13.18779782706015</v>
      </c>
    </row>
    <row r="1726" spans="16:21" x14ac:dyDescent="0.25">
      <c r="P1726" s="10">
        <v>37026</v>
      </c>
      <c r="Q1726">
        <v>6.2325039999999996</v>
      </c>
      <c r="S1726" s="42">
        <f t="shared" ca="1" si="32"/>
        <v>47697</v>
      </c>
      <c r="T1726" s="43">
        <f ca="1">_xll.BInterpol('Base CDI'!$H$4:$H$28,'Base CDI'!$J$4:$J$29,S1726,"Cubic","Extrapolate=Linear","MultiX=Average","Skip=True","Sort=True")</f>
        <v>13.176311184632731</v>
      </c>
      <c r="U1726" s="43">
        <f ca="1">_xll.BInterpol('Base CDI'!$H$4:$H$28,'Base CDI'!$I$4:$I$29,S1726,"Cubic","Extrapolate=Linear","MultiX=Average","Skip=True","Sort=True")</f>
        <v>13.188173047824462</v>
      </c>
    </row>
    <row r="1727" spans="16:21" x14ac:dyDescent="0.25">
      <c r="P1727" s="10">
        <v>37027</v>
      </c>
      <c r="Q1727">
        <v>6.2362289999999998</v>
      </c>
      <c r="S1727" s="42">
        <f t="shared" ca="1" si="32"/>
        <v>47698</v>
      </c>
      <c r="T1727" s="43">
        <f ca="1">_xll.BInterpol('Base CDI'!$H$4:$H$28,'Base CDI'!$J$4:$J$29,S1727,"Cubic","Extrapolate=Linear","MultiX=Average","Skip=True","Sort=True")</f>
        <v>13.176775960146744</v>
      </c>
      <c r="U1727" s="43">
        <f ca="1">_xll.BInterpol('Base CDI'!$H$4:$H$28,'Base CDI'!$I$4:$I$29,S1727,"Cubic","Extrapolate=Linear","MultiX=Average","Skip=True","Sort=True")</f>
        <v>13.188546101215524</v>
      </c>
    </row>
    <row r="1728" spans="16:21" x14ac:dyDescent="0.25">
      <c r="P1728" s="10">
        <v>37028</v>
      </c>
      <c r="Q1728">
        <v>6.2399550000000001</v>
      </c>
      <c r="S1728" s="42">
        <f t="shared" ca="1" si="32"/>
        <v>47699</v>
      </c>
      <c r="T1728" s="43">
        <f ca="1">_xll.BInterpol('Base CDI'!$H$4:$H$28,'Base CDI'!$J$4:$J$29,S1728,"Cubic","Extrapolate=Linear","MultiX=Average","Skip=True","Sort=True")</f>
        <v>13.177239940698918</v>
      </c>
      <c r="U1728" s="43">
        <f ca="1">_xll.BInterpol('Base CDI'!$H$4:$H$28,'Base CDI'!$I$4:$I$29,S1728,"Cubic","Extrapolate=Linear","MultiX=Average","Skip=True","Sort=True")</f>
        <v>13.188917003906033</v>
      </c>
    </row>
    <row r="1729" spans="16:21" x14ac:dyDescent="0.25">
      <c r="P1729" s="10">
        <v>37029</v>
      </c>
      <c r="Q1729">
        <v>6.243684</v>
      </c>
      <c r="S1729" s="42">
        <f t="shared" ca="1" si="32"/>
        <v>47700</v>
      </c>
      <c r="T1729" s="43">
        <f ca="1">_xll.BInterpol('Base CDI'!$H$4:$H$28,'Base CDI'!$J$4:$J$29,S1729,"Cubic","Extrapolate=Linear","MultiX=Average","Skip=True","Sort=True")</f>
        <v>13.177703129402275</v>
      </c>
      <c r="U1729" s="43">
        <f ca="1">_xll.BInterpol('Base CDI'!$H$4:$H$28,'Base CDI'!$I$4:$I$29,S1729,"Cubic","Extrapolate=Linear","MultiX=Average","Skip=True","Sort=True")</f>
        <v>13.189285772568686</v>
      </c>
    </row>
    <row r="1730" spans="16:21" x14ac:dyDescent="0.25">
      <c r="P1730" s="10">
        <v>37032</v>
      </c>
      <c r="Q1730">
        <v>6.2474160000000003</v>
      </c>
      <c r="S1730" s="42">
        <f t="shared" ca="1" si="32"/>
        <v>47701</v>
      </c>
      <c r="T1730" s="43">
        <f ca="1">_xll.BInterpol('Base CDI'!$H$4:$H$28,'Base CDI'!$J$4:$J$29,S1730,"Cubic","Extrapolate=Linear","MultiX=Average","Skip=True","Sort=True")</f>
        <v>13.17816552936984</v>
      </c>
      <c r="U1730" s="43">
        <f ca="1">_xll.BInterpol('Base CDI'!$H$4:$H$28,'Base CDI'!$I$4:$I$29,S1730,"Cubic","Extrapolate=Linear","MultiX=Average","Skip=True","Sort=True")</f>
        <v>13.189652423876179</v>
      </c>
    </row>
    <row r="1731" spans="16:21" x14ac:dyDescent="0.25">
      <c r="P1731" s="10">
        <v>37033</v>
      </c>
      <c r="Q1731">
        <v>6.2511479999999997</v>
      </c>
      <c r="S1731" s="42">
        <f t="shared" ca="1" si="32"/>
        <v>47702</v>
      </c>
      <c r="T1731" s="43">
        <f ca="1">_xll.BInterpol('Base CDI'!$H$4:$H$28,'Base CDI'!$J$4:$J$29,S1731,"Cubic","Extrapolate=Linear","MultiX=Average","Skip=True","Sort=True")</f>
        <v>13.178627143714637</v>
      </c>
      <c r="U1731" s="43">
        <f ca="1">_xll.BInterpol('Base CDI'!$H$4:$H$28,'Base CDI'!$I$4:$I$29,S1731,"Cubic","Extrapolate=Linear","MultiX=Average","Skip=True","Sort=True")</f>
        <v>13.19001697450121</v>
      </c>
    </row>
    <row r="1732" spans="16:21" x14ac:dyDescent="0.25">
      <c r="P1732" s="10">
        <v>37034</v>
      </c>
      <c r="Q1732">
        <v>6.2548839999999997</v>
      </c>
      <c r="S1732" s="42">
        <f t="shared" ca="1" si="32"/>
        <v>47703</v>
      </c>
      <c r="T1732" s="43">
        <f ca="1">_xll.BInterpol('Base CDI'!$H$4:$H$28,'Base CDI'!$J$4:$J$29,S1732,"Cubic","Extrapolate=Linear","MultiX=Average","Skip=True","Sort=True")</f>
        <v>13.17908797554969</v>
      </c>
      <c r="U1732" s="43">
        <f ca="1">_xll.BInterpol('Base CDI'!$H$4:$H$28,'Base CDI'!$I$4:$I$29,S1732,"Cubic","Extrapolate=Linear","MultiX=Average","Skip=True","Sort=True")</f>
        <v>13.190379441116477</v>
      </c>
    </row>
    <row r="1733" spans="16:21" x14ac:dyDescent="0.25">
      <c r="P1733" s="10">
        <v>37035</v>
      </c>
      <c r="Q1733">
        <v>6.258699</v>
      </c>
      <c r="S1733" s="42">
        <f t="shared" ca="1" si="32"/>
        <v>47704</v>
      </c>
      <c r="T1733" s="43">
        <f ca="1">_xll.BInterpol('Base CDI'!$H$4:$H$28,'Base CDI'!$J$4:$J$29,S1733,"Cubic","Extrapolate=Linear","MultiX=Average","Skip=True","Sort=True")</f>
        <v>13.179548027988019</v>
      </c>
      <c r="U1733" s="43">
        <f ca="1">_xll.BInterpol('Base CDI'!$H$4:$H$28,'Base CDI'!$I$4:$I$29,S1733,"Cubic","Extrapolate=Linear","MultiX=Average","Skip=True","Sort=True")</f>
        <v>13.190739840394675</v>
      </c>
    </row>
    <row r="1734" spans="16:21" x14ac:dyDescent="0.25">
      <c r="P1734" s="10">
        <v>37036</v>
      </c>
      <c r="Q1734">
        <v>6.2625400000000004</v>
      </c>
      <c r="S1734" s="42">
        <f t="shared" ca="1" si="32"/>
        <v>47705</v>
      </c>
      <c r="T1734" s="43">
        <f ca="1">_xll.BInterpol('Base CDI'!$H$4:$H$28,'Base CDI'!$J$4:$J$29,S1734,"Cubic","Extrapolate=Linear","MultiX=Average","Skip=True","Sort=True")</f>
        <v>13.180007304142652</v>
      </c>
      <c r="U1734" s="43">
        <f ca="1">_xll.BInterpol('Base CDI'!$H$4:$H$28,'Base CDI'!$I$4:$I$29,S1734,"Cubic","Extrapolate=Linear","MultiX=Average","Skip=True","Sort=True")</f>
        <v>13.191098189008502</v>
      </c>
    </row>
    <row r="1735" spans="16:21" x14ac:dyDescent="0.25">
      <c r="P1735" s="10">
        <v>37039</v>
      </c>
      <c r="Q1735">
        <v>6.2663900000000003</v>
      </c>
      <c r="S1735" s="42">
        <f t="shared" ca="1" si="32"/>
        <v>47706</v>
      </c>
      <c r="T1735" s="43">
        <f ca="1">_xll.BInterpol('Base CDI'!$H$4:$H$28,'Base CDI'!$J$4:$J$29,S1735,"Cubic","Extrapolate=Linear","MultiX=Average","Skip=True","Sort=True")</f>
        <v>13.180465807126611</v>
      </c>
      <c r="U1735" s="43">
        <f ca="1">_xll.BInterpol('Base CDI'!$H$4:$H$28,'Base CDI'!$I$4:$I$29,S1735,"Cubic","Extrapolate=Linear","MultiX=Average","Skip=True","Sort=True")</f>
        <v>13.191454503630654</v>
      </c>
    </row>
    <row r="1736" spans="16:21" x14ac:dyDescent="0.25">
      <c r="P1736" s="10">
        <v>37040</v>
      </c>
      <c r="Q1736">
        <v>6.2702450000000001</v>
      </c>
      <c r="S1736" s="42">
        <f t="shared" ca="1" si="32"/>
        <v>47707</v>
      </c>
      <c r="T1736" s="43">
        <f ca="1">_xll.BInterpol('Base CDI'!$H$4:$H$28,'Base CDI'!$J$4:$J$29,S1736,"Cubic","Extrapolate=Linear","MultiX=Average","Skip=True","Sort=True")</f>
        <v>13.180923540052918</v>
      </c>
      <c r="U1736" s="43">
        <f ca="1">_xll.BInterpol('Base CDI'!$H$4:$H$28,'Base CDI'!$I$4:$I$29,S1736,"Cubic","Extrapolate=Linear","MultiX=Average","Skip=True","Sort=True")</f>
        <v>13.191808800933828</v>
      </c>
    </row>
    <row r="1737" spans="16:21" x14ac:dyDescent="0.25">
      <c r="P1737" s="10">
        <v>37041</v>
      </c>
      <c r="Q1737">
        <v>6.2741030000000002</v>
      </c>
      <c r="S1737" s="42">
        <f t="shared" ca="1" si="32"/>
        <v>47708</v>
      </c>
      <c r="T1737" s="43">
        <f ca="1">_xll.BInterpol('Base CDI'!$H$4:$H$28,'Base CDI'!$J$4:$J$29,S1737,"Cubic","Extrapolate=Linear","MultiX=Average","Skip=True","Sort=True")</f>
        <v>13.1813805060346</v>
      </c>
      <c r="U1737" s="43">
        <f ca="1">_xll.BInterpol('Base CDI'!$H$4:$H$28,'Base CDI'!$I$4:$I$29,S1737,"Cubic","Extrapolate=Linear","MultiX=Average","Skip=True","Sort=True")</f>
        <v>13.192161097590722</v>
      </c>
    </row>
    <row r="1738" spans="16:21" x14ac:dyDescent="0.25">
      <c r="P1738" s="10">
        <v>37042</v>
      </c>
      <c r="Q1738">
        <v>6.277965</v>
      </c>
      <c r="S1738" s="42">
        <f t="shared" ca="1" si="32"/>
        <v>47709</v>
      </c>
      <c r="T1738" s="43">
        <f ca="1">_xll.BInterpol('Base CDI'!$H$4:$H$28,'Base CDI'!$J$4:$J$29,S1738,"Cubic","Extrapolate=Linear","MultiX=Average","Skip=True","Sort=True")</f>
        <v>13.181836708184676</v>
      </c>
      <c r="U1738" s="43">
        <f ca="1">_xll.BInterpol('Base CDI'!$H$4:$H$28,'Base CDI'!$I$4:$I$29,S1738,"Cubic","Extrapolate=Linear","MultiX=Average","Skip=True","Sort=True")</f>
        <v>13.192511410274033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3">S1738+1</f>
        <v>47710</v>
      </c>
      <c r="T1739" s="43">
        <f ca="1">_xll.BInterpol('Base CDI'!$H$4:$H$28,'Base CDI'!$J$4:$J$29,S1739,"Cubic","Extrapolate=Linear","MultiX=Average","Skip=True","Sort=True")</f>
        <v>13.182292149616172</v>
      </c>
      <c r="U1739" s="43">
        <f ca="1">_xll.BInterpol('Base CDI'!$H$4:$H$28,'Base CDI'!$I$4:$I$29,S1739,"Cubic","Extrapolate=Linear","MultiX=Average","Skip=True","Sort=True")</f>
        <v>13.192859755656455</v>
      </c>
    </row>
    <row r="1740" spans="16:21" x14ac:dyDescent="0.25">
      <c r="P1740" s="10">
        <v>37046</v>
      </c>
      <c r="Q1740">
        <v>6.2856920000000001</v>
      </c>
      <c r="S1740" s="42">
        <f t="shared" ca="1" si="33"/>
        <v>47711</v>
      </c>
      <c r="T1740" s="43">
        <f ca="1">_xll.BInterpol('Base CDI'!$H$4:$H$28,'Base CDI'!$J$4:$J$29,S1740,"Cubic","Extrapolate=Linear","MultiX=Average","Skip=True","Sort=True")</f>
        <v>13.182746833442113</v>
      </c>
      <c r="U1740" s="43">
        <f ca="1">_xll.BInterpol('Base CDI'!$H$4:$H$28,'Base CDI'!$I$4:$I$29,S1740,"Cubic","Extrapolate=Linear","MultiX=Average","Skip=True","Sort=True")</f>
        <v>13.19320615041069</v>
      </c>
    </row>
    <row r="1741" spans="16:21" x14ac:dyDescent="0.25">
      <c r="P1741" s="10">
        <v>37047</v>
      </c>
      <c r="Q1741">
        <v>6.2895580000000004</v>
      </c>
      <c r="S1741" s="42">
        <f t="shared" ca="1" si="33"/>
        <v>47712</v>
      </c>
      <c r="T1741" s="43">
        <f ca="1">_xll.BInterpol('Base CDI'!$H$4:$H$28,'Base CDI'!$J$4:$J$29,S1741,"Cubic","Extrapolate=Linear","MultiX=Average","Skip=True","Sort=True")</f>
        <v>13.183200762775522</v>
      </c>
      <c r="U1741" s="43">
        <f ca="1">_xll.BInterpol('Base CDI'!$H$4:$H$28,'Base CDI'!$I$4:$I$29,S1741,"Cubic","Extrapolate=Linear","MultiX=Average","Skip=True","Sort=True")</f>
        <v>13.19355061120943</v>
      </c>
    </row>
    <row r="1742" spans="16:21" x14ac:dyDescent="0.25">
      <c r="P1742" s="10">
        <v>37048</v>
      </c>
      <c r="Q1742">
        <v>6.2934239999999999</v>
      </c>
      <c r="S1742" s="42">
        <f t="shared" ca="1" si="33"/>
        <v>47713</v>
      </c>
      <c r="T1742" s="43">
        <f ca="1">_xll.BInterpol('Base CDI'!$H$4:$H$28,'Base CDI'!$J$4:$J$29,S1742,"Cubic","Extrapolate=Linear","MultiX=Average","Skip=True","Sort=True")</f>
        <v>13.183653940729421</v>
      </c>
      <c r="U1742" s="43">
        <f ca="1">_xll.BInterpol('Base CDI'!$H$4:$H$28,'Base CDI'!$I$4:$I$29,S1742,"Cubic","Extrapolate=Linear","MultiX=Average","Skip=True","Sort=True")</f>
        <v>13.193893154725377</v>
      </c>
    </row>
    <row r="1743" spans="16:21" x14ac:dyDescent="0.25">
      <c r="P1743" s="10">
        <v>37049</v>
      </c>
      <c r="Q1743">
        <v>6.2972890000000001</v>
      </c>
      <c r="S1743" s="42">
        <f t="shared" ca="1" si="33"/>
        <v>47714</v>
      </c>
      <c r="T1743" s="43">
        <f ca="1">_xll.BInterpol('Base CDI'!$H$4:$H$28,'Base CDI'!$J$4:$J$29,S1743,"Cubic","Extrapolate=Linear","MultiX=Average","Skip=True","Sort=True")</f>
        <v>13.184106370416833</v>
      </c>
      <c r="U1743" s="43">
        <f ca="1">_xll.BInterpol('Base CDI'!$H$4:$H$28,'Base CDI'!$I$4:$I$29,S1743,"Cubic","Extrapolate=Linear","MultiX=Average","Skip=True","Sort=True")</f>
        <v>13.194233797631222</v>
      </c>
    </row>
    <row r="1744" spans="16:21" x14ac:dyDescent="0.25">
      <c r="P1744" s="10">
        <v>37050</v>
      </c>
      <c r="Q1744">
        <v>6.3011509999999999</v>
      </c>
      <c r="S1744" s="42">
        <f t="shared" ca="1" si="33"/>
        <v>47715</v>
      </c>
      <c r="T1744" s="43">
        <f ca="1">_xll.BInterpol('Base CDI'!$H$4:$H$28,'Base CDI'!$J$4:$J$29,S1744,"Cubic","Extrapolate=Linear","MultiX=Average","Skip=True","Sort=True")</f>
        <v>13.184558054950784</v>
      </c>
      <c r="U1744" s="43">
        <f ca="1">_xll.BInterpol('Base CDI'!$H$4:$H$28,'Base CDI'!$I$4:$I$29,S1744,"Cubic","Extrapolate=Linear","MultiX=Average","Skip=True","Sort=True")</f>
        <v>13.194572556599667</v>
      </c>
    </row>
    <row r="1745" spans="16:21" x14ac:dyDescent="0.25">
      <c r="P1745" s="10">
        <v>37053</v>
      </c>
      <c r="Q1745">
        <v>6.3050079999999999</v>
      </c>
      <c r="S1745" s="42">
        <f t="shared" ca="1" si="33"/>
        <v>47716</v>
      </c>
      <c r="T1745" s="43">
        <f ca="1">_xll.BInterpol('Base CDI'!$H$4:$H$28,'Base CDI'!$J$4:$J$29,S1745,"Cubic","Extrapolate=Linear","MultiX=Average","Skip=True","Sort=True")</f>
        <v>13.185008997444298</v>
      </c>
      <c r="U1745" s="43">
        <f ca="1">_xll.BInterpol('Base CDI'!$H$4:$H$28,'Base CDI'!$I$4:$I$29,S1745,"Cubic","Extrapolate=Linear","MultiX=Average","Skip=True","Sort=True")</f>
        <v>13.194909448303406</v>
      </c>
    </row>
    <row r="1746" spans="16:21" x14ac:dyDescent="0.25">
      <c r="P1746" s="10">
        <v>37054</v>
      </c>
      <c r="Q1746">
        <v>6.3088600000000001</v>
      </c>
      <c r="S1746" s="42">
        <f t="shared" ca="1" si="33"/>
        <v>47717</v>
      </c>
      <c r="T1746" s="43">
        <f ca="1">_xll.BInterpol('Base CDI'!$H$4:$H$28,'Base CDI'!$J$4:$J$29,S1746,"Cubic","Extrapolate=Linear","MultiX=Average","Skip=True","Sort=True")</f>
        <v>13.185459201010396</v>
      </c>
      <c r="U1746" s="43">
        <f ca="1">_xll.BInterpol('Base CDI'!$H$4:$H$28,'Base CDI'!$I$4:$I$29,S1746,"Cubic","Extrapolate=Linear","MultiX=Average","Skip=True","Sort=True")</f>
        <v>13.195244489415137</v>
      </c>
    </row>
    <row r="1747" spans="16:21" x14ac:dyDescent="0.25">
      <c r="P1747" s="10">
        <v>37055</v>
      </c>
      <c r="Q1747">
        <v>6.3127190000000004</v>
      </c>
      <c r="S1747" s="42">
        <f t="shared" ca="1" si="33"/>
        <v>47718</v>
      </c>
      <c r="T1747" s="43">
        <f ca="1">_xll.BInterpol('Base CDI'!$H$4:$H$28,'Base CDI'!$J$4:$J$29,S1747,"Cubic","Extrapolate=Linear","MultiX=Average","Skip=True","Sort=True")</f>
        <v>13.185908668762101</v>
      </c>
      <c r="U1747" s="43">
        <f ca="1">_xll.BInterpol('Base CDI'!$H$4:$H$28,'Base CDI'!$I$4:$I$29,S1747,"Cubic","Extrapolate=Linear","MultiX=Average","Skip=True","Sort=True")</f>
        <v>13.195577696607556</v>
      </c>
    </row>
    <row r="1748" spans="16:21" x14ac:dyDescent="0.25">
      <c r="P1748" s="10">
        <v>37057</v>
      </c>
      <c r="Q1748">
        <v>6.3165760000000004</v>
      </c>
      <c r="S1748" s="42">
        <f t="shared" ca="1" si="33"/>
        <v>47719</v>
      </c>
      <c r="T1748" s="43">
        <f ca="1">_xll.BInterpol('Base CDI'!$H$4:$H$28,'Base CDI'!$J$4:$J$29,S1748,"Cubic","Extrapolate=Linear","MultiX=Average","Skip=True","Sort=True")</f>
        <v>13.18635740381244</v>
      </c>
      <c r="U1748" s="43">
        <f ca="1">_xll.BInterpol('Base CDI'!$H$4:$H$28,'Base CDI'!$I$4:$I$29,S1748,"Cubic","Extrapolate=Linear","MultiX=Average","Skip=True","Sort=True")</f>
        <v>13.195909086553362</v>
      </c>
    </row>
    <row r="1749" spans="16:21" x14ac:dyDescent="0.25">
      <c r="P1749" s="10">
        <v>37060</v>
      </c>
      <c r="Q1749">
        <v>6.3204419999999999</v>
      </c>
      <c r="S1749" s="42">
        <f t="shared" ca="1" si="33"/>
        <v>47720</v>
      </c>
      <c r="T1749" s="43">
        <f ca="1">_xll.BInterpol('Base CDI'!$H$4:$H$28,'Base CDI'!$J$4:$J$29,S1749,"Cubic","Extrapolate=Linear","MultiX=Average","Skip=True","Sort=True")</f>
        <v>13.186805409274436</v>
      </c>
      <c r="U1749" s="43">
        <f ca="1">_xll.BInterpol('Base CDI'!$H$4:$H$28,'Base CDI'!$I$4:$I$29,S1749,"Cubic","Extrapolate=Linear","MultiX=Average","Skip=True","Sort=True")</f>
        <v>13.196238675925249</v>
      </c>
    </row>
    <row r="1750" spans="16:21" x14ac:dyDescent="0.25">
      <c r="P1750" s="10">
        <v>37061</v>
      </c>
      <c r="Q1750">
        <v>6.3243270000000003</v>
      </c>
      <c r="S1750" s="42">
        <f t="shared" ca="1" si="33"/>
        <v>47721</v>
      </c>
      <c r="T1750" s="43">
        <f ca="1">_xll.BInterpol('Base CDI'!$H$4:$H$28,'Base CDI'!$J$4:$J$29,S1750,"Cubic","Extrapolate=Linear","MultiX=Average","Skip=True","Sort=True")</f>
        <v>13.187252688261109</v>
      </c>
      <c r="U1750" s="43">
        <f ca="1">_xll.BInterpol('Base CDI'!$H$4:$H$28,'Base CDI'!$I$4:$I$29,S1750,"Cubic","Extrapolate=Linear","MultiX=Average","Skip=True","Sort=True")</f>
        <v>13.196566481395918</v>
      </c>
    </row>
    <row r="1751" spans="16:21" x14ac:dyDescent="0.25">
      <c r="P1751" s="10">
        <v>37062</v>
      </c>
      <c r="Q1751">
        <v>6.3282210000000001</v>
      </c>
      <c r="S1751" s="42">
        <f t="shared" ca="1" si="33"/>
        <v>47722</v>
      </c>
      <c r="T1751" s="43">
        <f ca="1">_xll.BInterpol('Base CDI'!$H$4:$H$28,'Base CDI'!$J$4:$J$29,S1751,"Cubic","Extrapolate=Linear","MultiX=Average","Skip=True","Sort=True")</f>
        <v>13.187699243885486</v>
      </c>
      <c r="U1751" s="43">
        <f ca="1">_xll.BInterpol('Base CDI'!$H$4:$H$28,'Base CDI'!$I$4:$I$29,S1751,"Cubic","Extrapolate=Linear","MultiX=Average","Skip=True","Sort=True")</f>
        <v>13.196892519638062</v>
      </c>
    </row>
    <row r="1752" spans="16:21" x14ac:dyDescent="0.25">
      <c r="P1752" s="10">
        <v>37063</v>
      </c>
      <c r="Q1752">
        <v>6.3322120000000002</v>
      </c>
      <c r="S1752" s="42">
        <f t="shared" ca="1" si="33"/>
        <v>47723</v>
      </c>
      <c r="T1752" s="43">
        <f ca="1">_xll.BInterpol('Base CDI'!$H$4:$H$28,'Base CDI'!$J$4:$J$29,S1752,"Cubic","Extrapolate=Linear","MultiX=Average","Skip=True","Sort=True")</f>
        <v>13.188145079260591</v>
      </c>
      <c r="U1752" s="43">
        <f ca="1">_xll.BInterpol('Base CDI'!$H$4:$H$28,'Base CDI'!$I$4:$I$29,S1752,"Cubic","Extrapolate=Linear","MultiX=Average","Skip=True","Sort=True")</f>
        <v>13.197216807324381</v>
      </c>
    </row>
    <row r="1753" spans="16:21" x14ac:dyDescent="0.25">
      <c r="P1753" s="10">
        <v>37064</v>
      </c>
      <c r="Q1753">
        <v>6.3364279999999997</v>
      </c>
      <c r="S1753" s="42">
        <f t="shared" ca="1" si="33"/>
        <v>47724</v>
      </c>
      <c r="T1753" s="43">
        <f ca="1">_xll.BInterpol('Base CDI'!$H$4:$H$28,'Base CDI'!$J$4:$J$29,S1753,"Cubic","Extrapolate=Linear","MultiX=Average","Skip=True","Sort=True")</f>
        <v>13.188590197499446</v>
      </c>
      <c r="U1753" s="43">
        <f ca="1">_xll.BInterpol('Base CDI'!$H$4:$H$28,'Base CDI'!$I$4:$I$29,S1753,"Cubic","Extrapolate=Linear","MultiX=Average","Skip=True","Sort=True")</f>
        <v>13.19753936112757</v>
      </c>
    </row>
    <row r="1754" spans="16:21" x14ac:dyDescent="0.25">
      <c r="P1754" s="10">
        <v>37067</v>
      </c>
      <c r="Q1754">
        <v>6.340649</v>
      </c>
      <c r="S1754" s="42">
        <f t="shared" ca="1" si="33"/>
        <v>47725</v>
      </c>
      <c r="T1754" s="43">
        <f ca="1">_xll.BInterpol('Base CDI'!$H$4:$H$28,'Base CDI'!$J$4:$J$29,S1754,"Cubic","Extrapolate=Linear","MultiX=Average","Skip=True","Sort=True")</f>
        <v>13.189034601715074</v>
      </c>
      <c r="U1754" s="43">
        <f ca="1">_xll.BInterpol('Base CDI'!$H$4:$H$28,'Base CDI'!$I$4:$I$29,S1754,"Cubic","Extrapolate=Linear","MultiX=Average","Skip=True","Sort=True")</f>
        <v>13.197860197720324</v>
      </c>
    </row>
    <row r="1755" spans="16:21" x14ac:dyDescent="0.25">
      <c r="P1755" s="10">
        <v>37068</v>
      </c>
      <c r="Q1755">
        <v>6.3448719999999996</v>
      </c>
      <c r="S1755" s="42">
        <f t="shared" ca="1" si="33"/>
        <v>47726</v>
      </c>
      <c r="T1755" s="43">
        <f ca="1">_xll.BInterpol('Base CDI'!$H$4:$H$28,'Base CDI'!$J$4:$J$29,S1755,"Cubic","Extrapolate=Linear","MultiX=Average","Skip=True","Sort=True")</f>
        <v>13.189478295020498</v>
      </c>
      <c r="U1755" s="43">
        <f ca="1">_xll.BInterpol('Base CDI'!$H$4:$H$28,'Base CDI'!$I$4:$I$29,S1755,"Cubic","Extrapolate=Linear","MultiX=Average","Skip=True","Sort=True")</f>
        <v>13.198179333775345</v>
      </c>
    </row>
    <row r="1756" spans="16:21" x14ac:dyDescent="0.25">
      <c r="P1756" s="10">
        <v>37069</v>
      </c>
      <c r="Q1756">
        <v>6.3490960000000003</v>
      </c>
      <c r="S1756" s="42">
        <f t="shared" ca="1" si="33"/>
        <v>47727</v>
      </c>
      <c r="T1756" s="43">
        <f ca="1">_xll.BInterpol('Base CDI'!$H$4:$H$28,'Base CDI'!$J$4:$J$29,S1756,"Cubic","Extrapolate=Linear","MultiX=Average","Skip=True","Sort=True")</f>
        <v>13.189921280528745</v>
      </c>
      <c r="U1756" s="43">
        <f ca="1">_xll.BInterpol('Base CDI'!$H$4:$H$28,'Base CDI'!$I$4:$I$29,S1756,"Cubic","Extrapolate=Linear","MultiX=Average","Skip=True","Sort=True")</f>
        <v>13.198496785965325</v>
      </c>
    </row>
    <row r="1757" spans="16:21" x14ac:dyDescent="0.25">
      <c r="P1757" s="10">
        <v>37070</v>
      </c>
      <c r="Q1757">
        <v>6.3533280000000003</v>
      </c>
      <c r="S1757" s="42">
        <f t="shared" ca="1" si="33"/>
        <v>47728</v>
      </c>
      <c r="T1757" s="43">
        <f ca="1">_xll.BInterpol('Base CDI'!$H$4:$H$28,'Base CDI'!$J$4:$J$29,S1757,"Cubic","Extrapolate=Linear","MultiX=Average","Skip=True","Sort=True")</f>
        <v>13.190363561352836</v>
      </c>
      <c r="U1757" s="43">
        <f ca="1">_xll.BInterpol('Base CDI'!$H$4:$H$28,'Base CDI'!$I$4:$I$29,S1757,"Cubic","Extrapolate=Linear","MultiX=Average","Skip=True","Sort=True")</f>
        <v>13.198812570962966</v>
      </c>
    </row>
    <row r="1758" spans="16:21" x14ac:dyDescent="0.25">
      <c r="P1758" s="10">
        <v>37071</v>
      </c>
      <c r="Q1758">
        <v>6.3575619999999997</v>
      </c>
      <c r="S1758" s="42">
        <f t="shared" ca="1" si="33"/>
        <v>47729</v>
      </c>
      <c r="T1758" s="43">
        <f ca="1">_xll.BInterpol('Base CDI'!$H$4:$H$28,'Base CDI'!$J$4:$J$29,S1758,"Cubic","Extrapolate=Linear","MultiX=Average","Skip=True","Sort=True")</f>
        <v>13.190805140605796</v>
      </c>
      <c r="U1758" s="43">
        <f ca="1">_xll.BInterpol('Base CDI'!$H$4:$H$28,'Base CDI'!$I$4:$I$29,S1758,"Cubic","Extrapolate=Linear","MultiX=Average","Skip=True","Sort=True")</f>
        <v>13.19912670544096</v>
      </c>
    </row>
    <row r="1759" spans="16:21" x14ac:dyDescent="0.25">
      <c r="P1759" s="10">
        <v>37074</v>
      </c>
      <c r="Q1759">
        <v>6.3617990000000004</v>
      </c>
      <c r="S1759" s="42">
        <f t="shared" ca="1" si="33"/>
        <v>47730</v>
      </c>
      <c r="T1759" s="43">
        <f ca="1">_xll.BInterpol('Base CDI'!$H$4:$H$28,'Base CDI'!$J$4:$J$29,S1759,"Cubic","Extrapolate=Linear","MultiX=Average","Skip=True","Sort=True")</f>
        <v>13.191246021400646</v>
      </c>
      <c r="U1759" s="43">
        <f ca="1">_xll.BInterpol('Base CDI'!$H$4:$H$28,'Base CDI'!$I$4:$I$29,S1759,"Cubic","Extrapolate=Linear","MultiX=Average","Skip=True","Sort=True")</f>
        <v>13.199439206072007</v>
      </c>
    </row>
    <row r="1760" spans="16:21" x14ac:dyDescent="0.25">
      <c r="P1760" s="10">
        <v>37075</v>
      </c>
      <c r="Q1760">
        <v>6.3660399999999999</v>
      </c>
      <c r="S1760" s="42">
        <f t="shared" ca="1" si="33"/>
        <v>47731</v>
      </c>
      <c r="T1760" s="43">
        <f ca="1">_xll.BInterpol('Base CDI'!$H$4:$H$28,'Base CDI'!$J$4:$J$29,S1760,"Cubic","Extrapolate=Linear","MultiX=Average","Skip=True","Sort=True")</f>
        <v>13.191686206850413</v>
      </c>
      <c r="U1760" s="43">
        <f ca="1">_xll.BInterpol('Base CDI'!$H$4:$H$28,'Base CDI'!$I$4:$I$29,S1760,"Cubic","Extrapolate=Linear","MultiX=Average","Skip=True","Sort=True")</f>
        <v>13.199750089528804</v>
      </c>
    </row>
    <row r="1761" spans="16:21" x14ac:dyDescent="0.25">
      <c r="P1761" s="10">
        <v>37076</v>
      </c>
      <c r="Q1761">
        <v>6.3702870000000003</v>
      </c>
      <c r="S1761" s="42">
        <f t="shared" ca="1" si="33"/>
        <v>47732</v>
      </c>
      <c r="T1761" s="43">
        <f ca="1">_xll.BInterpol('Base CDI'!$H$4:$H$28,'Base CDI'!$J$4:$J$29,S1761,"Cubic","Extrapolate=Linear","MultiX=Average","Skip=True","Sort=True")</f>
        <v>13.192125700068118</v>
      </c>
      <c r="U1761" s="43">
        <f ca="1">_xll.BInterpol('Base CDI'!$H$4:$H$28,'Base CDI'!$I$4:$I$29,S1761,"Cubic","Extrapolate=Linear","MultiX=Average","Skip=True","Sort=True")</f>
        <v>13.200059372484045</v>
      </c>
    </row>
    <row r="1762" spans="16:21" x14ac:dyDescent="0.25">
      <c r="P1762" s="10">
        <v>37077</v>
      </c>
      <c r="Q1762">
        <v>6.3745370000000001</v>
      </c>
      <c r="S1762" s="42">
        <f t="shared" ca="1" si="33"/>
        <v>47733</v>
      </c>
      <c r="T1762" s="43">
        <f ca="1">_xll.BInterpol('Base CDI'!$H$4:$H$28,'Base CDI'!$J$4:$J$29,S1762,"Cubic","Extrapolate=Linear","MultiX=Average","Skip=True","Sort=True")</f>
        <v>13.192564504166786</v>
      </c>
      <c r="U1762" s="43">
        <f ca="1">_xll.BInterpol('Base CDI'!$H$4:$H$28,'Base CDI'!$I$4:$I$29,S1762,"Cubic","Extrapolate=Linear","MultiX=Average","Skip=True","Sort=True")</f>
        <v>13.20036707161043</v>
      </c>
    </row>
    <row r="1763" spans="16:21" x14ac:dyDescent="0.25">
      <c r="P1763" s="10">
        <v>37078</v>
      </c>
      <c r="Q1763">
        <v>6.3787890000000003</v>
      </c>
      <c r="S1763" s="42">
        <f t="shared" ca="1" si="33"/>
        <v>47734</v>
      </c>
      <c r="T1763" s="43">
        <f ca="1">_xll.BInterpol('Base CDI'!$H$4:$H$28,'Base CDI'!$J$4:$J$29,S1763,"Cubic","Extrapolate=Linear","MultiX=Average","Skip=True","Sort=True")</f>
        <v>13.19300262225944</v>
      </c>
      <c r="U1763" s="43">
        <f ca="1">_xll.BInterpol('Base CDI'!$H$4:$H$28,'Base CDI'!$I$4:$I$29,S1763,"Cubic","Extrapolate=Linear","MultiX=Average","Skip=True","Sort=True")</f>
        <v>13.200673203580655</v>
      </c>
    </row>
    <row r="1764" spans="16:21" x14ac:dyDescent="0.25">
      <c r="P1764" s="10">
        <v>37081</v>
      </c>
      <c r="Q1764">
        <v>6.3830489999999998</v>
      </c>
      <c r="S1764" s="42">
        <f t="shared" ca="1" si="33"/>
        <v>47735</v>
      </c>
      <c r="T1764" s="43">
        <f ca="1">_xll.BInterpol('Base CDI'!$H$4:$H$28,'Base CDI'!$J$4:$J$29,S1764,"Cubic","Extrapolate=Linear","MultiX=Average","Skip=True","Sort=True")</f>
        <v>13.193440057459103</v>
      </c>
      <c r="U1764" s="43">
        <f ca="1">_xll.BInterpol('Base CDI'!$H$4:$H$28,'Base CDI'!$I$4:$I$29,S1764,"Cubic","Extrapolate=Linear","MultiX=Average","Skip=True","Sort=True")</f>
        <v>13.200977785067415</v>
      </c>
    </row>
    <row r="1765" spans="16:21" x14ac:dyDescent="0.25">
      <c r="P1765" s="10">
        <v>37082</v>
      </c>
      <c r="Q1765">
        <v>6.3873090000000001</v>
      </c>
      <c r="S1765" s="42">
        <f t="shared" ca="1" si="33"/>
        <v>47736</v>
      </c>
      <c r="T1765" s="43">
        <f ca="1">_xll.BInterpol('Base CDI'!$H$4:$H$28,'Base CDI'!$J$4:$J$29,S1765,"Cubic","Extrapolate=Linear","MultiX=Average","Skip=True","Sort=True")</f>
        <v>13.1938768128788</v>
      </c>
      <c r="U1765" s="43">
        <f ca="1">_xll.BInterpol('Base CDI'!$H$4:$H$28,'Base CDI'!$I$4:$I$29,S1765,"Cubic","Extrapolate=Linear","MultiX=Average","Skip=True","Sort=True")</f>
        <v>13.201280832743411</v>
      </c>
    </row>
    <row r="1766" spans="16:21" x14ac:dyDescent="0.25">
      <c r="P1766" s="10">
        <v>37083</v>
      </c>
      <c r="Q1766">
        <v>6.3915769999999998</v>
      </c>
      <c r="S1766" s="42">
        <f t="shared" ca="1" si="33"/>
        <v>47737</v>
      </c>
      <c r="T1766" s="43">
        <f ca="1">_xll.BInterpol('Base CDI'!$H$4:$H$28,'Base CDI'!$J$4:$J$29,S1766,"Cubic","Extrapolate=Linear","MultiX=Average","Skip=True","Sort=True")</f>
        <v>13.194312891631554</v>
      </c>
      <c r="U1766" s="43">
        <f ca="1">_xll.BInterpol('Base CDI'!$H$4:$H$28,'Base CDI'!$I$4:$I$29,S1766,"Cubic","Extrapolate=Linear","MultiX=Average","Skip=True","Sort=True")</f>
        <v>13.201582363281336</v>
      </c>
    </row>
    <row r="1767" spans="16:21" x14ac:dyDescent="0.25">
      <c r="P1767" s="10">
        <v>37084</v>
      </c>
      <c r="Q1767">
        <v>6.3958680000000001</v>
      </c>
      <c r="S1767" s="42">
        <f t="shared" ca="1" si="33"/>
        <v>47738</v>
      </c>
      <c r="T1767" s="43">
        <f ca="1">_xll.BInterpol('Base CDI'!$H$4:$H$28,'Base CDI'!$J$4:$J$29,S1767,"Cubic","Extrapolate=Linear","MultiX=Average","Skip=True","Sort=True")</f>
        <v>13.194748296830388</v>
      </c>
      <c r="U1767" s="43">
        <f ca="1">_xll.BInterpol('Base CDI'!$H$4:$H$28,'Base CDI'!$I$4:$I$29,S1767,"Cubic","Extrapolate=Linear","MultiX=Average","Skip=True","Sort=True")</f>
        <v>13.201882393353889</v>
      </c>
    </row>
    <row r="1768" spans="16:21" x14ac:dyDescent="0.25">
      <c r="P1768" s="10">
        <v>37085</v>
      </c>
      <c r="Q1768">
        <v>6.4001739999999998</v>
      </c>
      <c r="S1768" s="42">
        <f t="shared" ca="1" si="33"/>
        <v>47739</v>
      </c>
      <c r="T1768" s="43">
        <f ca="1">_xll.BInterpol('Base CDI'!$H$4:$H$28,'Base CDI'!$J$4:$J$29,S1768,"Cubic","Extrapolate=Linear","MultiX=Average","Skip=True","Sort=True")</f>
        <v>13.195183031588327</v>
      </c>
      <c r="U1768" s="43">
        <f ca="1">_xll.BInterpol('Base CDI'!$H$4:$H$28,'Base CDI'!$I$4:$I$29,S1768,"Cubic","Extrapolate=Linear","MultiX=Average","Skip=True","Sort=True")</f>
        <v>13.202180939633767</v>
      </c>
    </row>
    <row r="1769" spans="16:21" x14ac:dyDescent="0.25">
      <c r="P1769" s="10">
        <v>37088</v>
      </c>
      <c r="Q1769">
        <v>6.4044730000000003</v>
      </c>
      <c r="S1769" s="42">
        <f t="shared" ca="1" si="33"/>
        <v>47740</v>
      </c>
      <c r="T1769" s="43">
        <f ca="1">_xll.BInterpol('Base CDI'!$H$4:$H$28,'Base CDI'!$J$4:$J$29,S1769,"Cubic","Extrapolate=Linear","MultiX=Average","Skip=True","Sort=True")</f>
        <v>13.195617099018392</v>
      </c>
      <c r="U1769" s="43">
        <f ca="1">_xll.BInterpol('Base CDI'!$H$4:$H$28,'Base CDI'!$I$4:$I$29,S1769,"Cubic","Extrapolate=Linear","MultiX=Average","Skip=True","Sort=True")</f>
        <v>13.202478018793666</v>
      </c>
    </row>
    <row r="1770" spans="16:21" x14ac:dyDescent="0.25">
      <c r="P1770" s="10">
        <v>37089</v>
      </c>
      <c r="Q1770">
        <v>6.4087670000000001</v>
      </c>
      <c r="S1770" s="42">
        <f t="shared" ca="1" si="33"/>
        <v>47741</v>
      </c>
      <c r="T1770" s="43">
        <f ca="1">_xll.BInterpol('Base CDI'!$H$4:$H$28,'Base CDI'!$J$4:$J$29,S1770,"Cubic","Extrapolate=Linear","MultiX=Average","Skip=True","Sort=True")</f>
        <v>13.196050502233609</v>
      </c>
      <c r="U1770" s="43">
        <f ca="1">_xll.BInterpol('Base CDI'!$H$4:$H$28,'Base CDI'!$I$4:$I$29,S1770,"Cubic","Extrapolate=Linear","MultiX=Average","Skip=True","Sort=True")</f>
        <v>13.202773647506284</v>
      </c>
    </row>
    <row r="1771" spans="16:21" x14ac:dyDescent="0.25">
      <c r="P1771" s="10">
        <v>37090</v>
      </c>
      <c r="Q1771">
        <v>6.4130570000000002</v>
      </c>
      <c r="S1771" s="42">
        <f t="shared" ca="1" si="33"/>
        <v>47742</v>
      </c>
      <c r="T1771" s="43">
        <f ca="1">_xll.BInterpol('Base CDI'!$H$4:$H$28,'Base CDI'!$J$4:$J$29,S1771,"Cubic","Extrapolate=Linear","MultiX=Average","Skip=True","Sort=True")</f>
        <v>13.196483244347</v>
      </c>
      <c r="U1771" s="43">
        <f ca="1">_xll.BInterpol('Base CDI'!$H$4:$H$28,'Base CDI'!$I$4:$I$29,S1771,"Cubic","Extrapolate=Linear","MultiX=Average","Skip=True","Sort=True")</f>
        <v>13.203067842444318</v>
      </c>
    </row>
    <row r="1772" spans="16:21" x14ac:dyDescent="0.25">
      <c r="P1772" s="10">
        <v>37091</v>
      </c>
      <c r="Q1772">
        <v>6.4174220000000002</v>
      </c>
      <c r="S1772" s="42">
        <f t="shared" ca="1" si="33"/>
        <v>47743</v>
      </c>
      <c r="T1772" s="43">
        <f ca="1">_xll.BInterpol('Base CDI'!$H$4:$H$28,'Base CDI'!$J$4:$J$29,S1772,"Cubic","Extrapolate=Linear","MultiX=Average","Skip=True","Sort=True")</f>
        <v>13.19691532847159</v>
      </c>
      <c r="U1772" s="43">
        <f ca="1">_xll.BInterpol('Base CDI'!$H$4:$H$28,'Base CDI'!$I$4:$I$29,S1772,"Cubic","Extrapolate=Linear","MultiX=Average","Skip=True","Sort=True")</f>
        <v>13.203360620280463</v>
      </c>
    </row>
    <row r="1773" spans="16:21" x14ac:dyDescent="0.25">
      <c r="P1773" s="10">
        <v>37092</v>
      </c>
      <c r="Q1773">
        <v>6.421843</v>
      </c>
      <c r="S1773" s="42">
        <f t="shared" ca="1" si="33"/>
        <v>47744</v>
      </c>
      <c r="T1773" s="43">
        <f ca="1">_xll.BInterpol('Base CDI'!$H$4:$H$28,'Base CDI'!$J$4:$J$29,S1773,"Cubic","Extrapolate=Linear","MultiX=Average","Skip=True","Sort=True")</f>
        <v>13.197346757720402</v>
      </c>
      <c r="U1773" s="43">
        <f ca="1">_xll.BInterpol('Base CDI'!$H$4:$H$28,'Base CDI'!$I$4:$I$29,S1773,"Cubic","Extrapolate=Linear","MultiX=Average","Skip=True","Sort=True")</f>
        <v>13.203651997687418</v>
      </c>
    </row>
    <row r="1774" spans="16:21" x14ac:dyDescent="0.25">
      <c r="P1774" s="10">
        <v>37095</v>
      </c>
      <c r="Q1774">
        <v>6.4262699999999997</v>
      </c>
      <c r="S1774" s="42">
        <f t="shared" ca="1" si="33"/>
        <v>47745</v>
      </c>
      <c r="T1774" s="43">
        <f ca="1">_xll.BInterpol('Base CDI'!$H$4:$H$28,'Base CDI'!$J$4:$J$29,S1774,"Cubic","Extrapolate=Linear","MultiX=Average","Skip=True","Sort=True")</f>
        <v>13.197777535206459</v>
      </c>
      <c r="U1774" s="43">
        <f ca="1">_xll.BInterpol('Base CDI'!$H$4:$H$28,'Base CDI'!$I$4:$I$29,S1774,"Cubic","Extrapolate=Linear","MultiX=Average","Skip=True","Sort=True")</f>
        <v>13.203941991337878</v>
      </c>
    </row>
    <row r="1775" spans="16:21" x14ac:dyDescent="0.25">
      <c r="P1775" s="10">
        <v>37096</v>
      </c>
      <c r="Q1775">
        <v>6.4306950000000001</v>
      </c>
      <c r="S1775" s="42">
        <f t="shared" ca="1" si="33"/>
        <v>47746</v>
      </c>
      <c r="T1775" s="43">
        <f ca="1">_xll.BInterpol('Base CDI'!$H$4:$H$28,'Base CDI'!$J$4:$J$29,S1775,"Cubic","Extrapolate=Linear","MultiX=Average","Skip=True","Sort=True")</f>
        <v>13.198207664042785</v>
      </c>
      <c r="U1775" s="43">
        <f ca="1">_xll.BInterpol('Base CDI'!$H$4:$H$28,'Base CDI'!$I$4:$I$29,S1775,"Cubic","Extrapolate=Linear","MultiX=Average","Skip=True","Sort=True")</f>
        <v>13.204230617904543</v>
      </c>
    </row>
    <row r="1776" spans="16:21" x14ac:dyDescent="0.25">
      <c r="P1776" s="10">
        <v>37097</v>
      </c>
      <c r="Q1776">
        <v>6.4351250000000002</v>
      </c>
      <c r="S1776" s="42">
        <f t="shared" ca="1" si="33"/>
        <v>47747</v>
      </c>
      <c r="T1776" s="43">
        <f ca="1">_xll.BInterpol('Base CDI'!$H$4:$H$28,'Base CDI'!$J$4:$J$29,S1776,"Cubic","Extrapolate=Linear","MultiX=Average","Skip=True","Sort=True")</f>
        <v>13.198637147342405</v>
      </c>
      <c r="U1776" s="43">
        <f ca="1">_xll.BInterpol('Base CDI'!$H$4:$H$28,'Base CDI'!$I$4:$I$29,S1776,"Cubic","Extrapolate=Linear","MultiX=Average","Skip=True","Sort=True")</f>
        <v>13.204517894060105</v>
      </c>
    </row>
    <row r="1777" spans="16:21" x14ac:dyDescent="0.25">
      <c r="P1777" s="10">
        <v>37098</v>
      </c>
      <c r="Q1777">
        <v>6.4395579999999999</v>
      </c>
      <c r="S1777" s="42">
        <f t="shared" ca="1" si="33"/>
        <v>47748</v>
      </c>
      <c r="T1777" s="43">
        <f ca="1">_xll.BInterpol('Base CDI'!$H$4:$H$28,'Base CDI'!$J$4:$J$29,S1777,"Cubic","Extrapolate=Linear","MultiX=Average","Skip=True","Sort=True")</f>
        <v>13.19906598821834</v>
      </c>
      <c r="U1777" s="43">
        <f ca="1">_xll.BInterpol('Base CDI'!$H$4:$H$28,'Base CDI'!$I$4:$I$29,S1777,"Cubic","Extrapolate=Linear","MultiX=Average","Skip=True","Sort=True")</f>
        <v>13.204803836477266</v>
      </c>
    </row>
    <row r="1778" spans="16:21" x14ac:dyDescent="0.25">
      <c r="P1778" s="10">
        <v>37099</v>
      </c>
      <c r="Q1778">
        <v>6.4439869999999999</v>
      </c>
      <c r="S1778" s="42">
        <f t="shared" ca="1" si="33"/>
        <v>47749</v>
      </c>
      <c r="T1778" s="43">
        <f ca="1">_xll.BInterpol('Base CDI'!$H$4:$H$28,'Base CDI'!$J$4:$J$29,S1778,"Cubic","Extrapolate=Linear","MultiX=Average","Skip=True","Sort=True")</f>
        <v>13.199494189783616</v>
      </c>
      <c r="U1778" s="43">
        <f ca="1">_xll.BInterpol('Base CDI'!$H$4:$H$28,'Base CDI'!$I$4:$I$29,S1778,"Cubic","Extrapolate=Linear","MultiX=Average","Skip=True","Sort=True")</f>
        <v>13.205088461828721</v>
      </c>
    </row>
    <row r="1779" spans="16:21" x14ac:dyDescent="0.25">
      <c r="P1779" s="10">
        <v>37102</v>
      </c>
      <c r="Q1779">
        <v>6.448429</v>
      </c>
      <c r="S1779" s="42">
        <f t="shared" ca="1" si="33"/>
        <v>47750</v>
      </c>
      <c r="T1779" s="43">
        <f ca="1">_xll.BInterpol('Base CDI'!$H$4:$H$28,'Base CDI'!$J$4:$J$29,S1779,"Cubic","Extrapolate=Linear","MultiX=Average","Skip=True","Sort=True")</f>
        <v>13.199921755151255</v>
      </c>
      <c r="U1779" s="43">
        <f ca="1">_xll.BInterpol('Base CDI'!$H$4:$H$28,'Base CDI'!$I$4:$I$29,S1779,"Cubic","Extrapolate=Linear","MultiX=Average","Skip=True","Sort=True")</f>
        <v>13.205371786787166</v>
      </c>
    </row>
    <row r="1780" spans="16:21" x14ac:dyDescent="0.25">
      <c r="P1780" s="10">
        <v>37103</v>
      </c>
      <c r="Q1780">
        <v>6.4528730000000003</v>
      </c>
      <c r="S1780" s="42">
        <f t="shared" ca="1" si="33"/>
        <v>47751</v>
      </c>
      <c r="T1780" s="43">
        <f ca="1">_xll.BInterpol('Base CDI'!$H$4:$H$28,'Base CDI'!$J$4:$J$29,S1780,"Cubic","Extrapolate=Linear","MultiX=Average","Skip=True","Sort=True")</f>
        <v>13.20034868743428</v>
      </c>
      <c r="U1780" s="43">
        <f ca="1">_xll.BInterpol('Base CDI'!$H$4:$H$28,'Base CDI'!$I$4:$I$29,S1780,"Cubic","Extrapolate=Linear","MultiX=Average","Skip=True","Sort=True")</f>
        <v>13.2056538280253</v>
      </c>
    </row>
    <row r="1781" spans="16:21" x14ac:dyDescent="0.25">
      <c r="P1781" s="10">
        <v>37104</v>
      </c>
      <c r="Q1781">
        <v>6.4573200000000002</v>
      </c>
      <c r="S1781" s="42">
        <f t="shared" ca="1" si="33"/>
        <v>47752</v>
      </c>
      <c r="T1781" s="43">
        <f ca="1">_xll.BInterpol('Base CDI'!$H$4:$H$28,'Base CDI'!$J$4:$J$29,S1781,"Cubic","Extrapolate=Linear","MultiX=Average","Skip=True","Sort=True")</f>
        <v>13.200774989745717</v>
      </c>
      <c r="U1781" s="43">
        <f ca="1">_xll.BInterpol('Base CDI'!$H$4:$H$28,'Base CDI'!$I$4:$I$29,S1781,"Cubic","Extrapolate=Linear","MultiX=Average","Skip=True","Sort=True")</f>
        <v>13.205934602215819</v>
      </c>
    </row>
    <row r="1782" spans="16:21" x14ac:dyDescent="0.25">
      <c r="P1782" s="10">
        <v>37105</v>
      </c>
      <c r="Q1782">
        <v>6.4617719999999998</v>
      </c>
      <c r="S1782" s="42">
        <f t="shared" ca="1" si="33"/>
        <v>47753</v>
      </c>
      <c r="T1782" s="43">
        <f ca="1">_xll.BInterpol('Base CDI'!$H$4:$H$28,'Base CDI'!$J$4:$J$29,S1782,"Cubic","Extrapolate=Linear","MultiX=Average","Skip=True","Sort=True")</f>
        <v>13.201200665198588</v>
      </c>
      <c r="U1782" s="43">
        <f ca="1">_xll.BInterpol('Base CDI'!$H$4:$H$28,'Base CDI'!$I$4:$I$29,S1782,"Cubic","Extrapolate=Linear","MultiX=Average","Skip=True","Sort=True")</f>
        <v>13.206214126031419</v>
      </c>
    </row>
    <row r="1783" spans="16:21" x14ac:dyDescent="0.25">
      <c r="P1783" s="10">
        <v>37106</v>
      </c>
      <c r="Q1783">
        <v>6.4662259999999998</v>
      </c>
      <c r="S1783" s="42">
        <f t="shared" ca="1" si="33"/>
        <v>47754</v>
      </c>
      <c r="T1783" s="43">
        <f ca="1">_xll.BInterpol('Base CDI'!$H$4:$H$28,'Base CDI'!$J$4:$J$29,S1783,"Cubic","Extrapolate=Linear","MultiX=Average","Skip=True","Sort=True")</f>
        <v>13.201625716905916</v>
      </c>
      <c r="U1783" s="43">
        <f ca="1">_xll.BInterpol('Base CDI'!$H$4:$H$28,'Base CDI'!$I$4:$I$29,S1783,"Cubic","Extrapolate=Linear","MultiX=Average","Skip=True","Sort=True")</f>
        <v>13.206492416144798</v>
      </c>
    </row>
    <row r="1784" spans="16:21" x14ac:dyDescent="0.25">
      <c r="P1784" s="10">
        <v>37109</v>
      </c>
      <c r="Q1784">
        <v>6.4706849999999996</v>
      </c>
      <c r="S1784" s="42">
        <f t="shared" ca="1" si="33"/>
        <v>47755</v>
      </c>
      <c r="T1784" s="43">
        <f ca="1">_xll.BInterpol('Base CDI'!$H$4:$H$28,'Base CDI'!$J$4:$J$29,S1784,"Cubic","Extrapolate=Linear","MultiX=Average","Skip=True","Sort=True")</f>
        <v>13.202050147980726</v>
      </c>
      <c r="U1784" s="43">
        <f ca="1">_xll.BInterpol('Base CDI'!$H$4:$H$28,'Base CDI'!$I$4:$I$29,S1784,"Cubic","Extrapolate=Linear","MultiX=Average","Skip=True","Sort=True")</f>
        <v>13.206769489228652</v>
      </c>
    </row>
    <row r="1785" spans="16:21" x14ac:dyDescent="0.25">
      <c r="P1785" s="10">
        <v>37110</v>
      </c>
      <c r="Q1785">
        <v>6.4751479999999999</v>
      </c>
      <c r="S1785" s="42">
        <f t="shared" ca="1" si="33"/>
        <v>47756</v>
      </c>
      <c r="T1785" s="43">
        <f ca="1">_xll.BInterpol('Base CDI'!$H$4:$H$28,'Base CDI'!$J$4:$J$29,S1785,"Cubic","Extrapolate=Linear","MultiX=Average","Skip=True","Sort=True")</f>
        <v>13.202473961536041</v>
      </c>
      <c r="U1785" s="43">
        <f ca="1">_xll.BInterpol('Base CDI'!$H$4:$H$28,'Base CDI'!$I$4:$I$29,S1785,"Cubic","Extrapolate=Linear","MultiX=Average","Skip=True","Sort=True")</f>
        <v>13.207045361955677</v>
      </c>
    </row>
    <row r="1786" spans="16:21" x14ac:dyDescent="0.25">
      <c r="P1786" s="10">
        <v>37111</v>
      </c>
      <c r="Q1786">
        <v>6.4796199999999997</v>
      </c>
      <c r="S1786" s="42">
        <f t="shared" ca="1" si="33"/>
        <v>47757</v>
      </c>
      <c r="T1786" s="43">
        <f ca="1">_xll.BInterpol('Base CDI'!$H$4:$H$28,'Base CDI'!$J$4:$J$29,S1786,"Cubic","Extrapolate=Linear","MultiX=Average","Skip=True","Sort=True")</f>
        <v>13.202897160684884</v>
      </c>
      <c r="U1786" s="43">
        <f ca="1">_xll.BInterpol('Base CDI'!$H$4:$H$28,'Base CDI'!$I$4:$I$29,S1786,"Cubic","Extrapolate=Linear","MultiX=Average","Skip=True","Sort=True")</f>
        <v>13.207320050998574</v>
      </c>
    </row>
    <row r="1787" spans="16:21" x14ac:dyDescent="0.25">
      <c r="P1787" s="10">
        <v>37112</v>
      </c>
      <c r="Q1787">
        <v>6.4840939999999998</v>
      </c>
      <c r="S1787" s="42">
        <f t="shared" ca="1" si="33"/>
        <v>47758</v>
      </c>
      <c r="T1787" s="43">
        <f ca="1">_xll.BInterpol('Base CDI'!$H$4:$H$28,'Base CDI'!$J$4:$J$29,S1787,"Cubic","Extrapolate=Linear","MultiX=Average","Skip=True","Sort=True")</f>
        <v>13.203319748540279</v>
      </c>
      <c r="U1787" s="43">
        <f ca="1">_xll.BInterpol('Base CDI'!$H$4:$H$28,'Base CDI'!$I$4:$I$29,S1787,"Cubic","Extrapolate=Linear","MultiX=Average","Skip=True","Sort=True")</f>
        <v>13.207593573030037</v>
      </c>
    </row>
    <row r="1788" spans="16:21" x14ac:dyDescent="0.25">
      <c r="P1788" s="10">
        <v>37113</v>
      </c>
      <c r="Q1788">
        <v>6.4885719999999996</v>
      </c>
      <c r="S1788" s="42">
        <f t="shared" ca="1" si="33"/>
        <v>47759</v>
      </c>
      <c r="T1788" s="43">
        <f ca="1">_xll.BInterpol('Base CDI'!$H$4:$H$28,'Base CDI'!$J$4:$J$29,S1788,"Cubic","Extrapolate=Linear","MultiX=Average","Skip=True","Sort=True")</f>
        <v>13.203741728215251</v>
      </c>
      <c r="U1788" s="43">
        <f ca="1">_xll.BInterpol('Base CDI'!$H$4:$H$28,'Base CDI'!$I$4:$I$29,S1788,"Cubic","Extrapolate=Linear","MultiX=Average","Skip=True","Sort=True")</f>
        <v>13.207865944722762</v>
      </c>
    </row>
    <row r="1789" spans="16:21" x14ac:dyDescent="0.25">
      <c r="P1789" s="10">
        <v>37116</v>
      </c>
      <c r="Q1789">
        <v>6.4930500000000002</v>
      </c>
      <c r="S1789" s="42">
        <f t="shared" ca="1" si="33"/>
        <v>47760</v>
      </c>
      <c r="T1789" s="43">
        <f ca="1">_xll.BInterpol('Base CDI'!$H$4:$H$28,'Base CDI'!$J$4:$J$29,S1789,"Cubic","Extrapolate=Linear","MultiX=Average","Skip=True","Sort=True")</f>
        <v>13.20416310282282</v>
      </c>
      <c r="U1789" s="43">
        <f ca="1">_xll.BInterpol('Base CDI'!$H$4:$H$28,'Base CDI'!$I$4:$I$29,S1789,"Cubic","Extrapolate=Linear","MultiX=Average","Skip=True","Sort=True")</f>
        <v>13.208137182749448</v>
      </c>
    </row>
    <row r="1790" spans="16:21" x14ac:dyDescent="0.25">
      <c r="P1790" s="10">
        <v>37117</v>
      </c>
      <c r="Q1790">
        <v>6.4975360000000002</v>
      </c>
      <c r="S1790" s="42">
        <f t="shared" ca="1" si="33"/>
        <v>47761</v>
      </c>
      <c r="T1790" s="43">
        <f ca="1">_xll.BInterpol('Base CDI'!$H$4:$H$28,'Base CDI'!$J$4:$J$29,S1790,"Cubic","Extrapolate=Linear","MultiX=Average","Skip=True","Sort=True")</f>
        <v>13.204583875476015</v>
      </c>
      <c r="U1790" s="43">
        <f ca="1">_xll.BInterpol('Base CDI'!$H$4:$H$28,'Base CDI'!$I$4:$I$29,S1790,"Cubic","Extrapolate=Linear","MultiX=Average","Skip=True","Sort=True")</f>
        <v>13.20840730378279</v>
      </c>
    </row>
    <row r="1791" spans="16:21" x14ac:dyDescent="0.25">
      <c r="P1791" s="10">
        <v>37118</v>
      </c>
      <c r="Q1791">
        <v>6.5020249999999997</v>
      </c>
      <c r="S1791" s="42">
        <f t="shared" ca="1" si="33"/>
        <v>47762</v>
      </c>
      <c r="T1791" s="43">
        <f ca="1">_xll.BInterpol('Base CDI'!$H$4:$H$28,'Base CDI'!$J$4:$J$29,S1791,"Cubic","Extrapolate=Linear","MultiX=Average","Skip=True","Sort=True")</f>
        <v>13.205004049287854</v>
      </c>
      <c r="U1791" s="43">
        <f ca="1">_xll.BInterpol('Base CDI'!$H$4:$H$28,'Base CDI'!$I$4:$I$29,S1791,"Cubic","Extrapolate=Linear","MultiX=Average","Skip=True","Sort=True")</f>
        <v>13.208676324495489</v>
      </c>
    </row>
    <row r="1792" spans="16:21" x14ac:dyDescent="0.25">
      <c r="P1792" s="10">
        <v>37119</v>
      </c>
      <c r="Q1792">
        <v>6.5065160000000004</v>
      </c>
      <c r="S1792" s="42">
        <f t="shared" ca="1" si="33"/>
        <v>47763</v>
      </c>
      <c r="T1792" s="43">
        <f ca="1">_xll.BInterpol('Base CDI'!$H$4:$H$28,'Base CDI'!$J$4:$J$29,S1792,"Cubic","Extrapolate=Linear","MultiX=Average","Skip=True","Sort=True")</f>
        <v>13.205423627371363</v>
      </c>
      <c r="U1792" s="43">
        <f ca="1">_xll.BInterpol('Base CDI'!$H$4:$H$28,'Base CDI'!$I$4:$I$29,S1792,"Cubic","Extrapolate=Linear","MultiX=Average","Skip=True","Sort=True")</f>
        <v>13.208944261560235</v>
      </c>
    </row>
    <row r="1793" spans="16:21" x14ac:dyDescent="0.25">
      <c r="P1793" s="10">
        <v>37120</v>
      </c>
      <c r="Q1793">
        <v>6.5110140000000003</v>
      </c>
      <c r="S1793" s="42">
        <f t="shared" ca="1" si="33"/>
        <v>47764</v>
      </c>
      <c r="T1793" s="43">
        <f ca="1">_xll.BInterpol('Base CDI'!$H$4:$H$28,'Base CDI'!$J$4:$J$29,S1793,"Cubic","Extrapolate=Linear","MultiX=Average","Skip=True","Sort=True")</f>
        <v>13.205842612839566</v>
      </c>
      <c r="U1793" s="43">
        <f ca="1">_xll.BInterpol('Base CDI'!$H$4:$H$28,'Base CDI'!$I$4:$I$29,S1793,"Cubic","Extrapolate=Linear","MultiX=Average","Skip=True","Sort=True")</f>
        <v>13.209211131649733</v>
      </c>
    </row>
    <row r="1794" spans="16:21" x14ac:dyDescent="0.25">
      <c r="P1794" s="10">
        <v>37123</v>
      </c>
      <c r="Q1794">
        <v>6.5155159999999999</v>
      </c>
      <c r="S1794" s="42">
        <f t="shared" ca="1" si="33"/>
        <v>47765</v>
      </c>
      <c r="T1794" s="43">
        <f ca="1">_xll.BInterpol('Base CDI'!$H$4:$H$28,'Base CDI'!$J$4:$J$29,S1794,"Cubic","Extrapolate=Linear","MultiX=Average","Skip=True","Sort=True")</f>
        <v>13.206261008805487</v>
      </c>
      <c r="U1794" s="43">
        <f ca="1">_xll.BInterpol('Base CDI'!$H$4:$H$28,'Base CDI'!$I$4:$I$29,S1794,"Cubic","Extrapolate=Linear","MultiX=Average","Skip=True","Sort=True")</f>
        <v>13.209476951436674</v>
      </c>
    </row>
    <row r="1795" spans="16:21" x14ac:dyDescent="0.25">
      <c r="P1795" s="10">
        <v>37124</v>
      </c>
      <c r="Q1795">
        <v>6.520022</v>
      </c>
      <c r="S1795" s="42">
        <f t="shared" ca="1" si="33"/>
        <v>47766</v>
      </c>
      <c r="T1795" s="43">
        <f ca="1">_xll.BInterpol('Base CDI'!$H$4:$H$28,'Base CDI'!$J$4:$J$29,S1795,"Cubic","Extrapolate=Linear","MultiX=Average","Skip=True","Sort=True")</f>
        <v>13.20667881838215</v>
      </c>
      <c r="U1795" s="43">
        <f ca="1">_xll.BInterpol('Base CDI'!$H$4:$H$28,'Base CDI'!$I$4:$I$29,S1795,"Cubic","Extrapolate=Linear","MultiX=Average","Skip=True","Sort=True")</f>
        <v>13.209741737593758</v>
      </c>
    </row>
    <row r="1796" spans="16:21" x14ac:dyDescent="0.25">
      <c r="P1796" s="10">
        <v>37125</v>
      </c>
      <c r="Q1796">
        <v>6.5245329999999999</v>
      </c>
      <c r="S1796" s="42">
        <f t="shared" ca="1" si="33"/>
        <v>47767</v>
      </c>
      <c r="T1796" s="43">
        <f ca="1">_xll.BInterpol('Base CDI'!$H$4:$H$28,'Base CDI'!$J$4:$J$29,S1796,"Cubic","Extrapolate=Linear","MultiX=Average","Skip=True","Sort=True")</f>
        <v>13.207096044682574</v>
      </c>
      <c r="U1796" s="43">
        <f ca="1">_xll.BInterpol('Base CDI'!$H$4:$H$28,'Base CDI'!$I$4:$I$29,S1796,"Cubic","Extrapolate=Linear","MultiX=Average","Skip=True","Sort=True")</f>
        <v>13.21000550679368</v>
      </c>
    </row>
    <row r="1797" spans="16:21" x14ac:dyDescent="0.25">
      <c r="P1797" s="10">
        <v>37126</v>
      </c>
      <c r="Q1797">
        <v>6.5290509999999999</v>
      </c>
      <c r="S1797" s="42">
        <f t="shared" ca="1" si="33"/>
        <v>47768</v>
      </c>
      <c r="T1797" s="43">
        <f ca="1">_xll.BInterpol('Base CDI'!$H$4:$H$28,'Base CDI'!$J$4:$J$29,S1797,"Cubic","Extrapolate=Linear","MultiX=Average","Skip=True","Sort=True")</f>
        <v>13.207512690819788</v>
      </c>
      <c r="U1797" s="43">
        <f ca="1">_xll.BInterpol('Base CDI'!$H$4:$H$28,'Base CDI'!$I$4:$I$29,S1797,"Cubic","Extrapolate=Linear","MultiX=Average","Skip=True","Sort=True")</f>
        <v>13.210268275709137</v>
      </c>
    </row>
    <row r="1798" spans="16:21" x14ac:dyDescent="0.25">
      <c r="P1798" s="10">
        <v>37127</v>
      </c>
      <c r="Q1798">
        <v>6.5335660000000004</v>
      </c>
      <c r="S1798" s="42">
        <f t="shared" ca="1" si="33"/>
        <v>47769</v>
      </c>
      <c r="T1798" s="43">
        <f ca="1">_xll.BInterpol('Base CDI'!$H$4:$H$28,'Base CDI'!$J$4:$J$29,S1798,"Cubic","Extrapolate=Linear","MultiX=Average","Skip=True","Sort=True")</f>
        <v>13.207928759906814</v>
      </c>
      <c r="U1798" s="43">
        <f ca="1">_xll.BInterpol('Base CDI'!$H$4:$H$28,'Base CDI'!$I$4:$I$29,S1798,"Cubic","Extrapolate=Linear","MultiX=Average","Skip=True","Sort=True")</f>
        <v>13.210530061012827</v>
      </c>
    </row>
    <row r="1799" spans="16:21" x14ac:dyDescent="0.25">
      <c r="P1799" s="10">
        <v>37130</v>
      </c>
      <c r="Q1799">
        <v>6.538087</v>
      </c>
      <c r="S1799" s="42">
        <f t="shared" ca="1" si="33"/>
        <v>47770</v>
      </c>
      <c r="T1799" s="43">
        <f ca="1">_xll.BInterpol('Base CDI'!$H$4:$H$28,'Base CDI'!$J$4:$J$29,S1799,"Cubic","Extrapolate=Linear","MultiX=Average","Skip=True","Sort=True")</f>
        <v>13.208344255056675</v>
      </c>
      <c r="U1799" s="43">
        <f ca="1">_xll.BInterpol('Base CDI'!$H$4:$H$28,'Base CDI'!$I$4:$I$29,S1799,"Cubic","Extrapolate=Linear","MultiX=Average","Skip=True","Sort=True")</f>
        <v>13.210790879377447</v>
      </c>
    </row>
    <row r="1800" spans="16:21" x14ac:dyDescent="0.25">
      <c r="P1800" s="10">
        <v>37131</v>
      </c>
      <c r="Q1800">
        <v>6.5426080000000004</v>
      </c>
      <c r="S1800" s="42">
        <f t="shared" ca="1" si="33"/>
        <v>47771</v>
      </c>
      <c r="T1800" s="43">
        <f ca="1">_xll.BInterpol('Base CDI'!$H$4:$H$28,'Base CDI'!$J$4:$J$29,S1800,"Cubic","Extrapolate=Linear","MultiX=Average","Skip=True","Sort=True")</f>
        <v>13.208759179382394</v>
      </c>
      <c r="U1800" s="43">
        <f ca="1">_xll.BInterpol('Base CDI'!$H$4:$H$28,'Base CDI'!$I$4:$I$29,S1800,"Cubic","Extrapolate=Linear","MultiX=Average","Skip=True","Sort=True")</f>
        <v>13.211050747475694</v>
      </c>
    </row>
    <row r="1801" spans="16:21" x14ac:dyDescent="0.25">
      <c r="P1801" s="10">
        <v>37132</v>
      </c>
      <c r="Q1801">
        <v>6.5471310000000003</v>
      </c>
      <c r="S1801" s="42">
        <f t="shared" ca="1" si="33"/>
        <v>47772</v>
      </c>
      <c r="T1801" s="43">
        <f ca="1">_xll.BInterpol('Base CDI'!$H$4:$H$28,'Base CDI'!$J$4:$J$29,S1801,"Cubic","Extrapolate=Linear","MultiX=Average","Skip=True","Sort=True")</f>
        <v>13.209173535996994</v>
      </c>
      <c r="U1801" s="43">
        <f ca="1">_xll.BInterpol('Base CDI'!$H$4:$H$28,'Base CDI'!$I$4:$I$29,S1801,"Cubic","Extrapolate=Linear","MultiX=Average","Skip=True","Sort=True")</f>
        <v>13.211309681980264</v>
      </c>
    </row>
    <row r="1802" spans="16:21" x14ac:dyDescent="0.25">
      <c r="P1802" s="10">
        <v>37133</v>
      </c>
      <c r="Q1802">
        <v>6.5516509999999997</v>
      </c>
      <c r="S1802" s="42">
        <f t="shared" ca="1" si="33"/>
        <v>47773</v>
      </c>
      <c r="T1802" s="43">
        <f ca="1">_xll.BInterpol('Base CDI'!$H$4:$H$28,'Base CDI'!$J$4:$J$29,S1802,"Cubic","Extrapolate=Linear","MultiX=Average","Skip=True","Sort=True")</f>
        <v>13.209587328013502</v>
      </c>
      <c r="U1802" s="43">
        <f ca="1">_xll.BInterpol('Base CDI'!$H$4:$H$28,'Base CDI'!$I$4:$I$29,S1802,"Cubic","Extrapolate=Linear","MultiX=Average","Skip=True","Sort=True")</f>
        <v>13.211567699563854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4">S1802+1</f>
        <v>47774</v>
      </c>
      <c r="T1803" s="43">
        <f ca="1">_xll.BInterpol('Base CDI'!$H$4:$H$28,'Base CDI'!$J$4:$J$29,S1803,"Cubic","Extrapolate=Linear","MultiX=Average","Skip=True","Sort=True")</f>
        <v>13.210000558544939</v>
      </c>
      <c r="U1803" s="43">
        <f ca="1">_xll.BInterpol('Base CDI'!$H$4:$H$28,'Base CDI'!$I$4:$I$29,S1803,"Cubic","Extrapolate=Linear","MultiX=Average","Skip=True","Sort=True")</f>
        <v>13.211824816899163</v>
      </c>
    </row>
    <row r="1804" spans="16:21" x14ac:dyDescent="0.25">
      <c r="P1804" s="10">
        <v>37137</v>
      </c>
      <c r="Q1804">
        <v>6.5607160000000002</v>
      </c>
      <c r="S1804" s="42">
        <f t="shared" ca="1" si="34"/>
        <v>47775</v>
      </c>
      <c r="T1804" s="43">
        <f ca="1">_xll.BInterpol('Base CDI'!$H$4:$H$28,'Base CDI'!$J$4:$J$29,S1804,"Cubic","Extrapolate=Linear","MultiX=Average","Skip=True","Sort=True")</f>
        <v>13.210413230704329</v>
      </c>
      <c r="U1804" s="43">
        <f ca="1">_xll.BInterpol('Base CDI'!$H$4:$H$28,'Base CDI'!$I$4:$I$29,S1804,"Cubic","Extrapolate=Linear","MultiX=Average","Skip=True","Sort=True")</f>
        <v>13.212081050658885</v>
      </c>
    </row>
    <row r="1805" spans="16:21" x14ac:dyDescent="0.25">
      <c r="P1805" s="10">
        <v>37138</v>
      </c>
      <c r="Q1805">
        <v>6.5652549999999996</v>
      </c>
      <c r="S1805" s="42">
        <f t="shared" ca="1" si="34"/>
        <v>47776</v>
      </c>
      <c r="T1805" s="43">
        <f ca="1">_xll.BInterpol('Base CDI'!$H$4:$H$28,'Base CDI'!$J$4:$J$29,S1805,"Cubic","Extrapolate=Linear","MultiX=Average","Skip=True","Sort=True")</f>
        <v>13.210825347604695</v>
      </c>
      <c r="U1805" s="43">
        <f ca="1">_xll.BInterpol('Base CDI'!$H$4:$H$28,'Base CDI'!$I$4:$I$29,S1805,"Cubic","Extrapolate=Linear","MultiX=Average","Skip=True","Sort=True")</f>
        <v>13.212336417515719</v>
      </c>
    </row>
    <row r="1806" spans="16:21" x14ac:dyDescent="0.25">
      <c r="P1806" s="10">
        <v>37139</v>
      </c>
      <c r="Q1806">
        <v>6.5697929999999998</v>
      </c>
      <c r="S1806" s="42">
        <f t="shared" ca="1" si="34"/>
        <v>47777</v>
      </c>
      <c r="T1806" s="43">
        <f ca="1">_xll.BInterpol('Base CDI'!$H$4:$H$28,'Base CDI'!$J$4:$J$29,S1806,"Cubic","Extrapolate=Linear","MultiX=Average","Skip=True","Sort=True")</f>
        <v>13.211236912359063</v>
      </c>
      <c r="U1806" s="43">
        <f ca="1">_xll.BInterpol('Base CDI'!$H$4:$H$28,'Base CDI'!$I$4:$I$29,S1806,"Cubic","Extrapolate=Linear","MultiX=Average","Skip=True","Sort=True")</f>
        <v>13.21259093414236</v>
      </c>
    </row>
    <row r="1807" spans="16:21" x14ac:dyDescent="0.25">
      <c r="P1807" s="10">
        <v>37140</v>
      </c>
      <c r="Q1807">
        <v>6.5743340000000003</v>
      </c>
      <c r="S1807" s="42">
        <f t="shared" ca="1" si="34"/>
        <v>47778</v>
      </c>
      <c r="T1807" s="43">
        <f ca="1">_xll.BInterpol('Base CDI'!$H$4:$H$28,'Base CDI'!$J$4:$J$29,S1807,"Cubic","Extrapolate=Linear","MultiX=Average","Skip=True","Sort=True")</f>
        <v>13.211647928080453</v>
      </c>
      <c r="U1807" s="43">
        <f ca="1">_xll.BInterpol('Base CDI'!$H$4:$H$28,'Base CDI'!$I$4:$I$29,S1807,"Cubic","Extrapolate=Linear","MultiX=Average","Skip=True","Sort=True")</f>
        <v>13.212844617211507</v>
      </c>
    </row>
    <row r="1808" spans="16:21" x14ac:dyDescent="0.25">
      <c r="P1808" s="10">
        <v>37144</v>
      </c>
      <c r="Q1808">
        <v>6.5788779999999996</v>
      </c>
      <c r="S1808" s="42">
        <f t="shared" ca="1" si="34"/>
        <v>47779</v>
      </c>
      <c r="T1808" s="43">
        <f ca="1">_xll.BInterpol('Base CDI'!$H$4:$H$28,'Base CDI'!$J$4:$J$29,S1808,"Cubic","Extrapolate=Linear","MultiX=Average","Skip=True","Sort=True")</f>
        <v>13.21205839788189</v>
      </c>
      <c r="U1808" s="43">
        <f ca="1">_xll.BInterpol('Base CDI'!$H$4:$H$28,'Base CDI'!$I$4:$I$29,S1808,"Cubic","Extrapolate=Linear","MultiX=Average","Skip=True","Sort=True")</f>
        <v>13.213097483395856</v>
      </c>
    </row>
    <row r="1809" spans="16:21" x14ac:dyDescent="0.25">
      <c r="P1809" s="10">
        <v>37145</v>
      </c>
      <c r="Q1809">
        <v>6.5834299999999999</v>
      </c>
      <c r="S1809" s="42">
        <f t="shared" ca="1" si="34"/>
        <v>47780</v>
      </c>
      <c r="T1809" s="43">
        <f ca="1">_xll.BInterpol('Base CDI'!$H$4:$H$28,'Base CDI'!$J$4:$J$29,S1809,"Cubic","Extrapolate=Linear","MultiX=Average","Skip=True","Sort=True")</f>
        <v>13.212468324876399</v>
      </c>
      <c r="U1809" s="43">
        <f ca="1">_xll.BInterpol('Base CDI'!$H$4:$H$28,'Base CDI'!$I$4:$I$29,S1809,"Cubic","Extrapolate=Linear","MultiX=Average","Skip=True","Sort=True")</f>
        <v>13.213349549368104</v>
      </c>
    </row>
    <row r="1810" spans="16:21" x14ac:dyDescent="0.25">
      <c r="P1810" s="10">
        <v>37146</v>
      </c>
      <c r="Q1810">
        <v>6.5879820000000002</v>
      </c>
      <c r="S1810" s="42">
        <f t="shared" ca="1" si="34"/>
        <v>47781</v>
      </c>
      <c r="T1810" s="43">
        <f ca="1">_xll.BInterpol('Base CDI'!$H$4:$H$28,'Base CDI'!$J$4:$J$29,S1810,"Cubic","Extrapolate=Linear","MultiX=Average","Skip=True","Sort=True")</f>
        <v>13.212877712177002</v>
      </c>
      <c r="U1810" s="43">
        <f ca="1">_xll.BInterpol('Base CDI'!$H$4:$H$28,'Base CDI'!$I$4:$I$29,S1810,"Cubic","Extrapolate=Linear","MultiX=Average","Skip=True","Sort=True")</f>
        <v>13.213600831800949</v>
      </c>
    </row>
    <row r="1811" spans="16:21" x14ac:dyDescent="0.25">
      <c r="P1811" s="10">
        <v>37147</v>
      </c>
      <c r="Q1811">
        <v>6.5925380000000002</v>
      </c>
      <c r="S1811" s="42">
        <f t="shared" ca="1" si="34"/>
        <v>47782</v>
      </c>
      <c r="T1811" s="43">
        <f ca="1">_xll.BInterpol('Base CDI'!$H$4:$H$28,'Base CDI'!$J$4:$J$29,S1811,"Cubic","Extrapolate=Linear","MultiX=Average","Skip=True","Sort=True")</f>
        <v>13.213286562896725</v>
      </c>
      <c r="U1811" s="43">
        <f ca="1">_xll.BInterpol('Base CDI'!$H$4:$H$28,'Base CDI'!$I$4:$I$29,S1811,"Cubic","Extrapolate=Linear","MultiX=Average","Skip=True","Sort=True")</f>
        <v>13.213851347367086</v>
      </c>
    </row>
    <row r="1812" spans="16:21" x14ac:dyDescent="0.25">
      <c r="P1812" s="10">
        <v>37148</v>
      </c>
      <c r="Q1812">
        <v>6.5970950000000004</v>
      </c>
      <c r="S1812" s="42">
        <f t="shared" ca="1" si="34"/>
        <v>47783</v>
      </c>
      <c r="T1812" s="43">
        <f ca="1">_xll.BInterpol('Base CDI'!$H$4:$H$28,'Base CDI'!$J$4:$J$29,S1812,"Cubic","Extrapolate=Linear","MultiX=Average","Skip=True","Sort=True")</f>
        <v>13.213694880148589</v>
      </c>
      <c r="U1812" s="43">
        <f ca="1">_xll.BInterpol('Base CDI'!$H$4:$H$28,'Base CDI'!$I$4:$I$29,S1812,"Cubic","Extrapolate=Linear","MultiX=Average","Skip=True","Sort=True")</f>
        <v>13.214101112739213</v>
      </c>
    </row>
    <row r="1813" spans="16:21" x14ac:dyDescent="0.25">
      <c r="P1813" s="10">
        <v>37151</v>
      </c>
      <c r="Q1813">
        <v>6.6016589999999997</v>
      </c>
      <c r="S1813" s="42">
        <f t="shared" ca="1" si="34"/>
        <v>47784</v>
      </c>
      <c r="T1813" s="43">
        <f ca="1">_xll.BInterpol('Base CDI'!$H$4:$H$28,'Base CDI'!$J$4:$J$29,S1813,"Cubic","Extrapolate=Linear","MultiX=Average","Skip=True","Sort=True")</f>
        <v>13.214102667045617</v>
      </c>
      <c r="U1813" s="43">
        <f ca="1">_xll.BInterpol('Base CDI'!$H$4:$H$28,'Base CDI'!$I$4:$I$29,S1813,"Cubic","Extrapolate=Linear","MultiX=Average","Skip=True","Sort=True")</f>
        <v>13.214350144590027</v>
      </c>
    </row>
    <row r="1814" spans="16:21" x14ac:dyDescent="0.25">
      <c r="P1814" s="10">
        <v>37152</v>
      </c>
      <c r="Q1814">
        <v>6.6062260000000004</v>
      </c>
      <c r="S1814" s="42">
        <f t="shared" ca="1" si="34"/>
        <v>47785</v>
      </c>
      <c r="T1814" s="43">
        <f ca="1">_xll.BInterpol('Base CDI'!$H$4:$H$28,'Base CDI'!$J$4:$J$29,S1814,"Cubic","Extrapolate=Linear","MultiX=Average","Skip=True","Sort=True")</f>
        <v>13.214509926700835</v>
      </c>
      <c r="U1814" s="43">
        <f ca="1">_xll.BInterpol('Base CDI'!$H$4:$H$28,'Base CDI'!$I$4:$I$29,S1814,"Cubic","Extrapolate=Linear","MultiX=Average","Skip=True","Sort=True")</f>
        <v>13.214598459592223</v>
      </c>
    </row>
    <row r="1815" spans="16:21" x14ac:dyDescent="0.25">
      <c r="P1815" s="10">
        <v>37153</v>
      </c>
      <c r="Q1815">
        <v>6.6107969999999998</v>
      </c>
      <c r="S1815" s="42">
        <f t="shared" ca="1" si="34"/>
        <v>47786</v>
      </c>
      <c r="T1815" s="43">
        <f ca="1">_xll.BInterpol('Base CDI'!$H$4:$H$28,'Base CDI'!$J$4:$J$29,S1815,"Cubic","Extrapolate=Linear","MultiX=Average","Skip=True","Sort=True")</f>
        <v>13.214916662227264</v>
      </c>
      <c r="U1815" s="43">
        <f ca="1">_xll.BInterpol('Base CDI'!$H$4:$H$28,'Base CDI'!$I$4:$I$29,S1815,"Cubic","Extrapolate=Linear","MultiX=Average","Skip=True","Sort=True")</f>
        <v>13.214846074418501</v>
      </c>
    </row>
    <row r="1816" spans="16:21" x14ac:dyDescent="0.25">
      <c r="P1816" s="10">
        <v>37154</v>
      </c>
      <c r="Q1816">
        <v>6.6153690000000003</v>
      </c>
      <c r="S1816" s="42">
        <f t="shared" ca="1" si="34"/>
        <v>47787</v>
      </c>
      <c r="T1816" s="43">
        <f ca="1">_xll.BInterpol('Base CDI'!$H$4:$H$28,'Base CDI'!$J$4:$J$29,S1816,"Cubic","Extrapolate=Linear","MultiX=Average","Skip=True","Sort=True")</f>
        <v>13.215322876737931</v>
      </c>
      <c r="U1816" s="43">
        <f ca="1">_xll.BInterpol('Base CDI'!$H$4:$H$28,'Base CDI'!$I$4:$I$29,S1816,"Cubic","Extrapolate=Linear","MultiX=Average","Skip=True","Sort=True")</f>
        <v>13.215093005741558</v>
      </c>
    </row>
    <row r="1817" spans="16:21" x14ac:dyDescent="0.25">
      <c r="P1817" s="10">
        <v>37155</v>
      </c>
      <c r="Q1817">
        <v>6.6199440000000003</v>
      </c>
      <c r="S1817" s="42">
        <f t="shared" ca="1" si="34"/>
        <v>47788</v>
      </c>
      <c r="T1817" s="43">
        <f ca="1">_xll.BInterpol('Base CDI'!$H$4:$H$28,'Base CDI'!$J$4:$J$29,S1817,"Cubic","Extrapolate=Linear","MultiX=Average","Skip=True","Sort=True")</f>
        <v>13.215728573345856</v>
      </c>
      <c r="U1817" s="43">
        <f ca="1">_xll.BInterpol('Base CDI'!$H$4:$H$28,'Base CDI'!$I$4:$I$29,S1817,"Cubic","Extrapolate=Linear","MultiX=Average","Skip=True","Sort=True")</f>
        <v>13.215339270234088</v>
      </c>
    </row>
    <row r="1818" spans="16:21" x14ac:dyDescent="0.25">
      <c r="P1818" s="10">
        <v>37158</v>
      </c>
      <c r="Q1818">
        <v>6.6245260000000004</v>
      </c>
      <c r="S1818" s="42">
        <f t="shared" ca="1" si="34"/>
        <v>47789</v>
      </c>
      <c r="T1818" s="43">
        <f ca="1">_xll.BInterpol('Base CDI'!$H$4:$H$28,'Base CDI'!$J$4:$J$29,S1818,"Cubic","Extrapolate=Linear","MultiX=Average","Skip=True","Sort=True")</f>
        <v>13.216133755164066</v>
      </c>
      <c r="U1818" s="43">
        <f ca="1">_xll.BInterpol('Base CDI'!$H$4:$H$28,'Base CDI'!$I$4:$I$29,S1818,"Cubic","Extrapolate=Linear","MultiX=Average","Skip=True","Sort=True")</f>
        <v>13.21558488456879</v>
      </c>
    </row>
    <row r="1819" spans="16:21" x14ac:dyDescent="0.25">
      <c r="P1819" s="10">
        <v>37159</v>
      </c>
      <c r="Q1819">
        <v>6.6291089999999997</v>
      </c>
      <c r="S1819" s="42">
        <f t="shared" ca="1" si="34"/>
        <v>47790</v>
      </c>
      <c r="T1819" s="43">
        <f ca="1">_xll.BInterpol('Base CDI'!$H$4:$H$28,'Base CDI'!$J$4:$J$29,S1819,"Cubic","Extrapolate=Linear","MultiX=Average","Skip=True","Sort=True")</f>
        <v>13.216538425305581</v>
      </c>
      <c r="U1819" s="43">
        <f ca="1">_xll.BInterpol('Base CDI'!$H$4:$H$28,'Base CDI'!$I$4:$I$29,S1819,"Cubic","Extrapolate=Linear","MultiX=Average","Skip=True","Sort=True")</f>
        <v>13.215829865418359</v>
      </c>
    </row>
    <row r="1820" spans="16:21" x14ac:dyDescent="0.25">
      <c r="P1820" s="10">
        <v>37160</v>
      </c>
      <c r="Q1820">
        <v>6.6337000000000002</v>
      </c>
      <c r="S1820" s="42">
        <f t="shared" ca="1" si="34"/>
        <v>47791</v>
      </c>
      <c r="T1820" s="43">
        <f ca="1">_xll.BInterpol('Base CDI'!$H$4:$H$28,'Base CDI'!$J$4:$J$29,S1820,"Cubic","Extrapolate=Linear","MultiX=Average","Skip=True","Sort=True")</f>
        <v>13.216942586883428</v>
      </c>
      <c r="U1820" s="43">
        <f ca="1">_xll.BInterpol('Base CDI'!$H$4:$H$28,'Base CDI'!$I$4:$I$29,S1820,"Cubic","Extrapolate=Linear","MultiX=Average","Skip=True","Sort=True")</f>
        <v>13.216074229455494</v>
      </c>
    </row>
    <row r="1821" spans="16:21" x14ac:dyDescent="0.25">
      <c r="P1821" s="10">
        <v>37161</v>
      </c>
      <c r="Q1821">
        <v>6.6382989999999999</v>
      </c>
      <c r="S1821" s="42">
        <f t="shared" ca="1" si="34"/>
        <v>47792</v>
      </c>
      <c r="T1821" s="43">
        <f ca="1">_xll.BInterpol('Base CDI'!$H$4:$H$28,'Base CDI'!$J$4:$J$29,S1821,"Cubic","Extrapolate=Linear","MultiX=Average","Skip=True","Sort=True")</f>
        <v>13.217346243010628</v>
      </c>
      <c r="U1821" s="43">
        <f ca="1">_xll.BInterpol('Base CDI'!$H$4:$H$28,'Base CDI'!$I$4:$I$29,S1821,"Cubic","Extrapolate=Linear","MultiX=Average","Skip=True","Sort=True")</f>
        <v>13.216317993352892</v>
      </c>
    </row>
    <row r="1822" spans="16:21" x14ac:dyDescent="0.25">
      <c r="P1822" s="10">
        <v>37162</v>
      </c>
      <c r="Q1822">
        <v>6.6429020000000003</v>
      </c>
      <c r="S1822" s="42">
        <f t="shared" ca="1" si="34"/>
        <v>47793</v>
      </c>
      <c r="T1822" s="43">
        <f ca="1">_xll.BInterpol('Base CDI'!$H$4:$H$28,'Base CDI'!$J$4:$J$29,S1822,"Cubic","Extrapolate=Linear","MultiX=Average","Skip=True","Sort=True")</f>
        <v>13.217749396800206</v>
      </c>
      <c r="U1822" s="43">
        <f ca="1">_xll.BInterpol('Base CDI'!$H$4:$H$28,'Base CDI'!$I$4:$I$29,S1822,"Cubic","Extrapolate=Linear","MultiX=Average","Skip=True","Sort=True")</f>
        <v>13.21656117378325</v>
      </c>
    </row>
    <row r="1823" spans="16:21" x14ac:dyDescent="0.25">
      <c r="P1823" s="10">
        <v>37165</v>
      </c>
      <c r="Q1823">
        <v>6.6475090000000003</v>
      </c>
      <c r="S1823" s="42">
        <f t="shared" ca="1" si="34"/>
        <v>47794</v>
      </c>
      <c r="T1823" s="43">
        <f ca="1">_xll.BInterpol('Base CDI'!$H$4:$H$28,'Base CDI'!$J$4:$J$29,S1823,"Cubic","Extrapolate=Linear","MultiX=Average","Skip=True","Sort=True")</f>
        <v>13.218152051365186</v>
      </c>
      <c r="U1823" s="43">
        <f ca="1">_xll.BInterpol('Base CDI'!$H$4:$H$28,'Base CDI'!$I$4:$I$29,S1823,"Cubic","Extrapolate=Linear","MultiX=Average","Skip=True","Sort=True")</f>
        <v>13.216803787419263</v>
      </c>
    </row>
    <row r="1824" spans="16:21" x14ac:dyDescent="0.25">
      <c r="P1824" s="10">
        <v>37166</v>
      </c>
      <c r="Q1824">
        <v>6.6521220000000003</v>
      </c>
      <c r="S1824" s="42">
        <f t="shared" ca="1" si="34"/>
        <v>47795</v>
      </c>
      <c r="T1824" s="43">
        <f ca="1">_xll.BInterpol('Base CDI'!$H$4:$H$28,'Base CDI'!$J$4:$J$29,S1824,"Cubic","Extrapolate=Linear","MultiX=Average","Skip=True","Sort=True")</f>
        <v>13.218554209818588</v>
      </c>
      <c r="U1824" s="43">
        <f ca="1">_xll.BInterpol('Base CDI'!$H$4:$H$28,'Base CDI'!$I$4:$I$29,S1824,"Cubic","Extrapolate=Linear","MultiX=Average","Skip=True","Sort=True")</f>
        <v>13.217045850933628</v>
      </c>
    </row>
    <row r="1825" spans="16:21" x14ac:dyDescent="0.25">
      <c r="P1825" s="10">
        <v>37167</v>
      </c>
      <c r="Q1825">
        <v>6.6567400000000001</v>
      </c>
      <c r="S1825" s="42">
        <f t="shared" ca="1" si="34"/>
        <v>47796</v>
      </c>
      <c r="T1825" s="43">
        <f ca="1">_xll.BInterpol('Base CDI'!$H$4:$H$28,'Base CDI'!$J$4:$J$29,S1825,"Cubic","Extrapolate=Linear","MultiX=Average","Skip=True","Sort=True")</f>
        <v>13.218955875273441</v>
      </c>
      <c r="U1825" s="43">
        <f ca="1">_xll.BInterpol('Base CDI'!$H$4:$H$28,'Base CDI'!$I$4:$I$29,S1825,"Cubic","Extrapolate=Linear","MultiX=Average","Skip=True","Sort=True")</f>
        <v>13.217287380999045</v>
      </c>
    </row>
    <row r="1826" spans="16:21" x14ac:dyDescent="0.25">
      <c r="P1826" s="10">
        <v>37168</v>
      </c>
      <c r="Q1826">
        <v>6.6613610000000003</v>
      </c>
      <c r="S1826" s="42">
        <f t="shared" ca="1" si="34"/>
        <v>47797</v>
      </c>
      <c r="T1826" s="43">
        <f ca="1">_xll.BInterpol('Base CDI'!$H$4:$H$28,'Base CDI'!$J$4:$J$29,S1826,"Cubic","Extrapolate=Linear","MultiX=Average","Skip=True","Sort=True")</f>
        <v>13.219357050842765</v>
      </c>
      <c r="U1826" s="43">
        <f ca="1">_xll.BInterpol('Base CDI'!$H$4:$H$28,'Base CDI'!$I$4:$I$29,S1826,"Cubic","Extrapolate=Linear","MultiX=Average","Skip=True","Sort=True")</f>
        <v>13.217528394288207</v>
      </c>
    </row>
    <row r="1827" spans="16:21" x14ac:dyDescent="0.25">
      <c r="P1827" s="10">
        <v>37169</v>
      </c>
      <c r="Q1827">
        <v>6.6659800000000002</v>
      </c>
      <c r="S1827" s="42">
        <f t="shared" ca="1" si="34"/>
        <v>47798</v>
      </c>
      <c r="T1827" s="43">
        <f ca="1">_xll.BInterpol('Base CDI'!$H$4:$H$28,'Base CDI'!$J$4:$J$29,S1827,"Cubic","Extrapolate=Linear","MultiX=Average","Skip=True","Sort=True")</f>
        <v>13.219757739639585</v>
      </c>
      <c r="U1827" s="43">
        <f ca="1">_xll.BInterpol('Base CDI'!$H$4:$H$28,'Base CDI'!$I$4:$I$29,S1827,"Cubic","Extrapolate=Linear","MultiX=Average","Skip=True","Sort=True")</f>
        <v>13.217768907473815</v>
      </c>
    </row>
    <row r="1828" spans="16:21" x14ac:dyDescent="0.25">
      <c r="P1828" s="10">
        <v>37172</v>
      </c>
      <c r="Q1828">
        <v>6.6706009999999996</v>
      </c>
      <c r="S1828" s="42">
        <f t="shared" ca="1" si="34"/>
        <v>47799</v>
      </c>
      <c r="T1828" s="43">
        <f ca="1">_xll.BInterpol('Base CDI'!$H$4:$H$28,'Base CDI'!$J$4:$J$29,S1828,"Cubic","Extrapolate=Linear","MultiX=Average","Skip=True","Sort=True")</f>
        <v>13.220157944776924</v>
      </c>
      <c r="U1828" s="43">
        <f ca="1">_xll.BInterpol('Base CDI'!$H$4:$H$28,'Base CDI'!$I$4:$I$29,S1828,"Cubic","Extrapolate=Linear","MultiX=Average","Skip=True","Sort=True")</f>
        <v>13.218008937228563</v>
      </c>
    </row>
    <row r="1829" spans="16:21" x14ac:dyDescent="0.25">
      <c r="P1829" s="10">
        <v>37173</v>
      </c>
      <c r="Q1829">
        <v>6.6752229999999999</v>
      </c>
      <c r="S1829" s="42">
        <f t="shared" ca="1" si="34"/>
        <v>47800</v>
      </c>
      <c r="T1829" s="43">
        <f ca="1">_xll.BInterpol('Base CDI'!$H$4:$H$28,'Base CDI'!$J$4:$J$29,S1829,"Cubic","Extrapolate=Linear","MultiX=Average","Skip=True","Sort=True")</f>
        <v>13.220557669367805</v>
      </c>
      <c r="U1829" s="43">
        <f ca="1">_xll.BInterpol('Base CDI'!$H$4:$H$28,'Base CDI'!$I$4:$I$29,S1829,"Cubic","Extrapolate=Linear","MultiX=Average","Skip=True","Sort=True")</f>
        <v>13.218248500225149</v>
      </c>
    </row>
    <row r="1830" spans="16:21" x14ac:dyDescent="0.25">
      <c r="P1830" s="10">
        <v>37174</v>
      </c>
      <c r="Q1830">
        <v>6.6798460000000004</v>
      </c>
      <c r="S1830" s="42">
        <f t="shared" ca="1" si="34"/>
        <v>47801</v>
      </c>
      <c r="T1830" s="43">
        <f ca="1">_xll.BInterpol('Base CDI'!$H$4:$H$28,'Base CDI'!$J$4:$J$29,S1830,"Cubic","Extrapolate=Linear","MultiX=Average","Skip=True","Sort=True")</f>
        <v>13.220956916525253</v>
      </c>
      <c r="U1830" s="43">
        <f ca="1">_xll.BInterpol('Base CDI'!$H$4:$H$28,'Base CDI'!$I$4:$I$29,S1830,"Cubic","Extrapolate=Linear","MultiX=Average","Skip=True","Sort=True")</f>
        <v>13.21848761313627</v>
      </c>
    </row>
    <row r="1831" spans="16:21" x14ac:dyDescent="0.25">
      <c r="P1831" s="10">
        <v>37175</v>
      </c>
      <c r="Q1831">
        <v>6.6844669999999997</v>
      </c>
      <c r="S1831" s="42">
        <f t="shared" ca="1" si="34"/>
        <v>47802</v>
      </c>
      <c r="T1831" s="43">
        <f ca="1">_xll.BInterpol('Base CDI'!$H$4:$H$28,'Base CDI'!$J$4:$J$29,S1831,"Cubic","Extrapolate=Linear","MultiX=Average","Skip=True","Sort=True")</f>
        <v>13.221355689362289</v>
      </c>
      <c r="U1831" s="43">
        <f ca="1">_xll.BInterpol('Base CDI'!$H$4:$H$28,'Base CDI'!$I$4:$I$29,S1831,"Cubic","Extrapolate=Linear","MultiX=Average","Skip=True","Sort=True")</f>
        <v>13.218726292634623</v>
      </c>
    </row>
    <row r="1832" spans="16:21" x14ac:dyDescent="0.25">
      <c r="P1832" s="10">
        <v>37179</v>
      </c>
      <c r="Q1832">
        <v>6.6890919999999996</v>
      </c>
      <c r="S1832" s="42">
        <f t="shared" ca="1" si="34"/>
        <v>47803</v>
      </c>
      <c r="T1832" s="43">
        <f ca="1">_xll.BInterpol('Base CDI'!$H$4:$H$28,'Base CDI'!$J$4:$J$29,S1832,"Cubic","Extrapolate=Linear","MultiX=Average","Skip=True","Sort=True")</f>
        <v>13.221753990991941</v>
      </c>
      <c r="U1832" s="43">
        <f ca="1">_xll.BInterpol('Base CDI'!$H$4:$H$28,'Base CDI'!$I$4:$I$29,S1832,"Cubic","Extrapolate=Linear","MultiX=Average","Skip=True","Sort=True")</f>
        <v>13.218964555392903</v>
      </c>
    </row>
    <row r="1833" spans="16:21" x14ac:dyDescent="0.25">
      <c r="P1833" s="10">
        <v>37180</v>
      </c>
      <c r="Q1833">
        <v>6.6937199999999999</v>
      </c>
      <c r="S1833" s="42">
        <f t="shared" ca="1" si="34"/>
        <v>47804</v>
      </c>
      <c r="T1833" s="43">
        <f ca="1">_xll.BInterpol('Base CDI'!$H$4:$H$28,'Base CDI'!$J$4:$J$29,S1833,"Cubic","Extrapolate=Linear","MultiX=Average","Skip=True","Sort=True")</f>
        <v>13.222151824527229</v>
      </c>
      <c r="U1833" s="43">
        <f ca="1">_xll.BInterpol('Base CDI'!$H$4:$H$28,'Base CDI'!$I$4:$I$29,S1833,"Cubic","Extrapolate=Linear","MultiX=Average","Skip=True","Sort=True")</f>
        <v>13.219202418083809</v>
      </c>
    </row>
    <row r="1834" spans="16:21" x14ac:dyDescent="0.25">
      <c r="P1834" s="10">
        <v>37181</v>
      </c>
      <c r="Q1834">
        <v>6.6983490000000003</v>
      </c>
      <c r="S1834" s="42">
        <f t="shared" ca="1" si="34"/>
        <v>47805</v>
      </c>
      <c r="T1834" s="43">
        <f ca="1">_xll.BInterpol('Base CDI'!$H$4:$H$28,'Base CDI'!$J$4:$J$29,S1834,"Cubic","Extrapolate=Linear","MultiX=Average","Skip=True","Sort=True")</f>
        <v>13.222549193081177</v>
      </c>
      <c r="U1834" s="43">
        <f ca="1">_xll.BInterpol('Base CDI'!$H$4:$H$28,'Base CDI'!$I$4:$I$29,S1834,"Cubic","Extrapolate=Linear","MultiX=Average","Skip=True","Sort=True")</f>
        <v>13.219439897380038</v>
      </c>
    </row>
    <row r="1835" spans="16:21" x14ac:dyDescent="0.25">
      <c r="P1835" s="10">
        <v>37182</v>
      </c>
      <c r="Q1835">
        <v>6.702979</v>
      </c>
      <c r="S1835" s="42">
        <f t="shared" ca="1" si="34"/>
        <v>47806</v>
      </c>
      <c r="T1835" s="43">
        <f ca="1">_xll.BInterpol('Base CDI'!$H$4:$H$28,'Base CDI'!$J$4:$J$29,S1835,"Cubic","Extrapolate=Linear","MultiX=Average","Skip=True","Sort=True")</f>
        <v>13.22294609976681</v>
      </c>
      <c r="U1835" s="43">
        <f ca="1">_xll.BInterpol('Base CDI'!$H$4:$H$28,'Base CDI'!$I$4:$I$29,S1835,"Cubic","Extrapolate=Linear","MultiX=Average","Skip=True","Sort=True")</f>
        <v>13.219677009954287</v>
      </c>
    </row>
    <row r="1836" spans="16:21" x14ac:dyDescent="0.25">
      <c r="P1836" s="10">
        <v>37183</v>
      </c>
      <c r="Q1836">
        <v>6.7076159999999998</v>
      </c>
      <c r="S1836" s="42">
        <f t="shared" ca="1" si="34"/>
        <v>47807</v>
      </c>
      <c r="T1836" s="43">
        <f ca="1">_xll.BInterpol('Base CDI'!$H$4:$H$28,'Base CDI'!$J$4:$J$29,S1836,"Cubic","Extrapolate=Linear","MultiX=Average","Skip=True","Sort=True")</f>
        <v>13.22334254769715</v>
      </c>
      <c r="U1836" s="43">
        <f ca="1">_xll.BInterpol('Base CDI'!$H$4:$H$28,'Base CDI'!$I$4:$I$29,S1836,"Cubic","Extrapolate=Linear","MultiX=Average","Skip=True","Sort=True")</f>
        <v>13.219913772479252</v>
      </c>
    </row>
    <row r="1837" spans="16:21" x14ac:dyDescent="0.25">
      <c r="P1837" s="10">
        <v>37186</v>
      </c>
      <c r="Q1837">
        <v>6.7122549999999999</v>
      </c>
      <c r="S1837" s="42">
        <f t="shared" ca="1" si="34"/>
        <v>47808</v>
      </c>
      <c r="T1837" s="43">
        <f ca="1">_xll.BInterpol('Base CDI'!$H$4:$H$28,'Base CDI'!$J$4:$J$29,S1837,"Cubic","Extrapolate=Linear","MultiX=Average","Skip=True","Sort=True")</f>
        <v>13.223738539985222</v>
      </c>
      <c r="U1837" s="43">
        <f ca="1">_xll.BInterpol('Base CDI'!$H$4:$H$28,'Base CDI'!$I$4:$I$29,S1837,"Cubic","Extrapolate=Linear","MultiX=Average","Skip=True","Sort=True")</f>
        <v>13.22015020162763</v>
      </c>
    </row>
    <row r="1838" spans="16:21" x14ac:dyDescent="0.25">
      <c r="P1838" s="10">
        <v>37187</v>
      </c>
      <c r="Q1838">
        <v>6.7168970000000003</v>
      </c>
      <c r="S1838" s="42">
        <f t="shared" ca="1" si="34"/>
        <v>47809</v>
      </c>
      <c r="T1838" s="43">
        <f ca="1">_xll.BInterpol('Base CDI'!$H$4:$H$28,'Base CDI'!$J$4:$J$29,S1838,"Cubic","Extrapolate=Linear","MultiX=Average","Skip=True","Sort=True")</f>
        <v>13.224134079744049</v>
      </c>
      <c r="U1838" s="43">
        <f ca="1">_xll.BInterpol('Base CDI'!$H$4:$H$28,'Base CDI'!$I$4:$I$29,S1838,"Cubic","Extrapolate=Linear","MultiX=Average","Skip=True","Sort=True")</f>
        <v>13.220386314072119</v>
      </c>
    </row>
    <row r="1839" spans="16:21" x14ac:dyDescent="0.25">
      <c r="P1839" s="10">
        <v>37188</v>
      </c>
      <c r="Q1839">
        <v>6.7215439999999997</v>
      </c>
      <c r="S1839" s="42">
        <f t="shared" ca="1" si="34"/>
        <v>47810</v>
      </c>
      <c r="T1839" s="43">
        <f ca="1">_xll.BInterpol('Base CDI'!$H$4:$H$28,'Base CDI'!$J$4:$J$29,S1839,"Cubic","Extrapolate=Linear","MultiX=Average","Skip=True","Sort=True")</f>
        <v>13.224529170086655</v>
      </c>
      <c r="U1839" s="43">
        <f ca="1">_xll.BInterpol('Base CDI'!$H$4:$H$28,'Base CDI'!$I$4:$I$29,S1839,"Cubic","Extrapolate=Linear","MultiX=Average","Skip=True","Sort=True")</f>
        <v>13.220622126485415</v>
      </c>
    </row>
    <row r="1840" spans="16:21" x14ac:dyDescent="0.25">
      <c r="P1840" s="10">
        <v>37189</v>
      </c>
      <c r="Q1840">
        <v>6.7261939999999996</v>
      </c>
      <c r="S1840" s="42">
        <f t="shared" ca="1" si="34"/>
        <v>47811</v>
      </c>
      <c r="T1840" s="43">
        <f ca="1">_xll.BInterpol('Base CDI'!$H$4:$H$28,'Base CDI'!$J$4:$J$29,S1840,"Cubic","Extrapolate=Linear","MultiX=Average","Skip=True","Sort=True")</f>
        <v>13.224923814126061</v>
      </c>
      <c r="U1840" s="43">
        <f ca="1">_xll.BInterpol('Base CDI'!$H$4:$H$28,'Base CDI'!$I$4:$I$29,S1840,"Cubic","Extrapolate=Linear","MultiX=Average","Skip=True","Sort=True")</f>
        <v>13.220857655540213</v>
      </c>
    </row>
    <row r="1841" spans="16:21" x14ac:dyDescent="0.25">
      <c r="P1841" s="10">
        <v>37190</v>
      </c>
      <c r="Q1841">
        <v>6.7308450000000004</v>
      </c>
      <c r="S1841" s="42">
        <f t="shared" ca="1" si="34"/>
        <v>47812</v>
      </c>
      <c r="T1841" s="43">
        <f ca="1">_xll.BInterpol('Base CDI'!$H$4:$H$28,'Base CDI'!$J$4:$J$29,S1841,"Cubic","Extrapolate=Linear","MultiX=Average","Skip=True","Sort=True")</f>
        <v>13.225318014975294</v>
      </c>
      <c r="U1841" s="43">
        <f ca="1">_xll.BInterpol('Base CDI'!$H$4:$H$28,'Base CDI'!$I$4:$I$29,S1841,"Cubic","Extrapolate=Linear","MultiX=Average","Skip=True","Sort=True")</f>
        <v>13.221092917909214</v>
      </c>
    </row>
    <row r="1842" spans="16:21" x14ac:dyDescent="0.25">
      <c r="P1842" s="10">
        <v>37193</v>
      </c>
      <c r="Q1842">
        <v>6.7354979999999998</v>
      </c>
      <c r="S1842" s="42">
        <f t="shared" ca="1" si="34"/>
        <v>47813</v>
      </c>
      <c r="T1842" s="43">
        <f ca="1">_xll.BInterpol('Base CDI'!$H$4:$H$28,'Base CDI'!$J$4:$J$29,S1842,"Cubic","Extrapolate=Linear","MultiX=Average","Skip=True","Sort=True")</f>
        <v>13.225711775747376</v>
      </c>
      <c r="U1842" s="43">
        <f ca="1">_xll.BInterpol('Base CDI'!$H$4:$H$28,'Base CDI'!$I$4:$I$29,S1842,"Cubic","Extrapolate=Linear","MultiX=Average","Skip=True","Sort=True")</f>
        <v>13.221327930265113</v>
      </c>
    </row>
    <row r="1843" spans="16:21" x14ac:dyDescent="0.25">
      <c r="P1843" s="10">
        <v>37194</v>
      </c>
      <c r="Q1843">
        <v>6.7401580000000001</v>
      </c>
      <c r="S1843" s="42">
        <f t="shared" ca="1" si="34"/>
        <v>47814</v>
      </c>
      <c r="T1843" s="43">
        <f ca="1">_xll.BInterpol('Base CDI'!$H$4:$H$28,'Base CDI'!$J$4:$J$29,S1843,"Cubic","Extrapolate=Linear","MultiX=Average","Skip=True","Sort=True")</f>
        <v>13.226105099555332</v>
      </c>
      <c r="U1843" s="43">
        <f ca="1">_xll.BInterpol('Base CDI'!$H$4:$H$28,'Base CDI'!$I$4:$I$29,S1843,"Cubic","Extrapolate=Linear","MultiX=Average","Skip=True","Sort=True")</f>
        <v>13.221562709280606</v>
      </c>
    </row>
    <row r="1844" spans="16:21" x14ac:dyDescent="0.25">
      <c r="P1844" s="10">
        <v>37195</v>
      </c>
      <c r="Q1844">
        <v>6.7448189999999997</v>
      </c>
      <c r="S1844" s="42">
        <f t="shared" ca="1" si="34"/>
        <v>47815</v>
      </c>
      <c r="T1844" s="43">
        <f ca="1">_xll.BInterpol('Base CDI'!$H$4:$H$28,'Base CDI'!$J$4:$J$29,S1844,"Cubic","Extrapolate=Linear","MultiX=Average","Skip=True","Sort=True")</f>
        <v>13.226497989512183</v>
      </c>
      <c r="U1844" s="43">
        <f ca="1">_xll.BInterpol('Base CDI'!$H$4:$H$28,'Base CDI'!$I$4:$I$29,S1844,"Cubic","Extrapolate=Linear","MultiX=Average","Skip=True","Sort=True")</f>
        <v>13.221797271628393</v>
      </c>
    </row>
    <row r="1845" spans="16:21" x14ac:dyDescent="0.25">
      <c r="P1845" s="10">
        <v>37196</v>
      </c>
      <c r="Q1845">
        <v>6.7494829999999997</v>
      </c>
      <c r="S1845" s="42">
        <f t="shared" ca="1" si="34"/>
        <v>47816</v>
      </c>
      <c r="T1845" s="43">
        <f ca="1">_xll.BInterpol('Base CDI'!$H$4:$H$28,'Base CDI'!$J$4:$J$29,S1845,"Cubic","Extrapolate=Linear","MultiX=Average","Skip=True","Sort=True")</f>
        <v>13.226890448730956</v>
      </c>
      <c r="U1845" s="43">
        <f ca="1">_xll.BInterpol('Base CDI'!$H$4:$H$28,'Base CDI'!$I$4:$I$29,S1845,"Cubic","Extrapolate=Linear","MultiX=Average","Skip=True","Sort=True")</f>
        <v>13.222031633981167</v>
      </c>
    </row>
    <row r="1846" spans="16:21" x14ac:dyDescent="0.25">
      <c r="P1846" s="10">
        <v>37200</v>
      </c>
      <c r="Q1846">
        <v>6.7541510000000002</v>
      </c>
      <c r="S1846" s="42">
        <f t="shared" ca="1" si="34"/>
        <v>47817</v>
      </c>
      <c r="T1846" s="43">
        <f ca="1">_xll.BInterpol('Base CDI'!$H$4:$H$28,'Base CDI'!$J$4:$J$29,S1846,"Cubic","Extrapolate=Linear","MultiX=Average","Skip=True","Sort=True")</f>
        <v>13.22728248032467</v>
      </c>
      <c r="U1846" s="43">
        <f ca="1">_xll.BInterpol('Base CDI'!$H$4:$H$28,'Base CDI'!$I$4:$I$29,S1846,"Cubic","Extrapolate=Linear","MultiX=Average","Skip=True","Sort=True")</f>
        <v>13.222265813011628</v>
      </c>
    </row>
    <row r="1847" spans="16:21" x14ac:dyDescent="0.25">
      <c r="P1847" s="10">
        <v>37201</v>
      </c>
      <c r="Q1847">
        <v>6.7588239999999997</v>
      </c>
      <c r="S1847" s="42">
        <f t="shared" ca="1" si="34"/>
        <v>47818</v>
      </c>
      <c r="T1847" s="43">
        <f ca="1">_xll.BInterpol('Base CDI'!$H$4:$H$28,'Base CDI'!$J$4:$J$29,S1847,"Cubic","Extrapolate=Linear","MultiX=Average","Skip=True","Sort=True")</f>
        <v>13.227674087406353</v>
      </c>
      <c r="U1847" s="43">
        <f ca="1">_xll.BInterpol('Base CDI'!$H$4:$H$28,'Base CDI'!$I$4:$I$29,S1847,"Cubic","Extrapolate=Linear","MultiX=Average","Skip=True","Sort=True")</f>
        <v>13.22249982539247</v>
      </c>
    </row>
    <row r="1848" spans="16:21" x14ac:dyDescent="0.25">
      <c r="P1848" s="10">
        <v>37202</v>
      </c>
      <c r="Q1848">
        <v>6.7634999999999996</v>
      </c>
      <c r="S1848" s="42">
        <f t="shared" ca="1" si="34"/>
        <v>47819</v>
      </c>
      <c r="T1848" s="43">
        <f ca="1">_xll.BInterpol('Base CDI'!$H$4:$H$28,'Base CDI'!$J$4:$J$29,S1848,"Cubic","Extrapolate=Linear","MultiX=Average","Skip=True","Sort=True")</f>
        <v>13.228065273089026</v>
      </c>
      <c r="U1848" s="43">
        <f ca="1">_xll.BInterpol('Base CDI'!$H$4:$H$28,'Base CDI'!$I$4:$I$29,S1848,"Cubic","Extrapolate=Linear","MultiX=Average","Skip=True","Sort=True")</f>
        <v>13.222733687796394</v>
      </c>
    </row>
    <row r="1849" spans="16:21" x14ac:dyDescent="0.25">
      <c r="P1849" s="10">
        <v>37203</v>
      </c>
      <c r="Q1849">
        <v>6.7681810000000002</v>
      </c>
      <c r="S1849" s="42">
        <f t="shared" ca="1" si="34"/>
        <v>47820</v>
      </c>
      <c r="T1849" s="43">
        <f ca="1">_xll.BInterpol('Base CDI'!$H$4:$H$28,'Base CDI'!$J$4:$J$29,S1849,"Cubic","Extrapolate=Linear","MultiX=Average","Skip=True","Sort=True")</f>
        <v>13.228456040485714</v>
      </c>
      <c r="U1849" s="43">
        <f ca="1">_xll.BInterpol('Base CDI'!$H$4:$H$28,'Base CDI'!$I$4:$I$29,S1849,"Cubic","Extrapolate=Linear","MultiX=Average","Skip=True","Sort=True")</f>
        <v>13.222967416896093</v>
      </c>
    </row>
    <row r="1850" spans="16:21" x14ac:dyDescent="0.25">
      <c r="P1850" s="10">
        <v>37204</v>
      </c>
      <c r="Q1850">
        <v>6.7728640000000002</v>
      </c>
      <c r="S1850" s="42">
        <f t="shared" ca="1" si="34"/>
        <v>47821</v>
      </c>
      <c r="T1850" s="43">
        <f ca="1">_xll.BInterpol('Base CDI'!$H$4:$H$28,'Base CDI'!$J$4:$J$29,S1850,"Cubic","Extrapolate=Linear","MultiX=Average","Skip=True","Sort=True")</f>
        <v>13.228846392709439</v>
      </c>
      <c r="U1850" s="43">
        <f ca="1">_xll.BInterpol('Base CDI'!$H$4:$H$28,'Base CDI'!$I$4:$I$29,S1850,"Cubic","Extrapolate=Linear","MultiX=Average","Skip=True","Sort=True")</f>
        <v>13.223201029364265</v>
      </c>
    </row>
    <row r="1851" spans="16:21" x14ac:dyDescent="0.25">
      <c r="P1851" s="10">
        <v>37207</v>
      </c>
      <c r="Q1851">
        <v>6.777552</v>
      </c>
      <c r="S1851" s="42">
        <f t="shared" ca="1" si="34"/>
        <v>47822</v>
      </c>
      <c r="T1851" s="43">
        <f ca="1">_xll.BInterpol('Base CDI'!$H$4:$H$28,'Base CDI'!$J$4:$J$29,S1851,"Cubic","Extrapolate=Linear","MultiX=Average","Skip=True","Sort=True")</f>
        <v>13.229236332873226</v>
      </c>
      <c r="U1851" s="43">
        <f ca="1">_xll.BInterpol('Base CDI'!$H$4:$H$28,'Base CDI'!$I$4:$I$29,S1851,"Cubic","Extrapolate=Linear","MultiX=Average","Skip=True","Sort=True")</f>
        <v>13.223434541873608</v>
      </c>
    </row>
    <row r="1852" spans="16:21" x14ac:dyDescent="0.25">
      <c r="P1852" s="10">
        <v>37208</v>
      </c>
      <c r="Q1852">
        <v>6.7822440000000004</v>
      </c>
      <c r="S1852" s="42">
        <f t="shared" ca="1" si="34"/>
        <v>47823</v>
      </c>
      <c r="T1852" s="43">
        <f ca="1">_xll.BInterpol('Base CDI'!$H$4:$H$28,'Base CDI'!$J$4:$J$29,S1852,"Cubic","Extrapolate=Linear","MultiX=Average","Skip=True","Sort=True")</f>
        <v>13.229625864090098</v>
      </c>
      <c r="U1852" s="43">
        <f ca="1">_xll.BInterpol('Base CDI'!$H$4:$H$28,'Base CDI'!$I$4:$I$29,S1852,"Cubic","Extrapolate=Linear","MultiX=Average","Skip=True","Sort=True")</f>
        <v>13.22366797109682</v>
      </c>
    </row>
    <row r="1853" spans="16:21" x14ac:dyDescent="0.25">
      <c r="P1853" s="10">
        <v>37209</v>
      </c>
      <c r="Q1853">
        <v>6.7869359999999999</v>
      </c>
      <c r="S1853" s="42">
        <f t="shared" ca="1" si="34"/>
        <v>47824</v>
      </c>
      <c r="T1853" s="43">
        <f ca="1">_xll.BInterpol('Base CDI'!$H$4:$H$28,'Base CDI'!$J$4:$J$29,S1853,"Cubic","Extrapolate=Linear","MultiX=Average","Skip=True","Sort=True")</f>
        <v>13.230014989473078</v>
      </c>
      <c r="U1853" s="43">
        <f ca="1">_xll.BInterpol('Base CDI'!$H$4:$H$28,'Base CDI'!$I$4:$I$29,S1853,"Cubic","Extrapolate=Linear","MultiX=Average","Skip=True","Sort=True")</f>
        <v>13.223901333706594</v>
      </c>
    </row>
    <row r="1854" spans="16:21" x14ac:dyDescent="0.25">
      <c r="P1854" s="10">
        <v>37211</v>
      </c>
      <c r="Q1854">
        <v>6.7916340000000002</v>
      </c>
      <c r="S1854" s="42">
        <f t="shared" ca="1" si="34"/>
        <v>47825</v>
      </c>
      <c r="T1854" s="43">
        <f ca="1">_xll.BInterpol('Base CDI'!$H$4:$H$28,'Base CDI'!$J$4:$J$29,S1854,"Cubic","Extrapolate=Linear","MultiX=Average","Skip=True","Sort=True")</f>
        <v>13.230403712135193</v>
      </c>
      <c r="U1854" s="43">
        <f ca="1">_xll.BInterpol('Base CDI'!$H$4:$H$28,'Base CDI'!$I$4:$I$29,S1854,"Cubic","Extrapolate=Linear","MultiX=Average","Skip=True","Sort=True")</f>
        <v>13.22413464637563</v>
      </c>
    </row>
    <row r="1855" spans="16:21" x14ac:dyDescent="0.25">
      <c r="P1855" s="10">
        <v>37214</v>
      </c>
      <c r="Q1855">
        <v>6.796335</v>
      </c>
      <c r="S1855" s="42">
        <f t="shared" ca="1" si="34"/>
        <v>47826</v>
      </c>
      <c r="T1855" s="43">
        <f ca="1">_xll.BInterpol('Base CDI'!$H$4:$H$28,'Base CDI'!$J$4:$J$29,S1855,"Cubic","Extrapolate=Linear","MultiX=Average","Skip=True","Sort=True")</f>
        <v>13.230792035189461</v>
      </c>
      <c r="U1855" s="43">
        <f ca="1">_xll.BInterpol('Base CDI'!$H$4:$H$28,'Base CDI'!$I$4:$I$29,S1855,"Cubic","Extrapolate=Linear","MultiX=Average","Skip=True","Sort=True")</f>
        <v>13.224367925776624</v>
      </c>
    </row>
    <row r="1856" spans="16:21" x14ac:dyDescent="0.25">
      <c r="P1856" s="10">
        <v>37215</v>
      </c>
      <c r="Q1856">
        <v>6.8010400000000004</v>
      </c>
      <c r="S1856" s="42">
        <f t="shared" ca="1" si="34"/>
        <v>47827</v>
      </c>
      <c r="T1856" s="43">
        <f ca="1">_xll.BInterpol('Base CDI'!$H$4:$H$28,'Base CDI'!$J$4:$J$29,S1856,"Cubic","Extrapolate=Linear","MultiX=Average","Skip=True","Sort=True")</f>
        <v>13.231179961748909</v>
      </c>
      <c r="U1856" s="43">
        <f ca="1">_xll.BInterpol('Base CDI'!$H$4:$H$28,'Base CDI'!$I$4:$I$29,S1856,"Cubic","Extrapolate=Linear","MultiX=Average","Skip=True","Sort=True")</f>
        <v>13.224601188582275</v>
      </c>
    </row>
    <row r="1857" spans="16:21" x14ac:dyDescent="0.25">
      <c r="P1857" s="10">
        <v>37216</v>
      </c>
      <c r="Q1857">
        <v>6.8057480000000004</v>
      </c>
      <c r="S1857" s="42">
        <f t="shared" ca="1" si="34"/>
        <v>47828</v>
      </c>
      <c r="T1857" s="43">
        <f ca="1">_xll.BInterpol('Base CDI'!$H$4:$H$28,'Base CDI'!$J$4:$J$29,S1857,"Cubic","Extrapolate=Linear","MultiX=Average","Skip=True","Sort=True")</f>
        <v>13.231567494926562</v>
      </c>
      <c r="U1857" s="43">
        <f ca="1">_xll.BInterpol('Base CDI'!$H$4:$H$28,'Base CDI'!$I$4:$I$29,S1857,"Cubic","Extrapolate=Linear","MultiX=Average","Skip=True","Sort=True")</f>
        <v>13.224834451465277</v>
      </c>
    </row>
    <row r="1858" spans="16:21" x14ac:dyDescent="0.25">
      <c r="P1858" s="10">
        <v>37217</v>
      </c>
      <c r="Q1858">
        <v>6.810454</v>
      </c>
      <c r="S1858" s="42">
        <f t="shared" ca="1" si="34"/>
        <v>47829</v>
      </c>
      <c r="T1858" s="43">
        <f ca="1">_xll.BInterpol('Base CDI'!$H$4:$H$28,'Base CDI'!$J$4:$J$29,S1858,"Cubic","Extrapolate=Linear","MultiX=Average","Skip=True","Sort=True")</f>
        <v>13.23195463783544</v>
      </c>
      <c r="U1858" s="43">
        <f ca="1">_xll.BInterpol('Base CDI'!$H$4:$H$28,'Base CDI'!$I$4:$I$29,S1858,"Cubic","Extrapolate=Linear","MultiX=Average","Skip=True","Sort=True")</f>
        <v>13.225067731098328</v>
      </c>
    </row>
    <row r="1859" spans="16:21" x14ac:dyDescent="0.25">
      <c r="P1859" s="10">
        <v>37218</v>
      </c>
      <c r="Q1859">
        <v>6.8151679999999999</v>
      </c>
      <c r="S1859" s="42">
        <f t="shared" ca="1" si="34"/>
        <v>47830</v>
      </c>
      <c r="T1859" s="43">
        <f ca="1">_xll.BInterpol('Base CDI'!$H$4:$H$28,'Base CDI'!$J$4:$J$29,S1859,"Cubic","Extrapolate=Linear","MultiX=Average","Skip=True","Sort=True")</f>
        <v>13.232341393588568</v>
      </c>
      <c r="U1859" s="43">
        <f ca="1">_xll.BInterpol('Base CDI'!$H$4:$H$28,'Base CDI'!$I$4:$I$29,S1859,"Cubic","Extrapolate=Linear","MultiX=Average","Skip=True","Sort=True")</f>
        <v>13.225301044154124</v>
      </c>
    </row>
    <row r="1860" spans="16:21" x14ac:dyDescent="0.25">
      <c r="P1860" s="10">
        <v>37221</v>
      </c>
      <c r="Q1860">
        <v>6.8198850000000002</v>
      </c>
      <c r="S1860" s="42">
        <f t="shared" ca="1" si="34"/>
        <v>47831</v>
      </c>
      <c r="T1860" s="43">
        <f ca="1">_xll.BInterpol('Base CDI'!$H$4:$H$28,'Base CDI'!$J$4:$J$29,S1860,"Cubic","Extrapolate=Linear","MultiX=Average","Skip=True","Sort=True")</f>
        <v>13.23272776529897</v>
      </c>
      <c r="U1860" s="43">
        <f ca="1">_xll.BInterpol('Base CDI'!$H$4:$H$28,'Base CDI'!$I$4:$I$29,S1860,"Cubic","Extrapolate=Linear","MultiX=Average","Skip=True","Sort=True")</f>
        <v>13.225534407305364</v>
      </c>
    </row>
    <row r="1861" spans="16:21" x14ac:dyDescent="0.25">
      <c r="P1861" s="10">
        <v>37222</v>
      </c>
      <c r="Q1861">
        <v>6.8246060000000002</v>
      </c>
      <c r="S1861" s="42">
        <f t="shared" ca="1" si="34"/>
        <v>47832</v>
      </c>
      <c r="T1861" s="43">
        <f ca="1">_xll.BInterpol('Base CDI'!$H$4:$H$28,'Base CDI'!$J$4:$J$29,S1861,"Cubic","Extrapolate=Linear","MultiX=Average","Skip=True","Sort=True")</f>
        <v>13.233113756079669</v>
      </c>
      <c r="U1861" s="43">
        <f ca="1">_xll.BInterpol('Base CDI'!$H$4:$H$28,'Base CDI'!$I$4:$I$29,S1861,"Cubic","Extrapolate=Linear","MultiX=Average","Skip=True","Sort=True")</f>
        <v>13.225767837224742</v>
      </c>
    </row>
    <row r="1862" spans="16:21" x14ac:dyDescent="0.25">
      <c r="P1862" s="10">
        <v>37223</v>
      </c>
      <c r="Q1862">
        <v>6.8293299999999997</v>
      </c>
      <c r="S1862" s="42">
        <f t="shared" ca="1" si="34"/>
        <v>47833</v>
      </c>
      <c r="T1862" s="43">
        <f ca="1">_xll.BInterpol('Base CDI'!$H$4:$H$28,'Base CDI'!$J$4:$J$29,S1862,"Cubic","Extrapolate=Linear","MultiX=Average","Skip=True","Sort=True")</f>
        <v>13.23349936904369</v>
      </c>
      <c r="U1862" s="43">
        <f ca="1">_xll.BInterpol('Base CDI'!$H$4:$H$28,'Base CDI'!$I$4:$I$29,S1862,"Cubic","Extrapolate=Linear","MultiX=Average","Skip=True","Sort=True")</f>
        <v>13.22600135058496</v>
      </c>
    </row>
    <row r="1863" spans="16:21" x14ac:dyDescent="0.25">
      <c r="P1863" s="10">
        <v>37224</v>
      </c>
      <c r="Q1863">
        <v>6.8340569999999996</v>
      </c>
      <c r="S1863" s="42">
        <f t="shared" ca="1" si="34"/>
        <v>47834</v>
      </c>
      <c r="T1863" s="43">
        <f ca="1">_xll.BInterpol('Base CDI'!$H$4:$H$28,'Base CDI'!$J$4:$J$29,S1863,"Cubic","Extrapolate=Linear","MultiX=Average","Skip=True","Sort=True")</f>
        <v>13.233884607304056</v>
      </c>
      <c r="U1863" s="43">
        <f ca="1">_xll.BInterpol('Base CDI'!$H$4:$H$28,'Base CDI'!$I$4:$I$29,S1863,"Cubic","Extrapolate=Linear","MultiX=Average","Skip=True","Sort=True")</f>
        <v>13.22623496405871</v>
      </c>
    </row>
    <row r="1864" spans="16:21" x14ac:dyDescent="0.25">
      <c r="P1864" s="10">
        <v>37225</v>
      </c>
      <c r="Q1864">
        <v>6.8387880000000001</v>
      </c>
      <c r="S1864" s="42">
        <f t="shared" ca="1" si="34"/>
        <v>47835</v>
      </c>
      <c r="T1864" s="43">
        <f ca="1">_xll.BInterpol('Base CDI'!$H$4:$H$28,'Base CDI'!$J$4:$J$29,S1864,"Cubic","Extrapolate=Linear","MultiX=Average","Skip=True","Sort=True")</f>
        <v>13.234269473973788</v>
      </c>
      <c r="U1864" s="43">
        <f ca="1">_xll.BInterpol('Base CDI'!$H$4:$H$28,'Base CDI'!$I$4:$I$29,S1864,"Cubic","Extrapolate=Linear","MultiX=Average","Skip=True","Sort=True")</f>
        <v>13.22646869431869</v>
      </c>
    </row>
    <row r="1865" spans="16:21" x14ac:dyDescent="0.25">
      <c r="P1865" s="10">
        <v>37228</v>
      </c>
      <c r="Q1865">
        <v>6.8435240000000004</v>
      </c>
      <c r="S1865" s="42">
        <f t="shared" ca="1" si="34"/>
        <v>47836</v>
      </c>
      <c r="T1865" s="43">
        <f ca="1">_xll.BInterpol('Base CDI'!$H$4:$H$28,'Base CDI'!$J$4:$J$29,S1865,"Cubic","Extrapolate=Linear","MultiX=Average","Skip=True","Sort=True")</f>
        <v>13.234653972165914</v>
      </c>
      <c r="U1865" s="43">
        <f ca="1">_xll.BInterpol('Base CDI'!$H$4:$H$28,'Base CDI'!$I$4:$I$29,S1865,"Cubic","Extrapolate=Linear","MultiX=Average","Skip=True","Sort=True")</f>
        <v>13.226702558037598</v>
      </c>
    </row>
    <row r="1866" spans="16:21" x14ac:dyDescent="0.25">
      <c r="P1866" s="10">
        <v>37229</v>
      </c>
      <c r="Q1866">
        <v>6.8482630000000002</v>
      </c>
      <c r="S1866" s="42">
        <f t="shared" ca="1" si="34"/>
        <v>47837</v>
      </c>
      <c r="T1866" s="43">
        <f ca="1">_xll.BInterpol('Base CDI'!$H$4:$H$28,'Base CDI'!$J$4:$J$29,S1866,"Cubic","Extrapolate=Linear","MultiX=Average","Skip=True","Sort=True")</f>
        <v>13.235038104993453</v>
      </c>
      <c r="U1866" s="43">
        <f ca="1">_xll.BInterpol('Base CDI'!$H$4:$H$28,'Base CDI'!$I$4:$I$29,S1866,"Cubic","Extrapolate=Linear","MultiX=Average","Skip=True","Sort=True")</f>
        <v>13.226936571888132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5">S1866+1</f>
        <v>47838</v>
      </c>
      <c r="T1867" s="43">
        <f ca="1">_xll.BInterpol('Base CDI'!$H$4:$H$28,'Base CDI'!$J$4:$J$29,S1867,"Cubic","Extrapolate=Linear","MultiX=Average","Skip=True","Sort=True")</f>
        <v>13.235421875569433</v>
      </c>
      <c r="U1867" s="43">
        <f ca="1">_xll.BInterpol('Base CDI'!$H$4:$H$28,'Base CDI'!$I$4:$I$29,S1867,"Cubic","Extrapolate=Linear","MultiX=Average","Skip=True","Sort=True")</f>
        <v>13.227170752542985</v>
      </c>
    </row>
    <row r="1868" spans="16:21" x14ac:dyDescent="0.25">
      <c r="P1868" s="10">
        <v>37231</v>
      </c>
      <c r="Q1868">
        <v>6.8577570000000003</v>
      </c>
      <c r="S1868" s="42">
        <f t="shared" ca="1" si="35"/>
        <v>47839</v>
      </c>
      <c r="T1868" s="43">
        <f ca="1">_xll.BInterpol('Base CDI'!$H$4:$H$28,'Base CDI'!$J$4:$J$29,S1868,"Cubic","Extrapolate=Linear","MultiX=Average","Skip=True","Sort=True")</f>
        <v>13.235805287006874</v>
      </c>
      <c r="U1868" s="43">
        <f ca="1">_xll.BInterpol('Base CDI'!$H$4:$H$28,'Base CDI'!$I$4:$I$29,S1868,"Cubic","Extrapolate=Linear","MultiX=Average","Skip=True","Sort=True")</f>
        <v>13.227405116674859</v>
      </c>
    </row>
    <row r="1869" spans="16:21" x14ac:dyDescent="0.25">
      <c r="P1869" s="10">
        <v>37232</v>
      </c>
      <c r="Q1869">
        <v>6.8625080000000001</v>
      </c>
      <c r="S1869" s="42">
        <f t="shared" ca="1" si="35"/>
        <v>47840</v>
      </c>
      <c r="T1869" s="43">
        <f ca="1">_xll.BInterpol('Base CDI'!$H$4:$H$28,'Base CDI'!$J$4:$J$29,S1869,"Cubic","Extrapolate=Linear","MultiX=Average","Skip=True","Sort=True")</f>
        <v>13.236188342418801</v>
      </c>
      <c r="U1869" s="43">
        <f ca="1">_xll.BInterpol('Base CDI'!$H$4:$H$28,'Base CDI'!$I$4:$I$29,S1869,"Cubic","Extrapolate=Linear","MultiX=Average","Skip=True","Sort=True")</f>
        <v>13.227639680956447</v>
      </c>
    </row>
    <row r="1870" spans="16:21" x14ac:dyDescent="0.25">
      <c r="P1870" s="10">
        <v>37235</v>
      </c>
      <c r="Q1870">
        <v>6.8672630000000003</v>
      </c>
      <c r="S1870" s="42">
        <f t="shared" ca="1" si="35"/>
        <v>47841</v>
      </c>
      <c r="T1870" s="43">
        <f ca="1">_xll.BInterpol('Base CDI'!$H$4:$H$28,'Base CDI'!$J$4:$J$29,S1870,"Cubic","Extrapolate=Linear","MultiX=Average","Skip=True","Sort=True")</f>
        <v>13.236571044918239</v>
      </c>
      <c r="U1870" s="43">
        <f ca="1">_xll.BInterpol('Base CDI'!$H$4:$H$28,'Base CDI'!$I$4:$I$29,S1870,"Cubic","Extrapolate=Linear","MultiX=Average","Skip=True","Sort=True")</f>
        <v>13.227874462060447</v>
      </c>
    </row>
    <row r="1871" spans="16:21" x14ac:dyDescent="0.25">
      <c r="P1871" s="10">
        <v>37236</v>
      </c>
      <c r="Q1871">
        <v>6.8720179999999997</v>
      </c>
      <c r="S1871" s="42">
        <f t="shared" ca="1" si="35"/>
        <v>47842</v>
      </c>
      <c r="T1871" s="43">
        <f ca="1">_xll.BInterpol('Base CDI'!$H$4:$H$28,'Base CDI'!$J$4:$J$29,S1871,"Cubic","Extrapolate=Linear","MultiX=Average","Skip=True","Sort=True")</f>
        <v>13.23695339761821</v>
      </c>
      <c r="U1871" s="43">
        <f ca="1">_xll.BInterpol('Base CDI'!$H$4:$H$28,'Base CDI'!$I$4:$I$29,S1871,"Cubic","Extrapolate=Linear","MultiX=Average","Skip=True","Sort=True")</f>
        <v>13.228109476659558</v>
      </c>
    </row>
    <row r="1872" spans="16:21" x14ac:dyDescent="0.25">
      <c r="P1872" s="10">
        <v>37237</v>
      </c>
      <c r="Q1872">
        <v>6.8767800000000001</v>
      </c>
      <c r="S1872" s="42">
        <f t="shared" ca="1" si="35"/>
        <v>47843</v>
      </c>
      <c r="T1872" s="43">
        <f ca="1">_xll.BInterpol('Base CDI'!$H$4:$H$28,'Base CDI'!$J$4:$J$29,S1872,"Cubic","Extrapolate=Linear","MultiX=Average","Skip=True","Sort=True")</f>
        <v>13.237335403631738</v>
      </c>
      <c r="U1872" s="43">
        <f ca="1">_xll.BInterpol('Base CDI'!$H$4:$H$28,'Base CDI'!$I$4:$I$29,S1872,"Cubic","Extrapolate=Linear","MultiX=Average","Skip=True","Sort=True")</f>
        <v>13.228344741426474</v>
      </c>
    </row>
    <row r="1873" spans="16:21" x14ac:dyDescent="0.25">
      <c r="P1873" s="10">
        <v>37238</v>
      </c>
      <c r="Q1873">
        <v>6.8815419999999996</v>
      </c>
      <c r="S1873" s="42">
        <f t="shared" ca="1" si="35"/>
        <v>47844</v>
      </c>
      <c r="T1873" s="43">
        <f ca="1">_xll.BInterpol('Base CDI'!$H$4:$H$28,'Base CDI'!$J$4:$J$29,S1873,"Cubic","Extrapolate=Linear","MultiX=Average","Skip=True","Sort=True")</f>
        <v>13.237717066071845</v>
      </c>
      <c r="U1873" s="43">
        <f ca="1">_xll.BInterpol('Base CDI'!$H$4:$H$28,'Base CDI'!$I$4:$I$29,S1873,"Cubic","Extrapolate=Linear","MultiX=Average","Skip=True","Sort=True")</f>
        <v>13.228580273033892</v>
      </c>
    </row>
    <row r="1874" spans="16:21" x14ac:dyDescent="0.25">
      <c r="P1874" s="10">
        <v>37239</v>
      </c>
      <c r="Q1874">
        <v>6.8863029999999998</v>
      </c>
      <c r="S1874" s="42">
        <f t="shared" ca="1" si="35"/>
        <v>47845</v>
      </c>
      <c r="T1874" s="43">
        <f ca="1">_xll.BInterpol('Base CDI'!$H$4:$H$28,'Base CDI'!$J$4:$J$29,S1874,"Cubic","Extrapolate=Linear","MultiX=Average","Skip=True","Sort=True")</f>
        <v>13.238098388051556</v>
      </c>
      <c r="U1874" s="43">
        <f ca="1">_xll.BInterpol('Base CDI'!$H$4:$H$28,'Base CDI'!$I$4:$I$29,S1874,"Cubic","Extrapolate=Linear","MultiX=Average","Skip=True","Sort=True")</f>
        <v>13.228816088154511</v>
      </c>
    </row>
    <row r="1875" spans="16:21" x14ac:dyDescent="0.25">
      <c r="P1875" s="10">
        <v>37242</v>
      </c>
      <c r="Q1875">
        <v>6.8910679999999997</v>
      </c>
      <c r="S1875" s="42">
        <f t="shared" ca="1" si="35"/>
        <v>47846</v>
      </c>
      <c r="T1875" s="43">
        <f ca="1">_xll.BInterpol('Base CDI'!$H$4:$H$28,'Base CDI'!$J$4:$J$29,S1875,"Cubic","Extrapolate=Linear","MultiX=Average","Skip=True","Sort=True")</f>
        <v>13.238479372683896</v>
      </c>
      <c r="U1875" s="43">
        <f ca="1">_xll.BInterpol('Base CDI'!$H$4:$H$28,'Base CDI'!$I$4:$I$29,S1875,"Cubic","Extrapolate=Linear","MultiX=Average","Skip=True","Sort=True")</f>
        <v>13.229052203461027</v>
      </c>
    </row>
    <row r="1876" spans="16:21" x14ac:dyDescent="0.25">
      <c r="P1876" s="10">
        <v>37243</v>
      </c>
      <c r="Q1876">
        <v>6.8958380000000004</v>
      </c>
      <c r="S1876" s="42">
        <f t="shared" ca="1" si="35"/>
        <v>47847</v>
      </c>
      <c r="T1876" s="43">
        <f ca="1">_xll.BInterpol('Base CDI'!$H$4:$H$28,'Base CDI'!$J$4:$J$29,S1876,"Cubic","Extrapolate=Linear","MultiX=Average","Skip=True","Sort=True")</f>
        <v>13.238860023081886</v>
      </c>
      <c r="U1876" s="43">
        <f ca="1">_xll.BInterpol('Base CDI'!$H$4:$H$28,'Base CDI'!$I$4:$I$29,S1876,"Cubic","Extrapolate=Linear","MultiX=Average","Skip=True","Sort=True")</f>
        <v>13.229288635626137</v>
      </c>
    </row>
    <row r="1877" spans="16:21" x14ac:dyDescent="0.25">
      <c r="P1877" s="10">
        <v>37244</v>
      </c>
      <c r="Q1877">
        <v>6.9006109999999996</v>
      </c>
      <c r="S1877" s="42">
        <f t="shared" ca="1" si="35"/>
        <v>47848</v>
      </c>
      <c r="T1877" s="43">
        <f ca="1">_xll.BInterpol('Base CDI'!$H$4:$H$28,'Base CDI'!$J$4:$J$29,S1877,"Cubic","Extrapolate=Linear","MultiX=Average","Skip=True","Sort=True")</f>
        <v>13.239240342358551</v>
      </c>
      <c r="U1877" s="43">
        <f ca="1">_xll.BInterpol('Base CDI'!$H$4:$H$28,'Base CDI'!$I$4:$I$29,S1877,"Cubic","Extrapolate=Linear","MultiX=Average","Skip=True","Sort=True")</f>
        <v>13.229525401322539</v>
      </c>
    </row>
    <row r="1878" spans="16:21" x14ac:dyDescent="0.25">
      <c r="P1878" s="10">
        <v>37245</v>
      </c>
      <c r="Q1878">
        <v>6.9053870000000002</v>
      </c>
      <c r="S1878" s="42">
        <f t="shared" ca="1" si="35"/>
        <v>47849</v>
      </c>
      <c r="T1878" s="43">
        <f ca="1">_xll.BInterpol('Base CDI'!$H$4:$H$28,'Base CDI'!$J$4:$J$29,S1878,"Cubic","Extrapolate=Linear","MultiX=Average","Skip=True","Sort=True")</f>
        <v>13.239620333626915</v>
      </c>
      <c r="U1878" s="43">
        <f ca="1">_xll.BInterpol('Base CDI'!$H$4:$H$28,'Base CDI'!$I$4:$I$29,S1878,"Cubic","Extrapolate=Linear","MultiX=Average","Skip=True","Sort=True")</f>
        <v>13.229762517222927</v>
      </c>
    </row>
    <row r="1879" spans="16:21" x14ac:dyDescent="0.25">
      <c r="P1879" s="10">
        <v>37246</v>
      </c>
      <c r="Q1879">
        <v>6.9101670000000004</v>
      </c>
      <c r="S1879" s="42">
        <f t="shared" ca="1" si="35"/>
        <v>47850</v>
      </c>
      <c r="T1879" s="43">
        <f ca="1">_xll.BInterpol('Base CDI'!$H$4:$H$28,'Base CDI'!$J$4:$J$29,S1879,"Cubic","Extrapolate=Linear","MultiX=Average","Skip=True","Sort=True")</f>
        <v>13.24</v>
      </c>
      <c r="U1879" s="43">
        <f ca="1">_xll.BInterpol('Base CDI'!$H$4:$H$28,'Base CDI'!$I$4:$I$29,S1879,"Cubic","Extrapolate=Linear","MultiX=Average","Skip=True","Sort=True")</f>
        <v>13.23</v>
      </c>
    </row>
    <row r="1880" spans="16:21" x14ac:dyDescent="0.25">
      <c r="P1880" s="10">
        <v>37249</v>
      </c>
      <c r="Q1880">
        <v>6.9149529999999997</v>
      </c>
      <c r="S1880" s="42">
        <f t="shared" ca="1" si="35"/>
        <v>47851</v>
      </c>
      <c r="T1880" s="43">
        <f ca="1">_xll.BInterpol('Base CDI'!$H$4:$H$28,'Base CDI'!$J$4:$J$29,S1880,"Cubic","Extrapolate=Linear","MultiX=Average","Skip=True","Sort=True")</f>
        <v>13.240379344078143</v>
      </c>
      <c r="U1880" s="43">
        <f ca="1">_xll.BInterpol('Base CDI'!$H$4:$H$28,'Base CDI'!$I$4:$I$29,S1880,"Cubic","Extrapolate=Linear","MultiX=Average","Skip=True","Sort=True")</f>
        <v>13.230237863352036</v>
      </c>
    </row>
    <row r="1881" spans="16:21" x14ac:dyDescent="0.25">
      <c r="P1881" s="10">
        <v>37251</v>
      </c>
      <c r="Q1881">
        <v>6.9197420000000003</v>
      </c>
      <c r="S1881" s="42">
        <f t="shared" ca="1" si="35"/>
        <v>47852</v>
      </c>
      <c r="T1881" s="43">
        <f ca="1">_xll.BInterpol('Base CDI'!$H$4:$H$28,'Base CDI'!$J$4:$J$29,S1881,"Cubic","Extrapolate=Linear","MultiX=Average","Skip=True","Sort=True")</f>
        <v>13.240758366410923</v>
      </c>
      <c r="U1881" s="43">
        <f ca="1">_xll.BInterpol('Base CDI'!$H$4:$H$28,'Base CDI'!$I$4:$I$29,S1881,"Cubic","Extrapolate=Linear","MultiX=Average","Skip=True","Sort=True")</f>
        <v>13.230476109079634</v>
      </c>
    </row>
    <row r="1882" spans="16:21" x14ac:dyDescent="0.25">
      <c r="P1882" s="10">
        <v>37252</v>
      </c>
      <c r="Q1882">
        <v>6.9245270000000003</v>
      </c>
      <c r="S1882" s="42">
        <f t="shared" ca="1" si="35"/>
        <v>47853</v>
      </c>
      <c r="T1882" s="43">
        <f ca="1">_xll.BInterpol('Base CDI'!$H$4:$H$28,'Base CDI'!$J$4:$J$29,S1882,"Cubic","Extrapolate=Linear","MultiX=Average","Skip=True","Sort=True")</f>
        <v>13.241137067035234</v>
      </c>
      <c r="U1882" s="43">
        <f ca="1">_xll.BInterpol('Base CDI'!$H$4:$H$28,'Base CDI'!$I$4:$I$29,S1882,"Cubic","Extrapolate=Linear","MultiX=Average","Skip=True","Sort=True")</f>
        <v>13.230714736008974</v>
      </c>
    </row>
    <row r="1883" spans="16:21" x14ac:dyDescent="0.25">
      <c r="P1883" s="10">
        <v>37253</v>
      </c>
      <c r="Q1883">
        <v>6.9293129999999996</v>
      </c>
      <c r="S1883" s="42">
        <f t="shared" ca="1" si="35"/>
        <v>47854</v>
      </c>
      <c r="T1883" s="43">
        <f ca="1">_xll.BInterpol('Base CDI'!$H$4:$H$28,'Base CDI'!$J$4:$J$29,S1883,"Cubic","Extrapolate=Linear","MultiX=Average","Skip=True","Sort=True")</f>
        <v>13.24151544598797</v>
      </c>
      <c r="U1883" s="43">
        <f ca="1">_xll.BInterpol('Base CDI'!$H$4:$H$28,'Base CDI'!$I$4:$I$29,S1883,"Cubic","Extrapolate=Linear","MultiX=Average","Skip=True","Sort=True")</f>
        <v>13.230953742966236</v>
      </c>
    </row>
    <row r="1884" spans="16:21" x14ac:dyDescent="0.25">
      <c r="P1884" s="10">
        <v>37256</v>
      </c>
      <c r="Q1884">
        <v>6.9341030000000003</v>
      </c>
      <c r="S1884" s="42">
        <f t="shared" ca="1" si="35"/>
        <v>47855</v>
      </c>
      <c r="T1884" s="43">
        <f ca="1">_xll.BInterpol('Base CDI'!$H$4:$H$28,'Base CDI'!$J$4:$J$29,S1884,"Cubic","Extrapolate=Linear","MultiX=Average","Skip=True","Sort=True")</f>
        <v>13.24189350330602</v>
      </c>
      <c r="U1884" s="43">
        <f ca="1">_xll.BInterpol('Base CDI'!$H$4:$H$28,'Base CDI'!$I$4:$I$29,S1884,"Cubic","Extrapolate=Linear","MultiX=Average","Skip=True","Sort=True")</f>
        <v>13.231193128777599</v>
      </c>
    </row>
    <row r="1885" spans="16:21" x14ac:dyDescent="0.25">
      <c r="P1885" s="10">
        <v>37258</v>
      </c>
      <c r="Q1885">
        <v>6.9388959999999997</v>
      </c>
      <c r="S1885" s="42">
        <f t="shared" ca="1" si="35"/>
        <v>47856</v>
      </c>
      <c r="T1885" s="43">
        <f ca="1">_xll.BInterpol('Base CDI'!$H$4:$H$28,'Base CDI'!$J$4:$J$29,S1885,"Cubic","Extrapolate=Linear","MultiX=Average","Skip=True","Sort=True")</f>
        <v>13.24227123902628</v>
      </c>
      <c r="U1885" s="43">
        <f ca="1">_xll.BInterpol('Base CDI'!$H$4:$H$28,'Base CDI'!$I$4:$I$29,S1885,"Cubic","Extrapolate=Linear","MultiX=Average","Skip=True","Sort=True")</f>
        <v>13.231432892269247</v>
      </c>
    </row>
    <row r="1886" spans="16:21" x14ac:dyDescent="0.25">
      <c r="P1886" s="10">
        <v>37259</v>
      </c>
      <c r="Q1886">
        <v>6.9436920000000004</v>
      </c>
      <c r="S1886" s="42">
        <f t="shared" ca="1" si="35"/>
        <v>47857</v>
      </c>
      <c r="T1886" s="43">
        <f ca="1">_xll.BInterpol('Base CDI'!$H$4:$H$28,'Base CDI'!$J$4:$J$29,S1886,"Cubic","Extrapolate=Linear","MultiX=Average","Skip=True","Sort=True")</f>
        <v>13.242648653185643</v>
      </c>
      <c r="U1886" s="43">
        <f ca="1">_xll.BInterpol('Base CDI'!$H$4:$H$28,'Base CDI'!$I$4:$I$29,S1886,"Cubic","Extrapolate=Linear","MultiX=Average","Skip=True","Sort=True")</f>
        <v>13.231673032267357</v>
      </c>
    </row>
    <row r="1887" spans="16:21" x14ac:dyDescent="0.25">
      <c r="P1887" s="10">
        <v>37260</v>
      </c>
      <c r="Q1887">
        <v>6.9484909999999998</v>
      </c>
      <c r="S1887" s="42">
        <f t="shared" ca="1" si="35"/>
        <v>47858</v>
      </c>
      <c r="T1887" s="43">
        <f ca="1">_xll.BInterpol('Base CDI'!$H$4:$H$28,'Base CDI'!$J$4:$J$29,S1887,"Cubic","Extrapolate=Linear","MultiX=Average","Skip=True","Sort=True")</f>
        <v>13.243025745820999</v>
      </c>
      <c r="U1887" s="43">
        <f ca="1">_xll.BInterpol('Base CDI'!$H$4:$H$28,'Base CDI'!$I$4:$I$29,S1887,"Cubic","Extrapolate=Linear","MultiX=Average","Skip=True","Sort=True")</f>
        <v>13.231913547598111</v>
      </c>
    </row>
    <row r="1888" spans="16:21" x14ac:dyDescent="0.25">
      <c r="P1888" s="10">
        <v>37263</v>
      </c>
      <c r="Q1888">
        <v>6.9532959999999999</v>
      </c>
      <c r="S1888" s="42">
        <f t="shared" ca="1" si="35"/>
        <v>47859</v>
      </c>
      <c r="T1888" s="43">
        <f ca="1">_xll.BInterpol('Base CDI'!$H$4:$H$28,'Base CDI'!$J$4:$J$29,S1888,"Cubic","Extrapolate=Linear","MultiX=Average","Skip=True","Sort=True")</f>
        <v>13.243402516969242</v>
      </c>
      <c r="U1888" s="43">
        <f ca="1">_xll.BInterpol('Base CDI'!$H$4:$H$28,'Base CDI'!$I$4:$I$29,S1888,"Cubic","Extrapolate=Linear","MultiX=Average","Skip=True","Sort=True")</f>
        <v>13.232154437087688</v>
      </c>
    </row>
    <row r="1889" spans="16:21" x14ac:dyDescent="0.25">
      <c r="P1889" s="10">
        <v>37264</v>
      </c>
      <c r="Q1889">
        <v>6.9581049999999998</v>
      </c>
      <c r="S1889" s="42">
        <f t="shared" ca="1" si="35"/>
        <v>47860</v>
      </c>
      <c r="T1889" s="43">
        <f ca="1">_xll.BInterpol('Base CDI'!$H$4:$H$28,'Base CDI'!$J$4:$J$29,S1889,"Cubic","Extrapolate=Linear","MultiX=Average","Skip=True","Sort=True")</f>
        <v>13.243778966667264</v>
      </c>
      <c r="U1889" s="43">
        <f ca="1">_xll.BInterpol('Base CDI'!$H$4:$H$28,'Base CDI'!$I$4:$I$29,S1889,"Cubic","Extrapolate=Linear","MultiX=Average","Skip=True","Sort=True")</f>
        <v>13.232395699562268</v>
      </c>
    </row>
    <row r="1890" spans="16:21" x14ac:dyDescent="0.25">
      <c r="P1890" s="10">
        <v>37265</v>
      </c>
      <c r="Q1890">
        <v>6.9629139999999996</v>
      </c>
      <c r="S1890" s="42">
        <f t="shared" ca="1" si="35"/>
        <v>47861</v>
      </c>
      <c r="T1890" s="43">
        <f ca="1">_xll.BInterpol('Base CDI'!$H$4:$H$28,'Base CDI'!$J$4:$J$29,S1890,"Cubic","Extrapolate=Linear","MultiX=Average","Skip=True","Sort=True")</f>
        <v>13.244155094951958</v>
      </c>
      <c r="U1890" s="43">
        <f ca="1">_xll.BInterpol('Base CDI'!$H$4:$H$28,'Base CDI'!$I$4:$I$29,S1890,"Cubic","Extrapolate=Linear","MultiX=Average","Skip=True","Sort=True")</f>
        <v>13.232637333848032</v>
      </c>
    </row>
    <row r="1891" spans="16:21" x14ac:dyDescent="0.25">
      <c r="P1891" s="10">
        <v>37266</v>
      </c>
      <c r="Q1891">
        <v>6.9677290000000003</v>
      </c>
      <c r="S1891" s="42">
        <f t="shared" ca="1" si="35"/>
        <v>47862</v>
      </c>
      <c r="T1891" s="43">
        <f ca="1">_xll.BInterpol('Base CDI'!$H$4:$H$28,'Base CDI'!$J$4:$J$29,S1891,"Cubic","Extrapolate=Linear","MultiX=Average","Skip=True","Sort=True")</f>
        <v>13.24453090186022</v>
      </c>
      <c r="U1891" s="43">
        <f ca="1">_xll.BInterpol('Base CDI'!$H$4:$H$28,'Base CDI'!$I$4:$I$29,S1891,"Cubic","Extrapolate=Linear","MultiX=Average","Skip=True","Sort=True")</f>
        <v>13.232879338771159</v>
      </c>
    </row>
    <row r="1892" spans="16:21" x14ac:dyDescent="0.25">
      <c r="P1892" s="10">
        <v>37267</v>
      </c>
      <c r="Q1892">
        <v>6.9725479999999997</v>
      </c>
      <c r="S1892" s="42">
        <f t="shared" ca="1" si="35"/>
        <v>47863</v>
      </c>
      <c r="T1892" s="43">
        <f ca="1">_xll.BInterpol('Base CDI'!$H$4:$H$28,'Base CDI'!$J$4:$J$29,S1892,"Cubic","Extrapolate=Linear","MultiX=Average","Skip=True","Sort=True")</f>
        <v>13.244906387428937</v>
      </c>
      <c r="U1892" s="43">
        <f ca="1">_xll.BInterpol('Base CDI'!$H$4:$H$28,'Base CDI'!$I$4:$I$29,S1892,"Cubic","Extrapolate=Linear","MultiX=Average","Skip=True","Sort=True")</f>
        <v>13.233121713157832</v>
      </c>
    </row>
    <row r="1893" spans="16:21" x14ac:dyDescent="0.25">
      <c r="P1893" s="10">
        <v>37270</v>
      </c>
      <c r="Q1893">
        <v>6.9773670000000001</v>
      </c>
      <c r="S1893" s="42">
        <f t="shared" ca="1" si="35"/>
        <v>47864</v>
      </c>
      <c r="T1893" s="43">
        <f ca="1">_xll.BInterpol('Base CDI'!$H$4:$H$28,'Base CDI'!$J$4:$J$29,S1893,"Cubic","Extrapolate=Linear","MultiX=Average","Skip=True","Sort=True")</f>
        <v>13.245281551695005</v>
      </c>
      <c r="U1893" s="43">
        <f ca="1">_xll.BInterpol('Base CDI'!$H$4:$H$28,'Base CDI'!$I$4:$I$29,S1893,"Cubic","Extrapolate=Linear","MultiX=Average","Skip=True","Sort=True")</f>
        <v>13.233364455834229</v>
      </c>
    </row>
    <row r="1894" spans="16:21" x14ac:dyDescent="0.25">
      <c r="P1894" s="10">
        <v>37271</v>
      </c>
      <c r="Q1894">
        <v>6.9821900000000001</v>
      </c>
      <c r="S1894" s="42">
        <f t="shared" ca="1" si="35"/>
        <v>47865</v>
      </c>
      <c r="T1894" s="43">
        <f ca="1">_xll.BInterpol('Base CDI'!$H$4:$H$28,'Base CDI'!$J$4:$J$29,S1894,"Cubic","Extrapolate=Linear","MultiX=Average","Skip=True","Sort=True")</f>
        <v>13.245656394695317</v>
      </c>
      <c r="U1894" s="43">
        <f ca="1">_xll.BInterpol('Base CDI'!$H$4:$H$28,'Base CDI'!$I$4:$I$29,S1894,"Cubic","Extrapolate=Linear","MultiX=Average","Skip=True","Sort=True")</f>
        <v>13.23360756562653</v>
      </c>
    </row>
    <row r="1895" spans="16:21" x14ac:dyDescent="0.25">
      <c r="P1895" s="10">
        <v>37272</v>
      </c>
      <c r="Q1895">
        <v>6.9870159999999997</v>
      </c>
      <c r="S1895" s="42">
        <f t="shared" ca="1" si="35"/>
        <v>47866</v>
      </c>
      <c r="T1895" s="43">
        <f ca="1">_xll.BInterpol('Base CDI'!$H$4:$H$28,'Base CDI'!$J$4:$J$29,S1895,"Cubic","Extrapolate=Linear","MultiX=Average","Skip=True","Sort=True")</f>
        <v>13.246030916466763</v>
      </c>
      <c r="U1895" s="43">
        <f ca="1">_xll.BInterpol('Base CDI'!$H$4:$H$28,'Base CDI'!$I$4:$I$29,S1895,"Cubic","Extrapolate=Linear","MultiX=Average","Skip=True","Sort=True")</f>
        <v>13.233851041360914</v>
      </c>
    </row>
    <row r="1896" spans="16:21" x14ac:dyDescent="0.25">
      <c r="P1896" s="10">
        <v>37273</v>
      </c>
      <c r="Q1896">
        <v>6.9918449999999996</v>
      </c>
      <c r="S1896" s="42">
        <f t="shared" ca="1" si="35"/>
        <v>47867</v>
      </c>
      <c r="T1896" s="43">
        <f ca="1">_xll.BInterpol('Base CDI'!$H$4:$H$28,'Base CDI'!$J$4:$J$29,S1896,"Cubic","Extrapolate=Linear","MultiX=Average","Skip=True","Sort=True")</f>
        <v>13.246405117046239</v>
      </c>
      <c r="U1896" s="43">
        <f ca="1">_xll.BInterpol('Base CDI'!$H$4:$H$28,'Base CDI'!$I$4:$I$29,S1896,"Cubic","Extrapolate=Linear","MultiX=Average","Skip=True","Sort=True")</f>
        <v>13.234094881863566</v>
      </c>
    </row>
    <row r="1897" spans="16:21" x14ac:dyDescent="0.25">
      <c r="P1897" s="10">
        <v>37274</v>
      </c>
      <c r="Q1897">
        <v>6.9966780000000002</v>
      </c>
      <c r="S1897" s="42">
        <f t="shared" ca="1" si="35"/>
        <v>47868</v>
      </c>
      <c r="T1897" s="43">
        <f ca="1">_xll.BInterpol('Base CDI'!$H$4:$H$28,'Base CDI'!$J$4:$J$29,S1897,"Cubic","Extrapolate=Linear","MultiX=Average","Skip=True","Sort=True")</f>
        <v>13.246778996470635</v>
      </c>
      <c r="U1897" s="43">
        <f ca="1">_xll.BInterpol('Base CDI'!$H$4:$H$28,'Base CDI'!$I$4:$I$29,S1897,"Cubic","Extrapolate=Linear","MultiX=Average","Skip=True","Sort=True")</f>
        <v>13.234339085960661</v>
      </c>
    </row>
    <row r="1898" spans="16:21" x14ac:dyDescent="0.25">
      <c r="P1898" s="10">
        <v>37277</v>
      </c>
      <c r="Q1898">
        <v>7.0015140000000002</v>
      </c>
      <c r="S1898" s="42">
        <f t="shared" ca="1" si="35"/>
        <v>47869</v>
      </c>
      <c r="T1898" s="43">
        <f ca="1">_xll.BInterpol('Base CDI'!$H$4:$H$28,'Base CDI'!$J$4:$J$29,S1898,"Cubic","Extrapolate=Linear","MultiX=Average","Skip=True","Sort=True")</f>
        <v>13.247152554776847</v>
      </c>
      <c r="U1898" s="43">
        <f ca="1">_xll.BInterpol('Base CDI'!$H$4:$H$28,'Base CDI'!$I$4:$I$29,S1898,"Cubic","Extrapolate=Linear","MultiX=Average","Skip=True","Sort=True")</f>
        <v>13.234583652478383</v>
      </c>
    </row>
    <row r="1899" spans="16:21" x14ac:dyDescent="0.25">
      <c r="P1899" s="10">
        <v>37278</v>
      </c>
      <c r="Q1899">
        <v>7.0063560000000003</v>
      </c>
      <c r="S1899" s="42">
        <f t="shared" ca="1" si="35"/>
        <v>47870</v>
      </c>
      <c r="T1899" s="43">
        <f ca="1">_xll.BInterpol('Base CDI'!$H$4:$H$28,'Base CDI'!$J$4:$J$29,S1899,"Cubic","Extrapolate=Linear","MultiX=Average","Skip=True","Sort=True")</f>
        <v>13.247525792001763</v>
      </c>
      <c r="U1899" s="43">
        <f ca="1">_xll.BInterpol('Base CDI'!$H$4:$H$28,'Base CDI'!$I$4:$I$29,S1899,"Cubic","Extrapolate=Linear","MultiX=Average","Skip=True","Sort=True")</f>
        <v>13.23482858024291</v>
      </c>
    </row>
    <row r="1900" spans="16:21" x14ac:dyDescent="0.25">
      <c r="P1900" s="10">
        <v>37279</v>
      </c>
      <c r="Q1900">
        <v>7.0111990000000004</v>
      </c>
      <c r="S1900" s="42">
        <f t="shared" ca="1" si="35"/>
        <v>47871</v>
      </c>
      <c r="T1900" s="43">
        <f ca="1">_xll.BInterpol('Base CDI'!$H$4:$H$28,'Base CDI'!$J$4:$J$29,S1900,"Cubic","Extrapolate=Linear","MultiX=Average","Skip=True","Sort=True")</f>
        <v>13.24789870818228</v>
      </c>
      <c r="U1900" s="43">
        <f ca="1">_xll.BInterpol('Base CDI'!$H$4:$H$28,'Base CDI'!$I$4:$I$29,S1900,"Cubic","Extrapolate=Linear","MultiX=Average","Skip=True","Sort=True")</f>
        <v>13.235073868080423</v>
      </c>
    </row>
    <row r="1901" spans="16:21" x14ac:dyDescent="0.25">
      <c r="P1901" s="10">
        <v>37280</v>
      </c>
      <c r="Q1901">
        <v>7.0160419999999997</v>
      </c>
      <c r="S1901" s="42">
        <f t="shared" ca="1" si="35"/>
        <v>47872</v>
      </c>
      <c r="T1901" s="43">
        <f ca="1">_xll.BInterpol('Base CDI'!$H$4:$H$28,'Base CDI'!$J$4:$J$29,S1901,"Cubic","Extrapolate=Linear","MultiX=Average","Skip=True","Sort=True")</f>
        <v>13.248271303355288</v>
      </c>
      <c r="U1901" s="43">
        <f ca="1">_xll.BInterpol('Base CDI'!$H$4:$H$28,'Base CDI'!$I$4:$I$29,S1901,"Cubic","Extrapolate=Linear","MultiX=Average","Skip=True","Sort=True")</f>
        <v>13.235319514817101</v>
      </c>
    </row>
    <row r="1902" spans="16:21" x14ac:dyDescent="0.25">
      <c r="P1902" s="10">
        <v>37281</v>
      </c>
      <c r="Q1902">
        <v>7.0208919999999999</v>
      </c>
      <c r="S1902" s="42">
        <f t="shared" ca="1" si="35"/>
        <v>47873</v>
      </c>
      <c r="T1902" s="43">
        <f ca="1">_xll.BInterpol('Base CDI'!$H$4:$H$28,'Base CDI'!$J$4:$J$29,S1902,"Cubic","Extrapolate=Linear","MultiX=Average","Skip=True","Sort=True")</f>
        <v>13.248643577557679</v>
      </c>
      <c r="U1902" s="43">
        <f ca="1">_xll.BInterpol('Base CDI'!$H$4:$H$28,'Base CDI'!$I$4:$I$29,S1902,"Cubic","Extrapolate=Linear","MultiX=Average","Skip=True","Sort=True")</f>
        <v>13.235565519279126</v>
      </c>
    </row>
    <row r="1903" spans="16:21" x14ac:dyDescent="0.25">
      <c r="P1903" s="10">
        <v>37284</v>
      </c>
      <c r="Q1903">
        <v>7.0257449999999997</v>
      </c>
      <c r="S1903" s="42">
        <f t="shared" ca="1" si="35"/>
        <v>47874</v>
      </c>
      <c r="T1903" s="43">
        <f ca="1">_xll.BInterpol('Base CDI'!$H$4:$H$28,'Base CDI'!$J$4:$J$29,S1903,"Cubic","Extrapolate=Linear","MultiX=Average","Skip=True","Sort=True")</f>
        <v>13.24901553082635</v>
      </c>
      <c r="U1903" s="43">
        <f ca="1">_xll.BInterpol('Base CDI'!$H$4:$H$28,'Base CDI'!$I$4:$I$29,S1903,"Cubic","Extrapolate=Linear","MultiX=Average","Skip=True","Sort=True")</f>
        <v>13.235811880292678</v>
      </c>
    </row>
    <row r="1904" spans="16:21" x14ac:dyDescent="0.25">
      <c r="P1904" s="10">
        <v>37285</v>
      </c>
      <c r="Q1904">
        <v>7.0306009999999999</v>
      </c>
      <c r="S1904" s="42">
        <f t="shared" ca="1" si="35"/>
        <v>47875</v>
      </c>
      <c r="T1904" s="43">
        <f ca="1">_xll.BInterpol('Base CDI'!$H$4:$H$28,'Base CDI'!$J$4:$J$29,S1904,"Cubic","Extrapolate=Linear","MultiX=Average","Skip=True","Sort=True")</f>
        <v>13.24938716319819</v>
      </c>
      <c r="U1904" s="43">
        <f ca="1">_xll.BInterpol('Base CDI'!$H$4:$H$28,'Base CDI'!$I$4:$I$29,S1904,"Cubic","Extrapolate=Linear","MultiX=Average","Skip=True","Sort=True")</f>
        <v>13.236058596683936</v>
      </c>
    </row>
    <row r="1905" spans="16:21" x14ac:dyDescent="0.25">
      <c r="P1905" s="10">
        <v>37286</v>
      </c>
      <c r="Q1905">
        <v>7.0354599999999996</v>
      </c>
      <c r="S1905" s="42">
        <f t="shared" ca="1" si="35"/>
        <v>47876</v>
      </c>
      <c r="T1905" s="43">
        <f ca="1">_xll.BInterpol('Base CDI'!$H$4:$H$28,'Base CDI'!$J$4:$J$29,S1905,"Cubic","Extrapolate=Linear","MultiX=Average","Skip=True","Sort=True")</f>
        <v>13.249758474710093</v>
      </c>
      <c r="U1905" s="43">
        <f ca="1">_xll.BInterpol('Base CDI'!$H$4:$H$28,'Base CDI'!$I$4:$I$29,S1905,"Cubic","Extrapolate=Linear","MultiX=Average","Skip=True","Sort=True")</f>
        <v>13.23630566727908</v>
      </c>
    </row>
    <row r="1906" spans="16:21" x14ac:dyDescent="0.25">
      <c r="P1906" s="10">
        <v>37287</v>
      </c>
      <c r="Q1906">
        <v>7.0403229999999999</v>
      </c>
      <c r="S1906" s="42">
        <f t="shared" ca="1" si="35"/>
        <v>47877</v>
      </c>
      <c r="T1906" s="43">
        <f ca="1">_xll.BInterpol('Base CDI'!$H$4:$H$28,'Base CDI'!$J$4:$J$29,S1906,"Cubic","Extrapolate=Linear","MultiX=Average","Skip=True","Sort=True")</f>
        <v>13.250129465398951</v>
      </c>
      <c r="U1906" s="43">
        <f ca="1">_xll.BInterpol('Base CDI'!$H$4:$H$28,'Base CDI'!$I$4:$I$29,S1906,"Cubic","Extrapolate=Linear","MultiX=Average","Skip=True","Sort=True")</f>
        <v>13.236553090904293</v>
      </c>
    </row>
    <row r="1907" spans="16:21" x14ac:dyDescent="0.25">
      <c r="P1907" s="10">
        <v>37288</v>
      </c>
      <c r="Q1907">
        <v>7.0451920000000001</v>
      </c>
      <c r="S1907" s="42">
        <f t="shared" ca="1" si="35"/>
        <v>47878</v>
      </c>
      <c r="T1907" s="43">
        <f ca="1">_xll.BInterpol('Base CDI'!$H$4:$H$28,'Base CDI'!$J$4:$J$29,S1907,"Cubic","Extrapolate=Linear","MultiX=Average","Skip=True","Sort=True")</f>
        <v>13.250500135301657</v>
      </c>
      <c r="U1907" s="43">
        <f ca="1">_xll.BInterpol('Base CDI'!$H$4:$H$28,'Base CDI'!$I$4:$I$29,S1907,"Cubic","Extrapolate=Linear","MultiX=Average","Skip=True","Sort=True")</f>
        <v>13.236800866385751</v>
      </c>
    </row>
    <row r="1908" spans="16:21" x14ac:dyDescent="0.25">
      <c r="P1908" s="10">
        <v>37291</v>
      </c>
      <c r="Q1908">
        <v>7.0500660000000002</v>
      </c>
      <c r="S1908" s="42">
        <f t="shared" ca="1" si="35"/>
        <v>47879</v>
      </c>
      <c r="T1908" s="43">
        <f ca="1">_xll.BInterpol('Base CDI'!$H$4:$H$28,'Base CDI'!$J$4:$J$29,S1908,"Cubic","Extrapolate=Linear","MultiX=Average","Skip=True","Sort=True")</f>
        <v>13.250870484455103</v>
      </c>
      <c r="U1908" s="43">
        <f ca="1">_xll.BInterpol('Base CDI'!$H$4:$H$28,'Base CDI'!$I$4:$I$29,S1908,"Cubic","Extrapolate=Linear","MultiX=Average","Skip=True","Sort=True")</f>
        <v>13.237048992549637</v>
      </c>
    </row>
    <row r="1909" spans="16:21" x14ac:dyDescent="0.25">
      <c r="P1909" s="10">
        <v>37292</v>
      </c>
      <c r="Q1909">
        <v>7.0549439999999999</v>
      </c>
      <c r="S1909" s="42">
        <f t="shared" ca="1" si="35"/>
        <v>47880</v>
      </c>
      <c r="T1909" s="43">
        <f ca="1">_xll.BInterpol('Base CDI'!$H$4:$H$28,'Base CDI'!$J$4:$J$29,S1909,"Cubic","Extrapolate=Linear","MultiX=Average","Skip=True","Sort=True")</f>
        <v>13.251240512896183</v>
      </c>
      <c r="U1909" s="43">
        <f ca="1">_xll.BInterpol('Base CDI'!$H$4:$H$28,'Base CDI'!$I$4:$I$29,S1909,"Cubic","Extrapolate=Linear","MultiX=Average","Skip=True","Sort=True")</f>
        <v>13.237297468222131</v>
      </c>
    </row>
    <row r="1910" spans="16:21" x14ac:dyDescent="0.25">
      <c r="P1910" s="10">
        <v>37293</v>
      </c>
      <c r="Q1910">
        <v>7.059825</v>
      </c>
      <c r="S1910" s="42">
        <f t="shared" ca="1" si="35"/>
        <v>47881</v>
      </c>
      <c r="T1910" s="43">
        <f ca="1">_xll.BInterpol('Base CDI'!$H$4:$H$28,'Base CDI'!$J$4:$J$29,S1910,"Cubic","Extrapolate=Linear","MultiX=Average","Skip=True","Sort=True")</f>
        <v>13.251610220661789</v>
      </c>
      <c r="U1910" s="43">
        <f ca="1">_xll.BInterpol('Base CDI'!$H$4:$H$28,'Base CDI'!$I$4:$I$29,S1910,"Cubic","Extrapolate=Linear","MultiX=Average","Skip=True","Sort=True")</f>
        <v>13.237546292229414</v>
      </c>
    </row>
    <row r="1911" spans="16:21" x14ac:dyDescent="0.25">
      <c r="P1911" s="10">
        <v>37294</v>
      </c>
      <c r="Q1911">
        <v>7.0647089999999997</v>
      </c>
      <c r="S1911" s="42">
        <f t="shared" ca="1" si="35"/>
        <v>47882</v>
      </c>
      <c r="T1911" s="43">
        <f ca="1">_xll.BInterpol('Base CDI'!$H$4:$H$28,'Base CDI'!$J$4:$J$29,S1911,"Cubic","Extrapolate=Linear","MultiX=Average","Skip=True","Sort=True")</f>
        <v>13.251979607788813</v>
      </c>
      <c r="U1911" s="43">
        <f ca="1">_xll.BInterpol('Base CDI'!$H$4:$H$28,'Base CDI'!$I$4:$I$29,S1911,"Cubic","Extrapolate=Linear","MultiX=Average","Skip=True","Sort=True")</f>
        <v>13.237795463397664</v>
      </c>
    </row>
    <row r="1912" spans="16:21" x14ac:dyDescent="0.25">
      <c r="P1912" s="10">
        <v>37295</v>
      </c>
      <c r="Q1912">
        <v>7.0695969999999999</v>
      </c>
      <c r="S1912" s="42">
        <f t="shared" ca="1" si="35"/>
        <v>47883</v>
      </c>
      <c r="T1912" s="43">
        <f ca="1">_xll.BInterpol('Base CDI'!$H$4:$H$28,'Base CDI'!$J$4:$J$29,S1912,"Cubic","Extrapolate=Linear","MultiX=Average","Skip=True","Sort=True")</f>
        <v>13.252348674314151</v>
      </c>
      <c r="U1912" s="43">
        <f ca="1">_xll.BInterpol('Base CDI'!$H$4:$H$28,'Base CDI'!$I$4:$I$29,S1912,"Cubic","Extrapolate=Linear","MultiX=Average","Skip=True","Sort=True")</f>
        <v>13.238044980553061</v>
      </c>
    </row>
    <row r="1913" spans="16:21" x14ac:dyDescent="0.25">
      <c r="P1913" s="10">
        <v>37300</v>
      </c>
      <c r="Q1913">
        <v>7.0744879999999997</v>
      </c>
      <c r="S1913" s="42">
        <f t="shared" ca="1" si="35"/>
        <v>47884</v>
      </c>
      <c r="T1913" s="43">
        <f ca="1">_xll.BInterpol('Base CDI'!$H$4:$H$28,'Base CDI'!$J$4:$J$29,S1913,"Cubic","Extrapolate=Linear","MultiX=Average","Skip=True","Sort=True")</f>
        <v>13.25271742027469</v>
      </c>
      <c r="U1913" s="43">
        <f ca="1">_xll.BInterpol('Base CDI'!$H$4:$H$28,'Base CDI'!$I$4:$I$29,S1913,"Cubic","Extrapolate=Linear","MultiX=Average","Skip=True","Sort=True")</f>
        <v>13.238294842521789</v>
      </c>
    </row>
    <row r="1914" spans="16:21" x14ac:dyDescent="0.25">
      <c r="P1914" s="10">
        <v>37301</v>
      </c>
      <c r="Q1914">
        <v>7.079383</v>
      </c>
      <c r="S1914" s="42">
        <f t="shared" ca="1" si="35"/>
        <v>47885</v>
      </c>
      <c r="T1914" s="43">
        <f ca="1">_xll.BInterpol('Base CDI'!$H$4:$H$28,'Base CDI'!$J$4:$J$29,S1914,"Cubic","Extrapolate=Linear","MultiX=Average","Skip=True","Sort=True")</f>
        <v>13.253085845707327</v>
      </c>
      <c r="U1914" s="43">
        <f ca="1">_xll.BInterpol('Base CDI'!$H$4:$H$28,'Base CDI'!$I$4:$I$29,S1914,"Cubic","Extrapolate=Linear","MultiX=Average","Skip=True","Sort=True")</f>
        <v>13.238545048130025</v>
      </c>
    </row>
    <row r="1915" spans="16:21" x14ac:dyDescent="0.25">
      <c r="P1915" s="10">
        <v>37302</v>
      </c>
      <c r="Q1915">
        <v>7.0842809999999998</v>
      </c>
      <c r="S1915" s="42">
        <f t="shared" ca="1" si="35"/>
        <v>47886</v>
      </c>
      <c r="T1915" s="43">
        <f ca="1">_xll.BInterpol('Base CDI'!$H$4:$H$28,'Base CDI'!$J$4:$J$29,S1915,"Cubic","Extrapolate=Linear","MultiX=Average","Skip=True","Sort=True")</f>
        <v>13.253453950648954</v>
      </c>
      <c r="U1915" s="43">
        <f ca="1">_xll.BInterpol('Base CDI'!$H$4:$H$28,'Base CDI'!$I$4:$I$29,S1915,"Cubic","Extrapolate=Linear","MultiX=Average","Skip=True","Sort=True")</f>
        <v>13.238795596203948</v>
      </c>
    </row>
    <row r="1916" spans="16:21" x14ac:dyDescent="0.25">
      <c r="P1916" s="10">
        <v>37305</v>
      </c>
      <c r="Q1916">
        <v>7.0891820000000001</v>
      </c>
      <c r="S1916" s="42">
        <f t="shared" ca="1" si="35"/>
        <v>47887</v>
      </c>
      <c r="T1916" s="43">
        <f ca="1">_xll.BInterpol('Base CDI'!$H$4:$H$28,'Base CDI'!$J$4:$J$29,S1916,"Cubic","Extrapolate=Linear","MultiX=Average","Skip=True","Sort=True")</f>
        <v>13.253821735136464</v>
      </c>
      <c r="U1916" s="43">
        <f ca="1">_xll.BInterpol('Base CDI'!$H$4:$H$28,'Base CDI'!$I$4:$I$29,S1916,"Cubic","Extrapolate=Linear","MultiX=Average","Skip=True","Sort=True")</f>
        <v>13.239046485569741</v>
      </c>
    </row>
    <row r="1917" spans="16:21" x14ac:dyDescent="0.25">
      <c r="P1917" s="10">
        <v>37306</v>
      </c>
      <c r="Q1917">
        <v>7.094087</v>
      </c>
      <c r="S1917" s="42">
        <f t="shared" ca="1" si="35"/>
        <v>47888</v>
      </c>
      <c r="T1917" s="43">
        <f ca="1">_xll.BInterpol('Base CDI'!$H$4:$H$28,'Base CDI'!$J$4:$J$29,S1917,"Cubic","Extrapolate=Linear","MultiX=Average","Skip=True","Sort=True")</f>
        <v>13.254189199206747</v>
      </c>
      <c r="U1917" s="43">
        <f ca="1">_xll.BInterpol('Base CDI'!$H$4:$H$28,'Base CDI'!$I$4:$I$29,S1917,"Cubic","Extrapolate=Linear","MultiX=Average","Skip=True","Sort=True")</f>
        <v>13.239297715053585</v>
      </c>
    </row>
    <row r="1918" spans="16:21" x14ac:dyDescent="0.25">
      <c r="P1918" s="10">
        <v>37307</v>
      </c>
      <c r="Q1918">
        <v>7.0989930000000001</v>
      </c>
      <c r="S1918" s="42">
        <f t="shared" ca="1" si="35"/>
        <v>47889</v>
      </c>
      <c r="T1918" s="43">
        <f ca="1">_xll.BInterpol('Base CDI'!$H$4:$H$28,'Base CDI'!$J$4:$J$29,S1918,"Cubic","Extrapolate=Linear","MultiX=Average","Skip=True","Sort=True")</f>
        <v>13.254556342896699</v>
      </c>
      <c r="U1918" s="43">
        <f ca="1">_xll.BInterpol('Base CDI'!$H$4:$H$28,'Base CDI'!$I$4:$I$29,S1918,"Cubic","Extrapolate=Linear","MultiX=Average","Skip=True","Sort=True")</f>
        <v>13.239549283481656</v>
      </c>
    </row>
    <row r="1919" spans="16:21" x14ac:dyDescent="0.25">
      <c r="P1919" s="10">
        <v>37308</v>
      </c>
      <c r="Q1919">
        <v>7.1038990000000002</v>
      </c>
      <c r="S1919" s="42">
        <f t="shared" ca="1" si="35"/>
        <v>47890</v>
      </c>
      <c r="T1919" s="43">
        <f ca="1">_xll.BInterpol('Base CDI'!$H$4:$H$28,'Base CDI'!$J$4:$J$29,S1919,"Cubic","Extrapolate=Linear","MultiX=Average","Skip=True","Sort=True")</f>
        <v>13.254923166243209</v>
      </c>
      <c r="U1919" s="43">
        <f ca="1">_xll.BInterpol('Base CDI'!$H$4:$H$28,'Base CDI'!$I$4:$I$29,S1919,"Cubic","Extrapolate=Linear","MultiX=Average","Skip=True","Sort=True")</f>
        <v>13.239801189680138</v>
      </c>
    </row>
    <row r="1920" spans="16:21" x14ac:dyDescent="0.25">
      <c r="P1920" s="10">
        <v>37309</v>
      </c>
      <c r="Q1920">
        <v>7.1087530000000001</v>
      </c>
      <c r="S1920" s="42">
        <f t="shared" ca="1" si="35"/>
        <v>47891</v>
      </c>
      <c r="T1920" s="43">
        <f ca="1">_xll.BInterpol('Base CDI'!$H$4:$H$28,'Base CDI'!$J$4:$J$29,S1920,"Cubic","Extrapolate=Linear","MultiX=Average","Skip=True","Sort=True")</f>
        <v>13.255289669283174</v>
      </c>
      <c r="U1920" s="43">
        <f ca="1">_xll.BInterpol('Base CDI'!$H$4:$H$28,'Base CDI'!$I$4:$I$29,S1920,"Cubic","Extrapolate=Linear","MultiX=Average","Skip=True","Sort=True")</f>
        <v>13.240053432475211</v>
      </c>
    </row>
    <row r="1921" spans="16:21" x14ac:dyDescent="0.25">
      <c r="P1921" s="10">
        <v>37312</v>
      </c>
      <c r="Q1921">
        <v>7.1136090000000003</v>
      </c>
      <c r="S1921" s="42">
        <f t="shared" ca="1" si="35"/>
        <v>47892</v>
      </c>
      <c r="T1921" s="43">
        <f ca="1">_xll.BInterpol('Base CDI'!$H$4:$H$28,'Base CDI'!$J$4:$J$29,S1921,"Cubic","Extrapolate=Linear","MultiX=Average","Skip=True","Sort=True")</f>
        <v>13.255655852053485</v>
      </c>
      <c r="U1921" s="43">
        <f ca="1">_xll.BInterpol('Base CDI'!$H$4:$H$28,'Base CDI'!$I$4:$I$29,S1921,"Cubic","Extrapolate=Linear","MultiX=Average","Skip=True","Sort=True")</f>
        <v>13.240306010693052</v>
      </c>
    </row>
    <row r="1922" spans="16:21" x14ac:dyDescent="0.25">
      <c r="P1922" s="10">
        <v>37313</v>
      </c>
      <c r="Q1922">
        <v>7.1184719999999997</v>
      </c>
      <c r="S1922" s="42">
        <f t="shared" ca="1" si="35"/>
        <v>47893</v>
      </c>
      <c r="T1922" s="43">
        <f ca="1">_xll.BInterpol('Base CDI'!$H$4:$H$28,'Base CDI'!$J$4:$J$29,S1922,"Cubic","Extrapolate=Linear","MultiX=Average","Skip=True","Sort=True")</f>
        <v>13.256021714591032</v>
      </c>
      <c r="U1922" s="43">
        <f ca="1">_xll.BInterpol('Base CDI'!$H$4:$H$28,'Base CDI'!$I$4:$I$29,S1922,"Cubic","Extrapolate=Linear","MultiX=Average","Skip=True","Sort=True")</f>
        <v>13.240558923159844</v>
      </c>
    </row>
    <row r="1923" spans="16:21" x14ac:dyDescent="0.25">
      <c r="P1923" s="10">
        <v>37314</v>
      </c>
      <c r="Q1923">
        <v>7.123335</v>
      </c>
      <c r="S1923" s="42">
        <f t="shared" ca="1" si="35"/>
        <v>47894</v>
      </c>
      <c r="T1923" s="43">
        <f ca="1">_xll.BInterpol('Base CDI'!$H$4:$H$28,'Base CDI'!$J$4:$J$29,S1923,"Cubic","Extrapolate=Linear","MultiX=Average","Skip=True","Sort=True")</f>
        <v>13.256387256932712</v>
      </c>
      <c r="U1923" s="43">
        <f ca="1">_xll.BInterpol('Base CDI'!$H$4:$H$28,'Base CDI'!$I$4:$I$29,S1923,"Cubic","Extrapolate=Linear","MultiX=Average","Skip=True","Sort=True")</f>
        <v>13.240812168701767</v>
      </c>
    </row>
    <row r="1924" spans="16:21" x14ac:dyDescent="0.25">
      <c r="P1924" s="10">
        <v>37315</v>
      </c>
      <c r="Q1924">
        <v>7.1282059999999996</v>
      </c>
      <c r="S1924" s="42">
        <f t="shared" ca="1" si="35"/>
        <v>47895</v>
      </c>
      <c r="T1924" s="43">
        <f ca="1">_xll.BInterpol('Base CDI'!$H$4:$H$28,'Base CDI'!$J$4:$J$29,S1924,"Cubic","Extrapolate=Linear","MultiX=Average","Skip=True","Sort=True")</f>
        <v>13.256752479115415</v>
      </c>
      <c r="U1924" s="43">
        <f ca="1">_xll.BInterpol('Base CDI'!$H$4:$H$28,'Base CDI'!$I$4:$I$29,S1924,"Cubic","Extrapolate=Linear","MultiX=Average","Skip=True","Sort=True")</f>
        <v>13.241065746144999</v>
      </c>
    </row>
    <row r="1925" spans="16:21" x14ac:dyDescent="0.25">
      <c r="P1925" s="10">
        <v>37316</v>
      </c>
      <c r="Q1925">
        <v>7.1330790000000004</v>
      </c>
      <c r="S1925" s="42">
        <f t="shared" ca="1" si="35"/>
        <v>47896</v>
      </c>
      <c r="T1925" s="43">
        <f ca="1">_xll.BInterpol('Base CDI'!$H$4:$H$28,'Base CDI'!$J$4:$J$29,S1925,"Cubic","Extrapolate=Linear","MultiX=Average","Skip=True","Sort=True")</f>
        <v>13.257117381176034</v>
      </c>
      <c r="U1925" s="43">
        <f ca="1">_xll.BInterpol('Base CDI'!$H$4:$H$28,'Base CDI'!$I$4:$I$29,S1925,"Cubic","Extrapolate=Linear","MultiX=Average","Skip=True","Sort=True")</f>
        <v>13.241319654315724</v>
      </c>
    </row>
    <row r="1926" spans="16:21" x14ac:dyDescent="0.25">
      <c r="P1926" s="10">
        <v>37319</v>
      </c>
      <c r="Q1926">
        <v>7.1379539999999997</v>
      </c>
      <c r="S1926" s="42">
        <f t="shared" ca="1" si="35"/>
        <v>47897</v>
      </c>
      <c r="T1926" s="43">
        <f ca="1">_xll.BInterpol('Base CDI'!$H$4:$H$28,'Base CDI'!$J$4:$J$29,S1926,"Cubic","Extrapolate=Linear","MultiX=Average","Skip=True","Sort=True")</f>
        <v>13.257481963151463</v>
      </c>
      <c r="U1926" s="43">
        <f ca="1">_xll.BInterpol('Base CDI'!$H$4:$H$28,'Base CDI'!$I$4:$I$29,S1926,"Cubic","Extrapolate=Linear","MultiX=Average","Skip=True","Sort=True")</f>
        <v>13.241573892040119</v>
      </c>
    </row>
    <row r="1927" spans="16:21" x14ac:dyDescent="0.25">
      <c r="P1927" s="10">
        <v>37320</v>
      </c>
      <c r="Q1927">
        <v>7.1428330000000004</v>
      </c>
      <c r="S1927" s="42">
        <f t="shared" ca="1" si="35"/>
        <v>47898</v>
      </c>
      <c r="T1927" s="43">
        <f ca="1">_xll.BInterpol('Base CDI'!$H$4:$H$28,'Base CDI'!$J$4:$J$29,S1927,"Cubic","Extrapolate=Linear","MultiX=Average","Skip=True","Sort=True")</f>
        <v>13.257846225078593</v>
      </c>
      <c r="U1927" s="43">
        <f ca="1">_xll.BInterpol('Base CDI'!$H$4:$H$28,'Base CDI'!$I$4:$I$29,S1927,"Cubic","Extrapolate=Linear","MultiX=Average","Skip=True","Sort=True")</f>
        <v>13.241828458144367</v>
      </c>
    </row>
    <row r="1928" spans="16:21" x14ac:dyDescent="0.25">
      <c r="P1928" s="10">
        <v>37321</v>
      </c>
      <c r="Q1928">
        <v>7.1477149999999998</v>
      </c>
      <c r="S1928" s="42">
        <f t="shared" ca="1" si="35"/>
        <v>47899</v>
      </c>
      <c r="T1928" s="43">
        <f ca="1">_xll.BInterpol('Base CDI'!$H$4:$H$28,'Base CDI'!$J$4:$J$29,S1928,"Cubic","Extrapolate=Linear","MultiX=Average","Skip=True","Sort=True")</f>
        <v>13.258210166994317</v>
      </c>
      <c r="U1928" s="43">
        <f ca="1">_xll.BInterpol('Base CDI'!$H$4:$H$28,'Base CDI'!$I$4:$I$29,S1928,"Cubic","Extrapolate=Linear","MultiX=Average","Skip=True","Sort=True")</f>
        <v>13.242083351454644</v>
      </c>
    </row>
    <row r="1929" spans="16:21" x14ac:dyDescent="0.25">
      <c r="P1929" s="10">
        <v>37322</v>
      </c>
      <c r="Q1929">
        <v>7.1526009999999998</v>
      </c>
      <c r="S1929" s="42">
        <f t="shared" ca="1" si="35"/>
        <v>47900</v>
      </c>
      <c r="T1929" s="43">
        <f ca="1">_xll.BInterpol('Base CDI'!$H$4:$H$28,'Base CDI'!$J$4:$J$29,S1929,"Cubic","Extrapolate=Linear","MultiX=Average","Skip=True","Sort=True")</f>
        <v>13.25857378893553</v>
      </c>
      <c r="U1929" s="43">
        <f ca="1">_xll.BInterpol('Base CDI'!$H$4:$H$28,'Base CDI'!$I$4:$I$29,S1929,"Cubic","Extrapolate=Linear","MultiX=Average","Skip=True","Sort=True")</f>
        <v>13.242338570797134</v>
      </c>
    </row>
    <row r="1930" spans="16:21" x14ac:dyDescent="0.25">
      <c r="P1930" s="10">
        <v>37323</v>
      </c>
      <c r="Q1930">
        <v>7.1574900000000001</v>
      </c>
      <c r="S1930" s="42">
        <f t="shared" ca="1" si="35"/>
        <v>47901</v>
      </c>
      <c r="T1930" s="43">
        <f ca="1">_xll.BInterpol('Base CDI'!$H$4:$H$28,'Base CDI'!$J$4:$J$29,S1930,"Cubic","Extrapolate=Linear","MultiX=Average","Skip=True","Sort=True")</f>
        <v>13.258937090939121</v>
      </c>
      <c r="U1930" s="43">
        <f ca="1">_xll.BInterpol('Base CDI'!$H$4:$H$28,'Base CDI'!$I$4:$I$29,S1930,"Cubic","Extrapolate=Linear","MultiX=Average","Skip=True","Sort=True")</f>
        <v>13.242594114998017</v>
      </c>
    </row>
    <row r="1931" spans="16:21" x14ac:dyDescent="0.25">
      <c r="P1931" s="10">
        <v>37326</v>
      </c>
      <c r="Q1931">
        <v>7.162382</v>
      </c>
      <c r="S1931" s="42">
        <f t="shared" ref="S1931:S1994" ca="1" si="36">S1930+1</f>
        <v>47902</v>
      </c>
      <c r="T1931" s="43">
        <f ca="1">_xll.BInterpol('Base CDI'!$H$4:$H$28,'Base CDI'!$J$4:$J$29,S1931,"Cubic","Extrapolate=Linear","MultiX=Average","Skip=True","Sort=True")</f>
        <v>13.259300073041985</v>
      </c>
      <c r="U1931" s="43">
        <f ca="1">_xll.BInterpol('Base CDI'!$H$4:$H$28,'Base CDI'!$I$4:$I$29,S1931,"Cubic","Extrapolate=Linear","MultiX=Average","Skip=True","Sort=True")</f>
        <v>13.24284998288347</v>
      </c>
    </row>
    <row r="1932" spans="16:21" x14ac:dyDescent="0.25">
      <c r="P1932" s="10">
        <v>37327</v>
      </c>
      <c r="Q1932">
        <v>7.1672779999999996</v>
      </c>
      <c r="S1932" s="42">
        <f t="shared" ca="1" si="36"/>
        <v>47903</v>
      </c>
      <c r="T1932" s="43">
        <f ca="1">_xll.BInterpol('Base CDI'!$H$4:$H$28,'Base CDI'!$J$4:$J$29,S1932,"Cubic","Extrapolate=Linear","MultiX=Average","Skip=True","Sort=True")</f>
        <v>13.259662735281013</v>
      </c>
      <c r="U1932" s="43">
        <f ca="1">_xll.BInterpol('Base CDI'!$H$4:$H$28,'Base CDI'!$I$4:$I$29,S1932,"Cubic","Extrapolate=Linear","MultiX=Average","Skip=True","Sort=True")</f>
        <v>13.243106173279678</v>
      </c>
    </row>
    <row r="1933" spans="16:21" x14ac:dyDescent="0.25">
      <c r="P1933" s="10">
        <v>37328</v>
      </c>
      <c r="Q1933">
        <v>7.1721769999999996</v>
      </c>
      <c r="S1933" s="42">
        <f t="shared" ca="1" si="36"/>
        <v>47904</v>
      </c>
      <c r="T1933" s="43">
        <f ca="1">_xll.BInterpol('Base CDI'!$H$4:$H$28,'Base CDI'!$J$4:$J$29,S1933,"Cubic","Extrapolate=Linear","MultiX=Average","Skip=True","Sort=True")</f>
        <v>13.260025077693101</v>
      </c>
      <c r="U1933" s="43">
        <f ca="1">_xll.BInterpol('Base CDI'!$H$4:$H$28,'Base CDI'!$I$4:$I$29,S1933,"Cubic","Extrapolate=Linear","MultiX=Average","Skip=True","Sort=True")</f>
        <v>13.243362685012816</v>
      </c>
    </row>
    <row r="1934" spans="16:21" x14ac:dyDescent="0.25">
      <c r="P1934" s="10">
        <v>37329</v>
      </c>
      <c r="Q1934">
        <v>7.177079</v>
      </c>
      <c r="S1934" s="42">
        <f t="shared" ca="1" si="36"/>
        <v>47905</v>
      </c>
      <c r="T1934" s="43">
        <f ca="1">_xll.BInterpol('Base CDI'!$H$4:$H$28,'Base CDI'!$J$4:$J$29,S1934,"Cubic","Extrapolate=Linear","MultiX=Average","Skip=True","Sort=True")</f>
        <v>13.260387100315139</v>
      </c>
      <c r="U1934" s="43">
        <f ca="1">_xll.BInterpol('Base CDI'!$H$4:$H$28,'Base CDI'!$I$4:$I$29,S1934,"Cubic","Extrapolate=Linear","MultiX=Average","Skip=True","Sort=True")</f>
        <v>13.243619516909067</v>
      </c>
    </row>
    <row r="1935" spans="16:21" x14ac:dyDescent="0.25">
      <c r="P1935" s="10">
        <v>37330</v>
      </c>
      <c r="Q1935">
        <v>7.1819839999999999</v>
      </c>
      <c r="S1935" s="42">
        <f t="shared" ca="1" si="36"/>
        <v>47906</v>
      </c>
      <c r="T1935" s="43">
        <f ca="1">_xll.BInterpol('Base CDI'!$H$4:$H$28,'Base CDI'!$J$4:$J$29,S1935,"Cubic","Extrapolate=Linear","MultiX=Average","Skip=True","Sort=True")</f>
        <v>13.26074880318402</v>
      </c>
      <c r="U1935" s="43">
        <f ca="1">_xll.BInterpol('Base CDI'!$H$4:$H$28,'Base CDI'!$I$4:$I$29,S1935,"Cubic","Extrapolate=Linear","MultiX=Average","Skip=True","Sort=True")</f>
        <v>13.243876667794613</v>
      </c>
    </row>
    <row r="1936" spans="16:21" x14ac:dyDescent="0.25">
      <c r="P1936" s="10">
        <v>37333</v>
      </c>
      <c r="Q1936">
        <v>7.1868930000000004</v>
      </c>
      <c r="S1936" s="42">
        <f t="shared" ca="1" si="36"/>
        <v>47907</v>
      </c>
      <c r="T1936" s="43">
        <f ca="1">_xll.BInterpol('Base CDI'!$H$4:$H$28,'Base CDI'!$J$4:$J$29,S1936,"Cubic","Extrapolate=Linear","MultiX=Average","Skip=True","Sort=True")</f>
        <v>13.261110186336635</v>
      </c>
      <c r="U1936" s="43">
        <f ca="1">_xll.BInterpol('Base CDI'!$H$4:$H$28,'Base CDI'!$I$4:$I$29,S1936,"Cubic","Extrapolate=Linear","MultiX=Average","Skip=True","Sort=True")</f>
        <v>13.244134136495632</v>
      </c>
    </row>
    <row r="1937" spans="16:21" x14ac:dyDescent="0.25">
      <c r="P1937" s="10">
        <v>37334</v>
      </c>
      <c r="Q1937">
        <v>7.1918059999999997</v>
      </c>
      <c r="S1937" s="42">
        <f t="shared" ca="1" si="36"/>
        <v>47908</v>
      </c>
      <c r="T1937" s="43">
        <f ca="1">_xll.BInterpol('Base CDI'!$H$4:$H$28,'Base CDI'!$J$4:$J$29,S1937,"Cubic","Extrapolate=Linear","MultiX=Average","Skip=True","Sort=True")</f>
        <v>13.261471249809881</v>
      </c>
      <c r="U1937" s="43">
        <f ca="1">_xll.BInterpol('Base CDI'!$H$4:$H$28,'Base CDI'!$I$4:$I$29,S1937,"Cubic","Extrapolate=Linear","MultiX=Average","Skip=True","Sort=True")</f>
        <v>13.244391921838302</v>
      </c>
    </row>
    <row r="1938" spans="16:21" x14ac:dyDescent="0.25">
      <c r="P1938" s="10">
        <v>37335</v>
      </c>
      <c r="Q1938">
        <v>7.1967220000000003</v>
      </c>
      <c r="S1938" s="42">
        <f t="shared" ca="1" si="36"/>
        <v>47909</v>
      </c>
      <c r="T1938" s="43">
        <f ca="1">_xll.BInterpol('Base CDI'!$H$4:$H$28,'Base CDI'!$J$4:$J$29,S1938,"Cubic","Extrapolate=Linear","MultiX=Average","Skip=True","Sort=True")</f>
        <v>13.261831993640648</v>
      </c>
      <c r="U1938" s="43">
        <f ca="1">_xll.BInterpol('Base CDI'!$H$4:$H$28,'Base CDI'!$I$4:$I$29,S1938,"Cubic","Extrapolate=Linear","MultiX=Average","Skip=True","Sort=True")</f>
        <v>13.244650022648807</v>
      </c>
    </row>
    <row r="1939" spans="16:21" x14ac:dyDescent="0.25">
      <c r="P1939" s="10">
        <v>37336</v>
      </c>
      <c r="Q1939">
        <v>7.2015609999999999</v>
      </c>
      <c r="S1939" s="42">
        <f t="shared" ca="1" si="36"/>
        <v>47910</v>
      </c>
      <c r="T1939" s="43">
        <f ca="1">_xll.BInterpol('Base CDI'!$H$4:$H$28,'Base CDI'!$J$4:$J$29,S1939,"Cubic","Extrapolate=Linear","MultiX=Average","Skip=True","Sort=True")</f>
        <v>13.262192417865828</v>
      </c>
      <c r="U1939" s="43">
        <f ca="1">_xll.BInterpol('Base CDI'!$H$4:$H$28,'Base CDI'!$I$4:$I$29,S1939,"Cubic","Extrapolate=Linear","MultiX=Average","Skip=True","Sort=True")</f>
        <v>13.244908437753326</v>
      </c>
    </row>
    <row r="1940" spans="16:21" x14ac:dyDescent="0.25">
      <c r="P1940" s="10">
        <v>37337</v>
      </c>
      <c r="Q1940">
        <v>7.206423</v>
      </c>
      <c r="S1940" s="42">
        <f t="shared" ca="1" si="36"/>
        <v>47911</v>
      </c>
      <c r="T1940" s="43">
        <f ca="1">_xll.BInterpol('Base CDI'!$H$4:$H$28,'Base CDI'!$J$4:$J$29,S1940,"Cubic","Extrapolate=Linear","MultiX=Average","Skip=True","Sort=True")</f>
        <v>13.262552522522315</v>
      </c>
      <c r="U1940" s="43">
        <f ca="1">_xll.BInterpol('Base CDI'!$H$4:$H$28,'Base CDI'!$I$4:$I$29,S1940,"Cubic","Extrapolate=Linear","MultiX=Average","Skip=True","Sort=True")</f>
        <v>13.245167165978039</v>
      </c>
    </row>
    <row r="1941" spans="16:21" x14ac:dyDescent="0.25">
      <c r="P1941" s="10">
        <v>37340</v>
      </c>
      <c r="Q1941">
        <v>7.2112889999999998</v>
      </c>
      <c r="S1941" s="42">
        <f t="shared" ca="1" si="36"/>
        <v>47912</v>
      </c>
      <c r="T1941" s="43">
        <f ca="1">_xll.BInterpol('Base CDI'!$H$4:$H$28,'Base CDI'!$J$4:$J$29,S1941,"Cubic","Extrapolate=Linear","MultiX=Average","Skip=True","Sort=True")</f>
        <v>13.262912307647001</v>
      </c>
      <c r="U1941" s="43">
        <f ca="1">_xll.BInterpol('Base CDI'!$H$4:$H$28,'Base CDI'!$I$4:$I$29,S1941,"Cubic","Extrapolate=Linear","MultiX=Average","Skip=True","Sort=True")</f>
        <v>13.245426206149126</v>
      </c>
    </row>
    <row r="1942" spans="16:21" x14ac:dyDescent="0.25">
      <c r="P1942" s="10">
        <v>37341</v>
      </c>
      <c r="Q1942">
        <v>7.2161600000000004</v>
      </c>
      <c r="S1942" s="42">
        <f t="shared" ca="1" si="36"/>
        <v>47913</v>
      </c>
      <c r="T1942" s="43">
        <f ca="1">_xll.BInterpol('Base CDI'!$H$4:$H$28,'Base CDI'!$J$4:$J$29,S1942,"Cubic","Extrapolate=Linear","MultiX=Average","Skip=True","Sort=True")</f>
        <v>13.263271773276781</v>
      </c>
      <c r="U1942" s="43">
        <f ca="1">_xll.BInterpol('Base CDI'!$H$4:$H$28,'Base CDI'!$I$4:$I$29,S1942,"Cubic","Extrapolate=Linear","MultiX=Average","Skip=True","Sort=True")</f>
        <v>13.245685557092767</v>
      </c>
    </row>
    <row r="1943" spans="16:21" x14ac:dyDescent="0.25">
      <c r="P1943" s="10">
        <v>37342</v>
      </c>
      <c r="Q1943">
        <v>7.2210369999999999</v>
      </c>
      <c r="S1943" s="42">
        <f t="shared" ca="1" si="36"/>
        <v>47914</v>
      </c>
      <c r="T1943" s="43">
        <f ca="1">_xll.BInterpol('Base CDI'!$H$4:$H$28,'Base CDI'!$J$4:$J$29,S1943,"Cubic","Extrapolate=Linear","MultiX=Average","Skip=True","Sort=True")</f>
        <v>13.263630919448543</v>
      </c>
      <c r="U1943" s="43">
        <f ca="1">_xll.BInterpol('Base CDI'!$H$4:$H$28,'Base CDI'!$I$4:$I$29,S1943,"Cubic","Extrapolate=Linear","MultiX=Average","Skip=True","Sort=True")</f>
        <v>13.245945217635143</v>
      </c>
    </row>
    <row r="1944" spans="16:21" x14ac:dyDescent="0.25">
      <c r="P1944" s="10">
        <v>37343</v>
      </c>
      <c r="Q1944">
        <v>7.2259169999999999</v>
      </c>
      <c r="S1944" s="42">
        <f t="shared" ca="1" si="36"/>
        <v>47915</v>
      </c>
      <c r="T1944" s="43">
        <f ca="1">_xll.BInterpol('Base CDI'!$H$4:$H$28,'Base CDI'!$J$4:$J$29,S1944,"Cubic","Extrapolate=Linear","MultiX=Average","Skip=True","Sort=True")</f>
        <v>13.263989746199185</v>
      </c>
      <c r="U1944" s="43">
        <f ca="1">_xll.BInterpol('Base CDI'!$H$4:$H$28,'Base CDI'!$I$4:$I$29,S1944,"Cubic","Extrapolate=Linear","MultiX=Average","Skip=True","Sort=True")</f>
        <v>13.246205186602433</v>
      </c>
    </row>
    <row r="1945" spans="16:21" x14ac:dyDescent="0.25">
      <c r="P1945" s="10">
        <v>37347</v>
      </c>
      <c r="Q1945">
        <v>7.2307980000000001</v>
      </c>
      <c r="S1945" s="42">
        <f t="shared" ca="1" si="36"/>
        <v>47916</v>
      </c>
      <c r="T1945" s="43">
        <f ca="1">_xll.BInterpol('Base CDI'!$H$4:$H$28,'Base CDI'!$J$4:$J$29,S1945,"Cubic","Extrapolate=Linear","MultiX=Average","Skip=True","Sort=True")</f>
        <v>13.264348253565595</v>
      </c>
      <c r="U1945" s="43">
        <f ca="1">_xll.BInterpol('Base CDI'!$H$4:$H$28,'Base CDI'!$I$4:$I$29,S1945,"Cubic","Extrapolate=Linear","MultiX=Average","Skip=True","Sort=True")</f>
        <v>13.246465462820819</v>
      </c>
    </row>
    <row r="1946" spans="16:21" x14ac:dyDescent="0.25">
      <c r="P1946" s="10">
        <v>37348</v>
      </c>
      <c r="Q1946">
        <v>7.2356749999999996</v>
      </c>
      <c r="S1946" s="42">
        <f t="shared" ca="1" si="36"/>
        <v>47917</v>
      </c>
      <c r="T1946" s="43">
        <f ca="1">_xll.BInterpol('Base CDI'!$H$4:$H$28,'Base CDI'!$J$4:$J$29,S1946,"Cubic","Extrapolate=Linear","MultiX=Average","Skip=True","Sort=True")</f>
        <v>13.264706441584668</v>
      </c>
      <c r="U1946" s="43">
        <f ca="1">_xll.BInterpol('Base CDI'!$H$4:$H$28,'Base CDI'!$I$4:$I$29,S1946,"Cubic","Extrapolate=Linear","MultiX=Average","Skip=True","Sort=True")</f>
        <v>13.24672604511648</v>
      </c>
    </row>
    <row r="1947" spans="16:21" x14ac:dyDescent="0.25">
      <c r="P1947" s="10">
        <v>37349</v>
      </c>
      <c r="Q1947">
        <v>7.2405410000000003</v>
      </c>
      <c r="S1947" s="42">
        <f t="shared" ca="1" si="36"/>
        <v>47918</v>
      </c>
      <c r="T1947" s="43">
        <f ca="1">_xll.BInterpol('Base CDI'!$H$4:$H$28,'Base CDI'!$J$4:$J$29,S1947,"Cubic","Extrapolate=Linear","MultiX=Average","Skip=True","Sort=True")</f>
        <v>13.265064310293297</v>
      </c>
      <c r="U1947" s="43">
        <f ca="1">_xll.BInterpol('Base CDI'!$H$4:$H$28,'Base CDI'!$I$4:$I$29,S1947,"Cubic","Extrapolate=Linear","MultiX=Average","Skip=True","Sort=True")</f>
        <v>13.246986932315597</v>
      </c>
    </row>
    <row r="1948" spans="16:21" x14ac:dyDescent="0.25">
      <c r="P1948" s="10">
        <v>37350</v>
      </c>
      <c r="Q1948">
        <v>7.2454000000000001</v>
      </c>
      <c r="S1948" s="42">
        <f t="shared" ca="1" si="36"/>
        <v>47919</v>
      </c>
      <c r="T1948" s="43">
        <f ca="1">_xll.BInterpol('Base CDI'!$H$4:$H$28,'Base CDI'!$J$4:$J$29,S1948,"Cubic","Extrapolate=Linear","MultiX=Average","Skip=True","Sort=True")</f>
        <v>13.265421859728374</v>
      </c>
      <c r="U1948" s="43">
        <f ca="1">_xll.BInterpol('Base CDI'!$H$4:$H$28,'Base CDI'!$I$4:$I$29,S1948,"Cubic","Extrapolate=Linear","MultiX=Average","Skip=True","Sort=True")</f>
        <v>13.247248123244349</v>
      </c>
    </row>
    <row r="1949" spans="16:21" x14ac:dyDescent="0.25">
      <c r="P1949" s="10">
        <v>37351</v>
      </c>
      <c r="Q1949">
        <v>7.2502599999999999</v>
      </c>
      <c r="S1949" s="42">
        <f t="shared" ca="1" si="36"/>
        <v>47920</v>
      </c>
      <c r="T1949" s="43">
        <f ca="1">_xll.BInterpol('Base CDI'!$H$4:$H$28,'Base CDI'!$J$4:$J$29,S1949,"Cubic","Extrapolate=Linear","MultiX=Average","Skip=True","Sort=True")</f>
        <v>13.265779089926792</v>
      </c>
      <c r="U1949" s="43">
        <f ca="1">_xll.BInterpol('Base CDI'!$H$4:$H$28,'Base CDI'!$I$4:$I$29,S1949,"Cubic","Extrapolate=Linear","MultiX=Average","Skip=True","Sort=True")</f>
        <v>13.247509616728918</v>
      </c>
    </row>
    <row r="1950" spans="16:21" x14ac:dyDescent="0.25">
      <c r="P1950" s="10">
        <v>37354</v>
      </c>
      <c r="Q1950">
        <v>7.2551209999999999</v>
      </c>
      <c r="S1950" s="42">
        <f t="shared" ca="1" si="36"/>
        <v>47921</v>
      </c>
      <c r="T1950" s="43">
        <f ca="1">_xll.BInterpol('Base CDI'!$H$4:$H$28,'Base CDI'!$J$4:$J$29,S1950,"Cubic","Extrapolate=Linear","MultiX=Average","Skip=True","Sort=True")</f>
        <v>13.266136000925444</v>
      </c>
      <c r="U1950" s="43">
        <f ca="1">_xll.BInterpol('Base CDI'!$H$4:$H$28,'Base CDI'!$I$4:$I$29,S1950,"Cubic","Extrapolate=Linear","MultiX=Average","Skip=True","Sort=True")</f>
        <v>13.247771411595481</v>
      </c>
    </row>
    <row r="1951" spans="16:21" x14ac:dyDescent="0.25">
      <c r="P1951" s="10">
        <v>37355</v>
      </c>
      <c r="Q1951">
        <v>7.2599830000000001</v>
      </c>
      <c r="S1951" s="42">
        <f t="shared" ca="1" si="36"/>
        <v>47922</v>
      </c>
      <c r="T1951" s="43">
        <f ca="1">_xll.BInterpol('Base CDI'!$H$4:$H$28,'Base CDI'!$J$4:$J$29,S1951,"Cubic","Extrapolate=Linear","MultiX=Average","Skip=True","Sort=True")</f>
        <v>13.266492592761221</v>
      </c>
      <c r="U1951" s="43">
        <f ca="1">_xll.BInterpol('Base CDI'!$H$4:$H$28,'Base CDI'!$I$4:$I$29,S1951,"Cubic","Extrapolate=Linear","MultiX=Average","Skip=True","Sort=True")</f>
        <v>13.248033506670222</v>
      </c>
    </row>
    <row r="1952" spans="16:21" x14ac:dyDescent="0.25">
      <c r="P1952" s="10">
        <v>37356</v>
      </c>
      <c r="Q1952">
        <v>7.2648479999999998</v>
      </c>
      <c r="S1952" s="42">
        <f t="shared" ca="1" si="36"/>
        <v>47923</v>
      </c>
      <c r="T1952" s="43">
        <f ca="1">_xll.BInterpol('Base CDI'!$H$4:$H$28,'Base CDI'!$J$4:$J$29,S1952,"Cubic","Extrapolate=Linear","MultiX=Average","Skip=True","Sort=True")</f>
        <v>13.266848865471017</v>
      </c>
      <c r="U1952" s="43">
        <f ca="1">_xll.BInterpol('Base CDI'!$H$4:$H$28,'Base CDI'!$I$4:$I$29,S1952,"Cubic","Extrapolate=Linear","MultiX=Average","Skip=True","Sort=True")</f>
        <v>13.248295900779318</v>
      </c>
    </row>
    <row r="1953" spans="16:21" x14ac:dyDescent="0.25">
      <c r="P1953" s="10">
        <v>37357</v>
      </c>
      <c r="Q1953">
        <v>7.2697159999999998</v>
      </c>
      <c r="S1953" s="42">
        <f t="shared" ca="1" si="36"/>
        <v>47924</v>
      </c>
      <c r="T1953" s="43">
        <f ca="1">_xll.BInterpol('Base CDI'!$H$4:$H$28,'Base CDI'!$J$4:$J$29,S1953,"Cubic","Extrapolate=Linear","MultiX=Average","Skip=True","Sort=True")</f>
        <v>13.267204819091726</v>
      </c>
      <c r="U1953" s="43">
        <f ca="1">_xll.BInterpol('Base CDI'!$H$4:$H$28,'Base CDI'!$I$4:$I$29,S1953,"Cubic","Extrapolate=Linear","MultiX=Average","Skip=True","Sort=True")</f>
        <v>13.248558592748951</v>
      </c>
    </row>
    <row r="1954" spans="16:21" x14ac:dyDescent="0.25">
      <c r="P1954" s="10">
        <v>37358</v>
      </c>
      <c r="Q1954">
        <v>7.2745879999999996</v>
      </c>
      <c r="S1954" s="42">
        <f t="shared" ca="1" si="36"/>
        <v>47925</v>
      </c>
      <c r="T1954" s="43">
        <f ca="1">_xll.BInterpol('Base CDI'!$H$4:$H$28,'Base CDI'!$J$4:$J$29,S1954,"Cubic","Extrapolate=Linear","MultiX=Average","Skip=True","Sort=True")</f>
        <v>13.267560453660238</v>
      </c>
      <c r="U1954" s="43">
        <f ca="1">_xll.BInterpol('Base CDI'!$H$4:$H$28,'Base CDI'!$I$4:$I$29,S1954,"Cubic","Extrapolate=Linear","MultiX=Average","Skip=True","Sort=True")</f>
        <v>13.248821581405302</v>
      </c>
    </row>
    <row r="1955" spans="16:21" x14ac:dyDescent="0.25">
      <c r="P1955" s="10">
        <v>37361</v>
      </c>
      <c r="Q1955">
        <v>7.2794629999999998</v>
      </c>
      <c r="S1955" s="42">
        <f t="shared" ca="1" si="36"/>
        <v>47926</v>
      </c>
      <c r="T1955" s="43">
        <f ca="1">_xll.BInterpol('Base CDI'!$H$4:$H$28,'Base CDI'!$J$4:$J$29,S1955,"Cubic","Extrapolate=Linear","MultiX=Average","Skip=True","Sort=True")</f>
        <v>13.267915769213447</v>
      </c>
      <c r="U1955" s="43">
        <f ca="1">_xll.BInterpol('Base CDI'!$H$4:$H$28,'Base CDI'!$I$4:$I$29,S1955,"Cubic","Extrapolate=Linear","MultiX=Average","Skip=True","Sort=True")</f>
        <v>13.249084865574549</v>
      </c>
    </row>
    <row r="1956" spans="16:21" x14ac:dyDescent="0.25">
      <c r="P1956" s="10">
        <v>37362</v>
      </c>
      <c r="Q1956">
        <v>7.2843410000000004</v>
      </c>
      <c r="S1956" s="42">
        <f t="shared" ca="1" si="36"/>
        <v>47927</v>
      </c>
      <c r="T1956" s="43">
        <f ca="1">_xll.BInterpol('Base CDI'!$H$4:$H$28,'Base CDI'!$J$4:$J$29,S1956,"Cubic","Extrapolate=Linear","MultiX=Average","Skip=True","Sort=True")</f>
        <v>13.268270765788246</v>
      </c>
      <c r="U1956" s="43">
        <f ca="1">_xll.BInterpol('Base CDI'!$H$4:$H$28,'Base CDI'!$I$4:$I$29,S1956,"Cubic","Extrapolate=Linear","MultiX=Average","Skip=True","Sort=True")</f>
        <v>13.249348444082873</v>
      </c>
    </row>
    <row r="1957" spans="16:21" x14ac:dyDescent="0.25">
      <c r="P1957" s="10">
        <v>37363</v>
      </c>
      <c r="Q1957">
        <v>7.2892219999999996</v>
      </c>
      <c r="S1957" s="42">
        <f t="shared" ca="1" si="36"/>
        <v>47928</v>
      </c>
      <c r="T1957" s="43">
        <f ca="1">_xll.BInterpol('Base CDI'!$H$4:$H$28,'Base CDI'!$J$4:$J$29,S1957,"Cubic","Extrapolate=Linear","MultiX=Average","Skip=True","Sort=True")</f>
        <v>13.268625443421527</v>
      </c>
      <c r="U1957" s="43">
        <f ca="1">_xll.BInterpol('Base CDI'!$H$4:$H$28,'Base CDI'!$I$4:$I$29,S1957,"Cubic","Extrapolate=Linear","MultiX=Average","Skip=True","Sort=True")</f>
        <v>13.249612315756456</v>
      </c>
    </row>
    <row r="1958" spans="16:21" x14ac:dyDescent="0.25">
      <c r="P1958" s="10">
        <v>37364</v>
      </c>
      <c r="Q1958">
        <v>7.2940950000000004</v>
      </c>
      <c r="S1958" s="42">
        <f t="shared" ca="1" si="36"/>
        <v>47929</v>
      </c>
      <c r="T1958" s="43">
        <f ca="1">_xll.BInterpol('Base CDI'!$H$4:$H$28,'Base CDI'!$J$4:$J$29,S1958,"Cubic","Extrapolate=Linear","MultiX=Average","Skip=True","Sort=True")</f>
        <v>13.268979802150184</v>
      </c>
      <c r="U1958" s="43">
        <f ca="1">_xll.BInterpol('Base CDI'!$H$4:$H$28,'Base CDI'!$I$4:$I$29,S1958,"Cubic","Extrapolate=Linear","MultiX=Average","Skip=True","Sort=True")</f>
        <v>13.249876479421475</v>
      </c>
    </row>
    <row r="1959" spans="16:21" x14ac:dyDescent="0.25">
      <c r="P1959" s="10">
        <v>37365</v>
      </c>
      <c r="Q1959">
        <v>7.2989800000000002</v>
      </c>
      <c r="S1959" s="42">
        <f t="shared" ca="1" si="36"/>
        <v>47930</v>
      </c>
      <c r="T1959" s="43">
        <f ca="1">_xll.BInterpol('Base CDI'!$H$4:$H$28,'Base CDI'!$J$4:$J$29,S1959,"Cubic","Extrapolate=Linear","MultiX=Average","Skip=True","Sort=True")</f>
        <v>13.269333842011108</v>
      </c>
      <c r="U1959" s="43">
        <f ca="1">_xll.BInterpol('Base CDI'!$H$4:$H$28,'Base CDI'!$I$4:$I$29,S1959,"Cubic","Extrapolate=Linear","MultiX=Average","Skip=True","Sort=True")</f>
        <v>13.250140933904113</v>
      </c>
    </row>
    <row r="1960" spans="16:21" x14ac:dyDescent="0.25">
      <c r="P1960" s="10">
        <v>37368</v>
      </c>
      <c r="Q1960">
        <v>7.3038720000000001</v>
      </c>
      <c r="S1960" s="42">
        <f t="shared" ca="1" si="36"/>
        <v>47931</v>
      </c>
      <c r="T1960" s="43">
        <f ca="1">_xll.BInterpol('Base CDI'!$H$4:$H$28,'Base CDI'!$J$4:$J$29,S1960,"Cubic","Extrapolate=Linear","MultiX=Average","Skip=True","Sort=True")</f>
        <v>13.269687563041192</v>
      </c>
      <c r="U1960" s="43">
        <f ca="1">_xll.BInterpol('Base CDI'!$H$4:$H$28,'Base CDI'!$I$4:$I$29,S1960,"Cubic","Extrapolate=Linear","MultiX=Average","Skip=True","Sort=True")</f>
        <v>13.25040567803055</v>
      </c>
    </row>
    <row r="1961" spans="16:21" x14ac:dyDescent="0.25">
      <c r="P1961" s="10">
        <v>37369</v>
      </c>
      <c r="Q1961">
        <v>7.3087559999999998</v>
      </c>
      <c r="S1961" s="42">
        <f t="shared" ca="1" si="36"/>
        <v>47932</v>
      </c>
      <c r="T1961" s="43">
        <f ca="1">_xll.BInterpol('Base CDI'!$H$4:$H$28,'Base CDI'!$J$4:$J$29,S1961,"Cubic","Extrapolate=Linear","MultiX=Average","Skip=True","Sort=True")</f>
        <v>13.270040965277328</v>
      </c>
      <c r="U1961" s="43">
        <f ca="1">_xll.BInterpol('Base CDI'!$H$4:$H$28,'Base CDI'!$I$4:$I$29,S1961,"Cubic","Extrapolate=Linear","MultiX=Average","Skip=True","Sort=True")</f>
        <v>13.250670710626963</v>
      </c>
    </row>
    <row r="1962" spans="16:21" x14ac:dyDescent="0.25">
      <c r="P1962" s="10">
        <v>37370</v>
      </c>
      <c r="Q1962">
        <v>7.3136419999999998</v>
      </c>
      <c r="S1962" s="42">
        <f t="shared" ca="1" si="36"/>
        <v>47933</v>
      </c>
      <c r="T1962" s="43">
        <f ca="1">_xll.BInterpol('Base CDI'!$H$4:$H$28,'Base CDI'!$J$4:$J$29,S1962,"Cubic","Extrapolate=Linear","MultiX=Average","Skip=True","Sort=True")</f>
        <v>13.270394048756412</v>
      </c>
      <c r="U1962" s="43">
        <f ca="1">_xll.BInterpol('Base CDI'!$H$4:$H$28,'Base CDI'!$I$4:$I$29,S1962,"Cubic","Extrapolate=Linear","MultiX=Average","Skip=True","Sort=True")</f>
        <v>13.250936030519537</v>
      </c>
    </row>
    <row r="1963" spans="16:21" x14ac:dyDescent="0.25">
      <c r="P1963" s="10">
        <v>37371</v>
      </c>
      <c r="Q1963">
        <v>7.3185279999999997</v>
      </c>
      <c r="S1963" s="42">
        <f t="shared" ca="1" si="36"/>
        <v>47934</v>
      </c>
      <c r="T1963" s="43">
        <f ca="1">_xll.BInterpol('Base CDI'!$H$4:$H$28,'Base CDI'!$J$4:$J$29,S1963,"Cubic","Extrapolate=Linear","MultiX=Average","Skip=True","Sort=True")</f>
        <v>13.270746813515334</v>
      </c>
      <c r="U1963" s="43">
        <f ca="1">_xll.BInterpol('Base CDI'!$H$4:$H$28,'Base CDI'!$I$4:$I$29,S1963,"Cubic","Extrapolate=Linear","MultiX=Average","Skip=True","Sort=True")</f>
        <v>13.251201636534446</v>
      </c>
    </row>
    <row r="1964" spans="16:21" x14ac:dyDescent="0.25">
      <c r="P1964" s="10">
        <v>37372</v>
      </c>
      <c r="Q1964">
        <v>7.3234180000000002</v>
      </c>
      <c r="S1964" s="42">
        <f t="shared" ca="1" si="36"/>
        <v>47935</v>
      </c>
      <c r="T1964" s="43">
        <f ca="1">_xll.BInterpol('Base CDI'!$H$4:$H$28,'Base CDI'!$J$4:$J$29,S1964,"Cubic","Extrapolate=Linear","MultiX=Average","Skip=True","Sort=True")</f>
        <v>13.271099259590986</v>
      </c>
      <c r="U1964" s="43">
        <f ca="1">_xll.BInterpol('Base CDI'!$H$4:$H$28,'Base CDI'!$I$4:$I$29,S1964,"Cubic","Extrapolate=Linear","MultiX=Average","Skip=True","Sort=True")</f>
        <v>13.251467527497878</v>
      </c>
    </row>
    <row r="1965" spans="16:21" x14ac:dyDescent="0.25">
      <c r="P1965" s="10">
        <v>37375</v>
      </c>
      <c r="Q1965">
        <v>7.328303</v>
      </c>
      <c r="S1965" s="42">
        <f t="shared" ca="1" si="36"/>
        <v>47936</v>
      </c>
      <c r="T1965" s="43">
        <f ca="1">_xll.BInterpol('Base CDI'!$H$4:$H$28,'Base CDI'!$J$4:$J$29,S1965,"Cubic","Extrapolate=Linear","MultiX=Average","Skip=True","Sort=True")</f>
        <v>13.271451387020262</v>
      </c>
      <c r="U1965" s="43">
        <f ca="1">_xll.BInterpol('Base CDI'!$H$4:$H$28,'Base CDI'!$I$4:$I$29,S1965,"Cubic","Extrapolate=Linear","MultiX=Average","Skip=True","Sort=True")</f>
        <v>13.251733702236006</v>
      </c>
    </row>
    <row r="1966" spans="16:21" x14ac:dyDescent="0.25">
      <c r="P1966" s="10">
        <v>37376</v>
      </c>
      <c r="Q1966">
        <v>7.3331790000000003</v>
      </c>
      <c r="S1966" s="42">
        <f t="shared" ca="1" si="36"/>
        <v>47937</v>
      </c>
      <c r="T1966" s="43">
        <f ca="1">_xll.BInterpol('Base CDI'!$H$4:$H$28,'Base CDI'!$J$4:$J$29,S1966,"Cubic","Extrapolate=Linear","MultiX=Average","Skip=True","Sort=True")</f>
        <v>13.271803195840056</v>
      </c>
      <c r="U1966" s="43">
        <f ca="1">_xll.BInterpol('Base CDI'!$H$4:$H$28,'Base CDI'!$I$4:$I$29,S1966,"Cubic","Extrapolate=Linear","MultiX=Average","Skip=True","Sort=True")</f>
        <v>13.252000159575015</v>
      </c>
    </row>
    <row r="1967" spans="16:21" x14ac:dyDescent="0.25">
      <c r="P1967" s="10">
        <v>37378</v>
      </c>
      <c r="Q1967">
        <v>7.3380270000000003</v>
      </c>
      <c r="S1967" s="42">
        <f t="shared" ca="1" si="36"/>
        <v>47938</v>
      </c>
      <c r="T1967" s="43">
        <f ca="1">_xll.BInterpol('Base CDI'!$H$4:$H$28,'Base CDI'!$J$4:$J$29,S1967,"Cubic","Extrapolate=Linear","MultiX=Average","Skip=True","Sort=True")</f>
        <v>13.272154686087257</v>
      </c>
      <c r="U1967" s="43">
        <f ca="1">_xll.BInterpol('Base CDI'!$H$4:$H$28,'Base CDI'!$I$4:$I$29,S1967,"Cubic","Extrapolate=Linear","MultiX=Average","Skip=True","Sort=True")</f>
        <v>13.252266898341084</v>
      </c>
    </row>
    <row r="1968" spans="16:21" x14ac:dyDescent="0.25">
      <c r="P1968" s="10">
        <v>37379</v>
      </c>
      <c r="Q1968">
        <v>7.3429149999999996</v>
      </c>
      <c r="S1968" s="42">
        <f t="shared" ca="1" si="36"/>
        <v>47939</v>
      </c>
      <c r="T1968" s="43">
        <f ca="1">_xll.BInterpol('Base CDI'!$H$4:$H$28,'Base CDI'!$J$4:$J$29,S1968,"Cubic","Extrapolate=Linear","MultiX=Average","Skip=True","Sort=True")</f>
        <v>13.272505857798761</v>
      </c>
      <c r="U1968" s="43">
        <f ca="1">_xll.BInterpol('Base CDI'!$H$4:$H$28,'Base CDI'!$I$4:$I$29,S1968,"Cubic","Extrapolate=Linear","MultiX=Average","Skip=True","Sort=True")</f>
        <v>13.252533917360392</v>
      </c>
    </row>
    <row r="1969" spans="16:21" x14ac:dyDescent="0.25">
      <c r="P1969" s="10">
        <v>37382</v>
      </c>
      <c r="Q1969">
        <v>7.3478009999999996</v>
      </c>
      <c r="S1969" s="42">
        <f t="shared" ca="1" si="36"/>
        <v>47940</v>
      </c>
      <c r="T1969" s="43">
        <f ca="1">_xll.BInterpol('Base CDI'!$H$4:$H$28,'Base CDI'!$J$4:$J$29,S1969,"Cubic","Extrapolate=Linear","MultiX=Average","Skip=True","Sort=True")</f>
        <v>13.27285671101146</v>
      </c>
      <c r="U1969" s="43">
        <f ca="1">_xll.BInterpol('Base CDI'!$H$4:$H$28,'Base CDI'!$I$4:$I$29,S1969,"Cubic","Extrapolate=Linear","MultiX=Average","Skip=True","Sort=True")</f>
        <v>13.252801215459121</v>
      </c>
    </row>
    <row r="1970" spans="16:21" x14ac:dyDescent="0.25">
      <c r="P1970" s="10">
        <v>37383</v>
      </c>
      <c r="Q1970">
        <v>7.3526800000000003</v>
      </c>
      <c r="S1970" s="42">
        <f t="shared" ca="1" si="36"/>
        <v>47941</v>
      </c>
      <c r="T1970" s="43">
        <f ca="1">_xll.BInterpol('Base CDI'!$H$4:$H$28,'Base CDI'!$J$4:$J$29,S1970,"Cubic","Extrapolate=Linear","MultiX=Average","Skip=True","Sort=True")</f>
        <v>13.273207245762245</v>
      </c>
      <c r="U1970" s="43">
        <f ca="1">_xll.BInterpol('Base CDI'!$H$4:$H$28,'Base CDI'!$I$4:$I$29,S1970,"Cubic","Extrapolate=Linear","MultiX=Average","Skip=True","Sort=True")</f>
        <v>13.253068791463448</v>
      </c>
    </row>
    <row r="1971" spans="16:21" x14ac:dyDescent="0.25">
      <c r="P1971" s="10">
        <v>37384</v>
      </c>
      <c r="Q1971">
        <v>7.3575429999999997</v>
      </c>
      <c r="S1971" s="42">
        <f t="shared" ca="1" si="36"/>
        <v>47942</v>
      </c>
      <c r="T1971" s="43">
        <f ca="1">_xll.BInterpol('Base CDI'!$H$4:$H$28,'Base CDI'!$J$4:$J$29,S1971,"Cubic","Extrapolate=Linear","MultiX=Average","Skip=True","Sort=True")</f>
        <v>13.273557462088011</v>
      </c>
      <c r="U1971" s="43">
        <f ca="1">_xll.BInterpol('Base CDI'!$H$4:$H$28,'Base CDI'!$I$4:$I$29,S1971,"Cubic","Extrapolate=Linear","MultiX=Average","Skip=True","Sort=True")</f>
        <v>13.253336644199557</v>
      </c>
    </row>
    <row r="1972" spans="16:21" x14ac:dyDescent="0.25">
      <c r="P1972" s="10">
        <v>37385</v>
      </c>
      <c r="Q1972">
        <v>7.3623820000000002</v>
      </c>
      <c r="S1972" s="42">
        <f t="shared" ca="1" si="36"/>
        <v>47943</v>
      </c>
      <c r="T1972" s="43">
        <f ca="1">_xll.BInterpol('Base CDI'!$H$4:$H$28,'Base CDI'!$J$4:$J$29,S1972,"Cubic","Extrapolate=Linear","MultiX=Average","Skip=True","Sort=True")</f>
        <v>13.27390736002565</v>
      </c>
      <c r="U1972" s="43">
        <f ca="1">_xll.BInterpol('Base CDI'!$H$4:$H$28,'Base CDI'!$I$4:$I$29,S1972,"Cubic","Extrapolate=Linear","MultiX=Average","Skip=True","Sort=True")</f>
        <v>13.253604772493626</v>
      </c>
    </row>
    <row r="1973" spans="16:21" x14ac:dyDescent="0.25">
      <c r="P1973" s="10">
        <v>37386</v>
      </c>
      <c r="Q1973">
        <v>7.3672420000000001</v>
      </c>
      <c r="S1973" s="42">
        <f t="shared" ca="1" si="36"/>
        <v>47944</v>
      </c>
      <c r="T1973" s="43">
        <f ca="1">_xll.BInterpol('Base CDI'!$H$4:$H$28,'Base CDI'!$J$4:$J$29,S1973,"Cubic","Extrapolate=Linear","MultiX=Average","Skip=True","Sort=True")</f>
        <v>13.274256939612053</v>
      </c>
      <c r="U1973" s="43">
        <f ca="1">_xll.BInterpol('Base CDI'!$H$4:$H$28,'Base CDI'!$I$4:$I$29,S1973,"Cubic","Extrapolate=Linear","MultiX=Average","Skip=True","Sort=True")</f>
        <v>13.253873175171835</v>
      </c>
    </row>
    <row r="1974" spans="16:21" x14ac:dyDescent="0.25">
      <c r="P1974" s="10">
        <v>37389</v>
      </c>
      <c r="Q1974">
        <v>7.3721290000000002</v>
      </c>
      <c r="S1974" s="42">
        <f t="shared" ca="1" si="36"/>
        <v>47945</v>
      </c>
      <c r="T1974" s="43">
        <f ca="1">_xll.BInterpol('Base CDI'!$H$4:$H$28,'Base CDI'!$J$4:$J$29,S1974,"Cubic","Extrapolate=Linear","MultiX=Average","Skip=True","Sort=True")</f>
        <v>13.274606200884115</v>
      </c>
      <c r="U1974" s="43">
        <f ca="1">_xll.BInterpol('Base CDI'!$H$4:$H$28,'Base CDI'!$I$4:$I$29,S1974,"Cubic","Extrapolate=Linear","MultiX=Average","Skip=True","Sort=True")</f>
        <v>13.254141851060366</v>
      </c>
    </row>
    <row r="1975" spans="16:21" x14ac:dyDescent="0.25">
      <c r="P1975" s="10">
        <v>37390</v>
      </c>
      <c r="Q1975">
        <v>7.3770449999999999</v>
      </c>
      <c r="S1975" s="42">
        <f t="shared" ca="1" si="36"/>
        <v>47946</v>
      </c>
      <c r="T1975" s="43">
        <f ca="1">_xll.BInterpol('Base CDI'!$H$4:$H$28,'Base CDI'!$J$4:$J$29,S1975,"Cubic","Extrapolate=Linear","MultiX=Average","Skip=True","Sort=True")</f>
        <v>13.274955143878726</v>
      </c>
      <c r="U1975" s="43">
        <f ca="1">_xll.BInterpol('Base CDI'!$H$4:$H$28,'Base CDI'!$I$4:$I$29,S1975,"Cubic","Extrapolate=Linear","MultiX=Average","Skip=True","Sort=True")</f>
        <v>13.254410798985397</v>
      </c>
    </row>
    <row r="1976" spans="16:21" x14ac:dyDescent="0.25">
      <c r="P1976" s="10">
        <v>37391</v>
      </c>
      <c r="Q1976">
        <v>7.3819759999999999</v>
      </c>
      <c r="S1976" s="42">
        <f t="shared" ca="1" si="36"/>
        <v>47947</v>
      </c>
      <c r="T1976" s="43">
        <f ca="1">_xll.BInterpol('Base CDI'!$H$4:$H$28,'Base CDI'!$J$4:$J$29,S1976,"Cubic","Extrapolate=Linear","MultiX=Average","Skip=True","Sort=True")</f>
        <v>13.275303768632781</v>
      </c>
      <c r="U1976" s="43">
        <f ca="1">_xll.BInterpol('Base CDI'!$H$4:$H$28,'Base CDI'!$I$4:$I$29,S1976,"Cubic","Extrapolate=Linear","MultiX=Average","Skip=True","Sort=True")</f>
        <v>13.254680017773111</v>
      </c>
    </row>
    <row r="1977" spans="16:21" x14ac:dyDescent="0.25">
      <c r="P1977" s="10">
        <v>37392</v>
      </c>
      <c r="Q1977">
        <v>7.3869129999999998</v>
      </c>
      <c r="S1977" s="42">
        <f t="shared" ca="1" si="36"/>
        <v>47948</v>
      </c>
      <c r="T1977" s="43">
        <f ca="1">_xll.BInterpol('Base CDI'!$H$4:$H$28,'Base CDI'!$J$4:$J$29,S1977,"Cubic","Extrapolate=Linear","MultiX=Average","Skip=True","Sort=True")</f>
        <v>13.275652075183173</v>
      </c>
      <c r="U1977" s="43">
        <f ca="1">_xll.BInterpol('Base CDI'!$H$4:$H$28,'Base CDI'!$I$4:$I$29,S1977,"Cubic","Extrapolate=Linear","MultiX=Average","Skip=True","Sort=True")</f>
        <v>13.254949506249686</v>
      </c>
    </row>
    <row r="1978" spans="16:21" x14ac:dyDescent="0.25">
      <c r="P1978" s="10">
        <v>37393</v>
      </c>
      <c r="Q1978">
        <v>7.3918480000000004</v>
      </c>
      <c r="S1978" s="42">
        <f t="shared" ca="1" si="36"/>
        <v>47949</v>
      </c>
      <c r="T1978" s="43">
        <f ca="1">_xll.BInterpol('Base CDI'!$H$4:$H$28,'Base CDI'!$J$4:$J$29,S1978,"Cubic","Extrapolate=Linear","MultiX=Average","Skip=True","Sort=True")</f>
        <v>13.276000063566794</v>
      </c>
      <c r="U1978" s="43">
        <f ca="1">_xll.BInterpol('Base CDI'!$H$4:$H$28,'Base CDI'!$I$4:$I$29,S1978,"Cubic","Extrapolate=Linear","MultiX=Average","Skip=True","Sort=True")</f>
        <v>13.255219263241303</v>
      </c>
    </row>
    <row r="1979" spans="16:21" x14ac:dyDescent="0.25">
      <c r="P1979" s="10">
        <v>37396</v>
      </c>
      <c r="Q1979">
        <v>7.3967869999999998</v>
      </c>
      <c r="S1979" s="42">
        <f t="shared" ca="1" si="36"/>
        <v>47950</v>
      </c>
      <c r="T1979" s="43">
        <f ca="1">_xll.BInterpol('Base CDI'!$H$4:$H$28,'Base CDI'!$J$4:$J$29,S1979,"Cubic","Extrapolate=Linear","MultiX=Average","Skip=True","Sort=True")</f>
        <v>13.276347733820534</v>
      </c>
      <c r="U1979" s="43">
        <f ca="1">_xll.BInterpol('Base CDI'!$H$4:$H$28,'Base CDI'!$I$4:$I$29,S1979,"Cubic","Extrapolate=Linear","MultiX=Average","Skip=True","Sort=True")</f>
        <v>13.255489287574141</v>
      </c>
    </row>
    <row r="1980" spans="16:21" x14ac:dyDescent="0.25">
      <c r="P1980" s="10">
        <v>37397</v>
      </c>
      <c r="Q1980">
        <v>7.4017189999999999</v>
      </c>
      <c r="S1980" s="42">
        <f t="shared" ca="1" si="36"/>
        <v>47951</v>
      </c>
      <c r="T1980" s="43">
        <f ca="1">_xll.BInterpol('Base CDI'!$H$4:$H$28,'Base CDI'!$J$4:$J$29,S1980,"Cubic","Extrapolate=Linear","MultiX=Average","Skip=True","Sort=True")</f>
        <v>13.276695085981292</v>
      </c>
      <c r="U1980" s="43">
        <f ca="1">_xll.BInterpol('Base CDI'!$H$4:$H$28,'Base CDI'!$I$4:$I$29,S1980,"Cubic","Extrapolate=Linear","MultiX=Average","Skip=True","Sort=True")</f>
        <v>13.255759578074382</v>
      </c>
    </row>
    <row r="1981" spans="16:21" x14ac:dyDescent="0.25">
      <c r="P1981" s="10">
        <v>37398</v>
      </c>
      <c r="Q1981">
        <v>7.4066140000000003</v>
      </c>
      <c r="S1981" s="42">
        <f t="shared" ca="1" si="36"/>
        <v>47952</v>
      </c>
      <c r="T1981" s="43">
        <f ca="1">_xll.BInterpol('Base CDI'!$H$4:$H$28,'Base CDI'!$J$4:$J$29,S1981,"Cubic","Extrapolate=Linear","MultiX=Average","Skip=True","Sort=True")</f>
        <v>13.277042120085953</v>
      </c>
      <c r="U1981" s="43">
        <f ca="1">_xll.BInterpol('Base CDI'!$H$4:$H$28,'Base CDI'!$I$4:$I$29,S1981,"Cubic","Extrapolate=Linear","MultiX=Average","Skip=True","Sort=True")</f>
        <v>13.256030133568206</v>
      </c>
    </row>
    <row r="1982" spans="16:21" x14ac:dyDescent="0.25">
      <c r="P1982" s="10">
        <v>37399</v>
      </c>
      <c r="Q1982">
        <v>7.4115180000000001</v>
      </c>
      <c r="S1982" s="42">
        <f t="shared" ca="1" si="36"/>
        <v>47953</v>
      </c>
      <c r="T1982" s="43">
        <f ca="1">_xll.BInterpol('Base CDI'!$H$4:$H$28,'Base CDI'!$J$4:$J$29,S1982,"Cubic","Extrapolate=Linear","MultiX=Average","Skip=True","Sort=True")</f>
        <v>13.277388836171415</v>
      </c>
      <c r="U1982" s="43">
        <f ca="1">_xll.BInterpol('Base CDI'!$H$4:$H$28,'Base CDI'!$I$4:$I$29,S1982,"Cubic","Extrapolate=Linear","MultiX=Average","Skip=True","Sort=True")</f>
        <v>13.256300952881791</v>
      </c>
    </row>
    <row r="1983" spans="16:21" x14ac:dyDescent="0.25">
      <c r="P1983" s="10">
        <v>37400</v>
      </c>
      <c r="Q1983">
        <v>7.4164620000000001</v>
      </c>
      <c r="S1983" s="42">
        <f t="shared" ca="1" si="36"/>
        <v>47954</v>
      </c>
      <c r="T1983" s="43">
        <f ca="1">_xll.BInterpol('Base CDI'!$H$4:$H$28,'Base CDI'!$J$4:$J$29,S1983,"Cubic","Extrapolate=Linear","MultiX=Average","Skip=True","Sort=True")</f>
        <v>13.277735234274569</v>
      </c>
      <c r="U1983" s="43">
        <f ca="1">_xll.BInterpol('Base CDI'!$H$4:$H$28,'Base CDI'!$I$4:$I$29,S1983,"Cubic","Extrapolate=Linear","MultiX=Average","Skip=True","Sort=True")</f>
        <v>13.256572034841319</v>
      </c>
    </row>
    <row r="1984" spans="16:21" x14ac:dyDescent="0.25">
      <c r="P1984" s="10">
        <v>37403</v>
      </c>
      <c r="Q1984">
        <v>7.4214200000000003</v>
      </c>
      <c r="S1984" s="42">
        <f t="shared" ca="1" si="36"/>
        <v>47955</v>
      </c>
      <c r="T1984" s="43">
        <f ca="1">_xll.BInterpol('Base CDI'!$H$4:$H$28,'Base CDI'!$J$4:$J$29,S1984,"Cubic","Extrapolate=Linear","MultiX=Average","Skip=True","Sort=True")</f>
        <v>13.278081314432308</v>
      </c>
      <c r="U1984" s="43">
        <f ca="1">_xll.BInterpol('Base CDI'!$H$4:$H$28,'Base CDI'!$I$4:$I$29,S1984,"Cubic","Extrapolate=Linear","MultiX=Average","Skip=True","Sort=True")</f>
        <v>13.256843378272972</v>
      </c>
    </row>
    <row r="1985" spans="16:21" x14ac:dyDescent="0.25">
      <c r="P1985" s="10">
        <v>37404</v>
      </c>
      <c r="Q1985">
        <v>7.4263729999999999</v>
      </c>
      <c r="S1985" s="42">
        <f t="shared" ca="1" si="36"/>
        <v>47956</v>
      </c>
      <c r="T1985" s="43">
        <f ca="1">_xll.BInterpol('Base CDI'!$H$4:$H$28,'Base CDI'!$J$4:$J$29,S1985,"Cubic","Extrapolate=Linear","MultiX=Average","Skip=True","Sort=True")</f>
        <v>13.278427076681526</v>
      </c>
      <c r="U1985" s="43">
        <f ca="1">_xll.BInterpol('Base CDI'!$H$4:$H$28,'Base CDI'!$I$4:$I$29,S1985,"Cubic","Extrapolate=Linear","MultiX=Average","Skip=True","Sort=True")</f>
        <v>13.257114982002927</v>
      </c>
    </row>
    <row r="1986" spans="16:21" x14ac:dyDescent="0.25">
      <c r="P1986" s="10">
        <v>37405</v>
      </c>
      <c r="Q1986">
        <v>7.4313120000000001</v>
      </c>
      <c r="S1986" s="42">
        <f t="shared" ca="1" si="36"/>
        <v>47957</v>
      </c>
      <c r="T1986" s="43">
        <f ca="1">_xll.BInterpol('Base CDI'!$H$4:$H$28,'Base CDI'!$J$4:$J$29,S1986,"Cubic","Extrapolate=Linear","MultiX=Average","Skip=True","Sort=True")</f>
        <v>13.278772521059112</v>
      </c>
      <c r="U1986" s="43">
        <f ca="1">_xll.BInterpol('Base CDI'!$H$4:$H$28,'Base CDI'!$I$4:$I$29,S1986,"Cubic","Extrapolate=Linear","MultiX=Average","Skip=True","Sort=True")</f>
        <v>13.257386844857365</v>
      </c>
    </row>
    <row r="1987" spans="16:21" x14ac:dyDescent="0.25">
      <c r="P1987" s="10">
        <v>37407</v>
      </c>
      <c r="Q1987">
        <v>7.43621</v>
      </c>
      <c r="S1987" s="42">
        <f t="shared" ca="1" si="36"/>
        <v>47958</v>
      </c>
      <c r="T1987" s="43">
        <f ca="1">_xll.BInterpol('Base CDI'!$H$4:$H$28,'Base CDI'!$J$4:$J$29,S1987,"Cubic","Extrapolate=Linear","MultiX=Average","Skip=True","Sort=True")</f>
        <v>13.279117647601961</v>
      </c>
      <c r="U1987" s="43">
        <f ca="1">_xll.BInterpol('Base CDI'!$H$4:$H$28,'Base CDI'!$I$4:$I$29,S1987,"Cubic","Extrapolate=Linear","MultiX=Average","Skip=True","Sort=True")</f>
        <v>13.257658965662467</v>
      </c>
    </row>
    <row r="1988" spans="16:21" x14ac:dyDescent="0.25">
      <c r="P1988" s="10">
        <v>37410</v>
      </c>
      <c r="Q1988">
        <v>7.4410280000000002</v>
      </c>
      <c r="S1988" s="42">
        <f t="shared" ca="1" si="36"/>
        <v>47959</v>
      </c>
      <c r="T1988" s="43">
        <f ca="1">_xll.BInterpol('Base CDI'!$H$4:$H$28,'Base CDI'!$J$4:$J$29,S1988,"Cubic","Extrapolate=Linear","MultiX=Average","Skip=True","Sort=True")</f>
        <v>13.279462456346966</v>
      </c>
      <c r="U1988" s="43">
        <f ca="1">_xll.BInterpol('Base CDI'!$H$4:$H$28,'Base CDI'!$I$4:$I$29,S1988,"Cubic","Extrapolate=Linear","MultiX=Average","Skip=True","Sort=True")</f>
        <v>13.257931343244413</v>
      </c>
    </row>
    <row r="1989" spans="16:21" x14ac:dyDescent="0.25">
      <c r="P1989" s="10">
        <v>37411</v>
      </c>
      <c r="Q1989">
        <v>7.44564</v>
      </c>
      <c r="S1989" s="42">
        <f t="shared" ca="1" si="36"/>
        <v>47960</v>
      </c>
      <c r="T1989" s="43">
        <f ca="1">_xll.BInterpol('Base CDI'!$H$4:$H$28,'Base CDI'!$J$4:$J$29,S1989,"Cubic","Extrapolate=Linear","MultiX=Average","Skip=True","Sort=True")</f>
        <v>13.27980694733102</v>
      </c>
      <c r="U1989" s="43">
        <f ca="1">_xll.BInterpol('Base CDI'!$H$4:$H$28,'Base CDI'!$I$4:$I$29,S1989,"Cubic","Extrapolate=Linear","MultiX=Average","Skip=True","Sort=True")</f>
        <v>13.258203976429384</v>
      </c>
    </row>
    <row r="1990" spans="16:21" x14ac:dyDescent="0.25">
      <c r="P1990" s="10">
        <v>37412</v>
      </c>
      <c r="Q1990">
        <v>7.4494319999999998</v>
      </c>
      <c r="S1990" s="42">
        <f t="shared" ca="1" si="36"/>
        <v>47961</v>
      </c>
      <c r="T1990" s="43">
        <f ca="1">_xll.BInterpol('Base CDI'!$H$4:$H$28,'Base CDI'!$J$4:$J$29,S1990,"Cubic","Extrapolate=Linear","MultiX=Average","Skip=True","Sort=True")</f>
        <v>13.280151120591015</v>
      </c>
      <c r="U1990" s="43">
        <f ca="1">_xll.BInterpol('Base CDI'!$H$4:$H$28,'Base CDI'!$I$4:$I$29,S1990,"Cubic","Extrapolate=Linear","MultiX=Average","Skip=True","Sort=True")</f>
        <v>13.258476864043557</v>
      </c>
    </row>
    <row r="1991" spans="16:21" x14ac:dyDescent="0.25">
      <c r="P1991" s="10">
        <v>37413</v>
      </c>
      <c r="Q1991">
        <v>7.4538710000000004</v>
      </c>
      <c r="S1991" s="42">
        <f t="shared" ca="1" si="36"/>
        <v>47962</v>
      </c>
      <c r="T1991" s="43">
        <f ca="1">_xll.BInterpol('Base CDI'!$H$4:$H$28,'Base CDI'!$J$4:$J$29,S1991,"Cubic","Extrapolate=Linear","MultiX=Average","Skip=True","Sort=True")</f>
        <v>13.280494976163842</v>
      </c>
      <c r="U1991" s="43">
        <f ca="1">_xll.BInterpol('Base CDI'!$H$4:$H$28,'Base CDI'!$I$4:$I$29,S1991,"Cubic","Extrapolate=Linear","MultiX=Average","Skip=True","Sort=True")</f>
        <v>13.258750004913116</v>
      </c>
    </row>
    <row r="1992" spans="16:21" x14ac:dyDescent="0.25">
      <c r="P1992" s="10">
        <v>37414</v>
      </c>
      <c r="Q1992">
        <v>7.4585929999999996</v>
      </c>
      <c r="S1992" s="42">
        <f t="shared" ca="1" si="36"/>
        <v>47963</v>
      </c>
      <c r="T1992" s="43">
        <f ca="1">_xll.BInterpol('Base CDI'!$H$4:$H$28,'Base CDI'!$J$4:$J$29,S1992,"Cubic","Extrapolate=Linear","MultiX=Average","Skip=True","Sort=True")</f>
        <v>13.280838514086398</v>
      </c>
      <c r="U1992" s="43">
        <f ca="1">_xll.BInterpol('Base CDI'!$H$4:$H$28,'Base CDI'!$I$4:$I$29,S1992,"Cubic","Extrapolate=Linear","MultiX=Average","Skip=True","Sort=True")</f>
        <v>13.25902339786424</v>
      </c>
    </row>
    <row r="1993" spans="16:21" x14ac:dyDescent="0.25">
      <c r="P1993" s="10">
        <v>37417</v>
      </c>
      <c r="Q1993">
        <v>7.4634530000000003</v>
      </c>
      <c r="S1993" s="42">
        <f t="shared" ca="1" si="36"/>
        <v>47964</v>
      </c>
      <c r="T1993" s="43">
        <f ca="1">_xll.BInterpol('Base CDI'!$H$4:$H$28,'Base CDI'!$J$4:$J$29,S1993,"Cubic","Extrapolate=Linear","MultiX=Average","Skip=True","Sort=True")</f>
        <v>13.28118173439557</v>
      </c>
      <c r="U1993" s="43">
        <f ca="1">_xll.BInterpol('Base CDI'!$H$4:$H$28,'Base CDI'!$I$4:$I$29,S1993,"Cubic","Extrapolate=Linear","MultiX=Average","Skip=True","Sort=True")</f>
        <v>13.259297041723107</v>
      </c>
    </row>
    <row r="1994" spans="16:21" x14ac:dyDescent="0.25">
      <c r="P1994" s="10">
        <v>37418</v>
      </c>
      <c r="Q1994">
        <v>7.4683770000000003</v>
      </c>
      <c r="S1994" s="42">
        <f t="shared" ca="1" si="36"/>
        <v>47965</v>
      </c>
      <c r="T1994" s="43">
        <f ca="1">_xll.BInterpol('Base CDI'!$H$4:$H$28,'Base CDI'!$J$4:$J$29,S1994,"Cubic","Extrapolate=Linear","MultiX=Average","Skip=True","Sort=True")</f>
        <v>13.281524637128255</v>
      </c>
      <c r="U1994" s="43">
        <f ca="1">_xll.BInterpol('Base CDI'!$H$4:$H$28,'Base CDI'!$I$4:$I$29,S1994,"Cubic","Extrapolate=Linear","MultiX=Average","Skip=True","Sort=True")</f>
        <v>13.259570935315901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7">S1994+1</f>
        <v>47966</v>
      </c>
      <c r="T1995" s="43">
        <f ca="1">_xll.BInterpol('Base CDI'!$H$4:$H$28,'Base CDI'!$J$4:$J$29,S1995,"Cubic","Extrapolate=Linear","MultiX=Average","Skip=True","Sort=True")</f>
        <v>13.281867222321345</v>
      </c>
      <c r="U1995" s="43">
        <f ca="1">_xll.BInterpol('Base CDI'!$H$4:$H$28,'Base CDI'!$I$4:$I$29,S1995,"Cubic","Extrapolate=Linear","MultiX=Average","Skip=True","Sort=True")</f>
        <v>13.2598450774688</v>
      </c>
    </row>
    <row r="1996" spans="16:21" x14ac:dyDescent="0.25">
      <c r="P1996" s="10">
        <v>37420</v>
      </c>
      <c r="Q1996">
        <v>7.4782409999999997</v>
      </c>
      <c r="S1996" s="42">
        <f t="shared" ca="1" si="37"/>
        <v>47967</v>
      </c>
      <c r="T1996" s="43">
        <f ca="1">_xll.BInterpol('Base CDI'!$H$4:$H$28,'Base CDI'!$J$4:$J$29,S1996,"Cubic","Extrapolate=Linear","MultiX=Average","Skip=True","Sort=True")</f>
        <v>13.282209490011731</v>
      </c>
      <c r="U1996" s="43">
        <f ca="1">_xll.BInterpol('Base CDI'!$H$4:$H$28,'Base CDI'!$I$4:$I$29,S1996,"Cubic","Extrapolate=Linear","MultiX=Average","Skip=True","Sort=True")</f>
        <v>13.260119467007984</v>
      </c>
    </row>
    <row r="1997" spans="16:21" x14ac:dyDescent="0.25">
      <c r="P1997" s="10">
        <v>37421</v>
      </c>
      <c r="Q1997">
        <v>7.483142</v>
      </c>
      <c r="S1997" s="42">
        <f t="shared" ca="1" si="37"/>
        <v>47968</v>
      </c>
      <c r="T1997" s="43">
        <f ca="1">_xll.BInterpol('Base CDI'!$H$4:$H$28,'Base CDI'!$J$4:$J$29,S1997,"Cubic","Extrapolate=Linear","MultiX=Average","Skip=True","Sort=True")</f>
        <v>13.282551440236308</v>
      </c>
      <c r="U1997" s="43">
        <f ca="1">_xll.BInterpol('Base CDI'!$H$4:$H$28,'Base CDI'!$I$4:$I$29,S1997,"Cubic","Extrapolate=Linear","MultiX=Average","Skip=True","Sort=True")</f>
        <v>13.260394102759633</v>
      </c>
    </row>
    <row r="1998" spans="16:21" x14ac:dyDescent="0.25">
      <c r="P1998" s="10">
        <v>37424</v>
      </c>
      <c r="Q1998">
        <v>7.4881219999999997</v>
      </c>
      <c r="S1998" s="42">
        <f t="shared" ca="1" si="37"/>
        <v>47969</v>
      </c>
      <c r="T1998" s="43">
        <f ca="1">_xll.BInterpol('Base CDI'!$H$4:$H$28,'Base CDI'!$J$4:$J$29,S1998,"Cubic","Extrapolate=Linear","MultiX=Average","Skip=True","Sort=True")</f>
        <v>13.282893073031966</v>
      </c>
      <c r="U1998" s="43">
        <f ca="1">_xll.BInterpol('Base CDI'!$H$4:$H$28,'Base CDI'!$I$4:$I$29,S1998,"Cubic","Extrapolate=Linear","MultiX=Average","Skip=True","Sort=True")</f>
        <v>13.260668983549929</v>
      </c>
    </row>
    <row r="1999" spans="16:21" x14ac:dyDescent="0.25">
      <c r="P1999" s="10">
        <v>37425</v>
      </c>
      <c r="Q1999">
        <v>7.4931340000000004</v>
      </c>
      <c r="S1999" s="42">
        <f t="shared" ca="1" si="37"/>
        <v>47970</v>
      </c>
      <c r="T1999" s="43">
        <f ca="1">_xll.BInterpol('Base CDI'!$H$4:$H$28,'Base CDI'!$J$4:$J$29,S1999,"Cubic","Extrapolate=Linear","MultiX=Average","Skip=True","Sort=True")</f>
        <v>13.2832343884356</v>
      </c>
      <c r="U1999" s="43">
        <f ca="1">_xll.BInterpol('Base CDI'!$H$4:$H$28,'Base CDI'!$I$4:$I$29,S1999,"Cubic","Extrapolate=Linear","MultiX=Average","Skip=True","Sort=True")</f>
        <v>13.260944108205051</v>
      </c>
    </row>
    <row r="2000" spans="16:21" x14ac:dyDescent="0.25">
      <c r="P2000" s="10">
        <v>37426</v>
      </c>
      <c r="Q2000">
        <v>7.4981429999999998</v>
      </c>
      <c r="S2000" s="42">
        <f t="shared" ca="1" si="37"/>
        <v>47971</v>
      </c>
      <c r="T2000" s="43">
        <f ca="1">_xll.BInterpol('Base CDI'!$H$4:$H$28,'Base CDI'!$J$4:$J$29,S2000,"Cubic","Extrapolate=Linear","MultiX=Average","Skip=True","Sort=True")</f>
        <v>13.283575386484102</v>
      </c>
      <c r="U2000" s="43">
        <f ca="1">_xll.BInterpol('Base CDI'!$H$4:$H$28,'Base CDI'!$I$4:$I$29,S2000,"Cubic","Extrapolate=Linear","MultiX=Average","Skip=True","Sort=True")</f>
        <v>13.261219475551178</v>
      </c>
    </row>
    <row r="2001" spans="16:21" x14ac:dyDescent="0.25">
      <c r="P2001" s="10">
        <v>37427</v>
      </c>
      <c r="Q2001">
        <v>7.5031650000000001</v>
      </c>
      <c r="S2001" s="42">
        <f t="shared" ca="1" si="37"/>
        <v>47972</v>
      </c>
      <c r="T2001" s="43">
        <f ca="1">_xll.BInterpol('Base CDI'!$H$4:$H$28,'Base CDI'!$J$4:$J$29,S2001,"Cubic","Extrapolate=Linear","MultiX=Average","Skip=True","Sort=True")</f>
        <v>13.283916067214363</v>
      </c>
      <c r="U2001" s="43">
        <f ca="1">_xll.BInterpol('Base CDI'!$H$4:$H$28,'Base CDI'!$I$4:$I$29,S2001,"Cubic","Extrapolate=Linear","MultiX=Average","Skip=True","Sort=True")</f>
        <v>13.261495084414493</v>
      </c>
    </row>
    <row r="2002" spans="16:21" x14ac:dyDescent="0.25">
      <c r="P2002" s="10">
        <v>37428</v>
      </c>
      <c r="Q2002">
        <v>7.5081959999999999</v>
      </c>
      <c r="S2002" s="42">
        <f t="shared" ca="1" si="37"/>
        <v>47973</v>
      </c>
      <c r="T2002" s="43">
        <f ca="1">_xll.BInterpol('Base CDI'!$H$4:$H$28,'Base CDI'!$J$4:$J$29,S2002,"Cubic","Extrapolate=Linear","MultiX=Average","Skip=True","Sort=True")</f>
        <v>13.28425643066328</v>
      </c>
      <c r="U2002" s="43">
        <f ca="1">_xll.BInterpol('Base CDI'!$H$4:$H$28,'Base CDI'!$I$4:$I$29,S2002,"Cubic","Extrapolate=Linear","MultiX=Average","Skip=True","Sort=True")</f>
        <v>13.261770933621174</v>
      </c>
    </row>
    <row r="2003" spans="16:21" x14ac:dyDescent="0.25">
      <c r="P2003" s="10">
        <v>37431</v>
      </c>
      <c r="Q2003">
        <v>7.5132269999999997</v>
      </c>
      <c r="S2003" s="42">
        <f t="shared" ca="1" si="37"/>
        <v>47974</v>
      </c>
      <c r="T2003" s="43">
        <f ca="1">_xll.BInterpol('Base CDI'!$H$4:$H$28,'Base CDI'!$J$4:$J$29,S2003,"Cubic","Extrapolate=Linear","MultiX=Average","Skip=True","Sort=True")</f>
        <v>13.28459647686774</v>
      </c>
      <c r="U2003" s="43">
        <f ca="1">_xll.BInterpol('Base CDI'!$H$4:$H$28,'Base CDI'!$I$4:$I$29,S2003,"Cubic","Extrapolate=Linear","MultiX=Average","Skip=True","Sort=True")</f>
        <v>13.262047021997402</v>
      </c>
    </row>
    <row r="2004" spans="16:21" x14ac:dyDescent="0.25">
      <c r="P2004" s="10">
        <v>37432</v>
      </c>
      <c r="Q2004">
        <v>7.518262</v>
      </c>
      <c r="S2004" s="42">
        <f t="shared" ca="1" si="37"/>
        <v>47975</v>
      </c>
      <c r="T2004" s="43">
        <f ca="1">_xll.BInterpol('Base CDI'!$H$4:$H$28,'Base CDI'!$J$4:$J$29,S2004,"Cubic","Extrapolate=Linear","MultiX=Average","Skip=True","Sort=True")</f>
        <v>13.284936205864641</v>
      </c>
      <c r="U2004" s="43">
        <f ca="1">_xll.BInterpol('Base CDI'!$H$4:$H$28,'Base CDI'!$I$4:$I$29,S2004,"Cubic","Extrapolate=Linear","MultiX=Average","Skip=True","Sort=True")</f>
        <v>13.262323348369357</v>
      </c>
    </row>
    <row r="2005" spans="16:21" x14ac:dyDescent="0.25">
      <c r="P2005" s="10">
        <v>37433</v>
      </c>
      <c r="Q2005">
        <v>7.5233129999999999</v>
      </c>
      <c r="S2005" s="42">
        <f t="shared" ca="1" si="37"/>
        <v>47976</v>
      </c>
      <c r="T2005" s="43">
        <f ca="1">_xll.BInterpol('Base CDI'!$H$4:$H$28,'Base CDI'!$J$4:$J$29,S2005,"Cubic","Extrapolate=Linear","MultiX=Average","Skip=True","Sort=True")</f>
        <v>13.285275617690871</v>
      </c>
      <c r="U2005" s="43">
        <f ca="1">_xll.BInterpol('Base CDI'!$H$4:$H$28,'Base CDI'!$I$4:$I$29,S2005,"Cubic","Extrapolate=Linear","MultiX=Average","Skip=True","Sort=True")</f>
        <v>13.262599911563221</v>
      </c>
    </row>
    <row r="2006" spans="16:21" x14ac:dyDescent="0.25">
      <c r="P2006" s="10">
        <v>37434</v>
      </c>
      <c r="Q2006">
        <v>7.5283689999999996</v>
      </c>
      <c r="S2006" s="42">
        <f t="shared" ca="1" si="37"/>
        <v>47977</v>
      </c>
      <c r="T2006" s="43">
        <f ca="1">_xll.BInterpol('Base CDI'!$H$4:$H$28,'Base CDI'!$J$4:$J$29,S2006,"Cubic","Extrapolate=Linear","MultiX=Average","Skip=True","Sort=True")</f>
        <v>13.285614712383326</v>
      </c>
      <c r="U2006" s="43">
        <f ca="1">_xll.BInterpol('Base CDI'!$H$4:$H$28,'Base CDI'!$I$4:$I$29,S2006,"Cubic","Extrapolate=Linear","MultiX=Average","Skip=True","Sort=True")</f>
        <v>13.26287671040517</v>
      </c>
    </row>
    <row r="2007" spans="16:21" x14ac:dyDescent="0.25">
      <c r="P2007" s="10">
        <v>37435</v>
      </c>
      <c r="Q2007">
        <v>7.5334219999999998</v>
      </c>
      <c r="S2007" s="42">
        <f t="shared" ca="1" si="37"/>
        <v>47978</v>
      </c>
      <c r="T2007" s="43">
        <f ca="1">_xll.BInterpol('Base CDI'!$H$4:$H$28,'Base CDI'!$J$4:$J$29,S2007,"Cubic","Extrapolate=Linear","MultiX=Average","Skip=True","Sort=True")</f>
        <v>13.285953489978898</v>
      </c>
      <c r="U2007" s="43">
        <f ca="1">_xll.BInterpol('Base CDI'!$H$4:$H$28,'Base CDI'!$I$4:$I$29,S2007,"Cubic","Extrapolate=Linear","MultiX=Average","Skip=True","Sort=True")</f>
        <v>13.263153743721388</v>
      </c>
    </row>
    <row r="2008" spans="16:21" x14ac:dyDescent="0.25">
      <c r="P2008" s="10">
        <v>37438</v>
      </c>
      <c r="Q2008">
        <v>7.5384859999999998</v>
      </c>
      <c r="S2008" s="42">
        <f t="shared" ca="1" si="37"/>
        <v>47979</v>
      </c>
      <c r="T2008" s="43">
        <f ca="1">_xll.BInterpol('Base CDI'!$H$4:$H$28,'Base CDI'!$J$4:$J$29,S2008,"Cubic","Extrapolate=Linear","MultiX=Average","Skip=True","Sort=True")</f>
        <v>13.286291950514478</v>
      </c>
      <c r="U2008" s="43">
        <f ca="1">_xll.BInterpol('Base CDI'!$H$4:$H$28,'Base CDI'!$I$4:$I$29,S2008,"Cubic","Extrapolate=Linear","MultiX=Average","Skip=True","Sort=True")</f>
        <v>13.263431010338055</v>
      </c>
    </row>
    <row r="2009" spans="16:21" x14ac:dyDescent="0.25">
      <c r="P2009" s="10">
        <v>37439</v>
      </c>
      <c r="Q2009">
        <v>7.5435470000000002</v>
      </c>
      <c r="S2009" s="42">
        <f t="shared" ca="1" si="37"/>
        <v>47980</v>
      </c>
      <c r="T2009" s="43">
        <f ca="1">_xll.BInterpol('Base CDI'!$H$4:$H$28,'Base CDI'!$J$4:$J$29,S2009,"Cubic","Extrapolate=Linear","MultiX=Average","Skip=True","Sort=True")</f>
        <v>13.286630094026961</v>
      </c>
      <c r="U2009" s="43">
        <f ca="1">_xll.BInterpol('Base CDI'!$H$4:$H$28,'Base CDI'!$I$4:$I$29,S2009,"Cubic","Extrapolate=Linear","MultiX=Average","Skip=True","Sort=True")</f>
        <v>13.263708509081349</v>
      </c>
    </row>
    <row r="2010" spans="16:21" x14ac:dyDescent="0.25">
      <c r="P2010" s="10">
        <v>37440</v>
      </c>
      <c r="Q2010">
        <v>7.5485949999999997</v>
      </c>
      <c r="S2010" s="42">
        <f t="shared" ca="1" si="37"/>
        <v>47981</v>
      </c>
      <c r="T2010" s="43">
        <f ca="1">_xll.BInterpol('Base CDI'!$H$4:$H$28,'Base CDI'!$J$4:$J$29,S2010,"Cubic","Extrapolate=Linear","MultiX=Average","Skip=True","Sort=True")</f>
        <v>13.28696792055324</v>
      </c>
      <c r="U2010" s="43">
        <f ca="1">_xll.BInterpol('Base CDI'!$H$4:$H$28,'Base CDI'!$I$4:$I$29,S2010,"Cubic","Extrapolate=Linear","MultiX=Average","Skip=True","Sort=True")</f>
        <v>13.26398623877745</v>
      </c>
    </row>
    <row r="2011" spans="16:21" x14ac:dyDescent="0.25">
      <c r="P2011" s="10">
        <v>37441</v>
      </c>
      <c r="Q2011">
        <v>7.5536479999999999</v>
      </c>
      <c r="S2011" s="42">
        <f t="shared" ca="1" si="37"/>
        <v>47982</v>
      </c>
      <c r="T2011" s="43">
        <f ca="1">_xll.BInterpol('Base CDI'!$H$4:$H$28,'Base CDI'!$J$4:$J$29,S2011,"Cubic","Extrapolate=Linear","MultiX=Average","Skip=True","Sort=True")</f>
        <v>13.287305430130205</v>
      </c>
      <c r="U2011" s="43">
        <f ca="1">_xll.BInterpol('Base CDI'!$H$4:$H$28,'Base CDI'!$I$4:$I$29,S2011,"Cubic","Extrapolate=Linear","MultiX=Average","Skip=True","Sort=True")</f>
        <v>13.26426419825254</v>
      </c>
    </row>
    <row r="2012" spans="16:21" x14ac:dyDescent="0.25">
      <c r="P2012" s="10">
        <v>37442</v>
      </c>
      <c r="Q2012">
        <v>7.5586869999999999</v>
      </c>
      <c r="S2012" s="42">
        <f t="shared" ca="1" si="37"/>
        <v>47983</v>
      </c>
      <c r="T2012" s="43">
        <f ca="1">_xll.BInterpol('Base CDI'!$H$4:$H$28,'Base CDI'!$J$4:$J$29,S2012,"Cubic","Extrapolate=Linear","MultiX=Average","Skip=True","Sort=True")</f>
        <v>13.287642622794749</v>
      </c>
      <c r="U2012" s="43">
        <f ca="1">_xll.BInterpol('Base CDI'!$H$4:$H$28,'Base CDI'!$I$4:$I$29,S2012,"Cubic","Extrapolate=Linear","MultiX=Average","Skip=True","Sort=True")</f>
        <v>13.264542386332801</v>
      </c>
    </row>
    <row r="2013" spans="16:21" x14ac:dyDescent="0.25">
      <c r="P2013" s="10">
        <v>37445</v>
      </c>
      <c r="Q2013">
        <v>7.5637499999999998</v>
      </c>
      <c r="S2013" s="42">
        <f t="shared" ca="1" si="37"/>
        <v>47984</v>
      </c>
      <c r="T2013" s="43">
        <f ca="1">_xll.BInterpol('Base CDI'!$H$4:$H$28,'Base CDI'!$J$4:$J$29,S2013,"Cubic","Extrapolate=Linear","MultiX=Average","Skip=True","Sort=True")</f>
        <v>13.287979498583766</v>
      </c>
      <c r="U2013" s="43">
        <f ca="1">_xll.BInterpol('Base CDI'!$H$4:$H$28,'Base CDI'!$I$4:$I$29,S2013,"Cubic","Extrapolate=Linear","MultiX=Average","Skip=True","Sort=True")</f>
        <v>13.26482080184441</v>
      </c>
    </row>
    <row r="2014" spans="16:21" x14ac:dyDescent="0.25">
      <c r="P2014" s="10">
        <v>37446</v>
      </c>
      <c r="Q2014">
        <v>7.568829</v>
      </c>
      <c r="S2014" s="42">
        <f t="shared" ca="1" si="37"/>
        <v>47985</v>
      </c>
      <c r="T2014" s="43">
        <f ca="1">_xll.BInterpol('Base CDI'!$H$4:$H$28,'Base CDI'!$J$4:$J$29,S2014,"Cubic","Extrapolate=Linear","MultiX=Average","Skip=True","Sort=True")</f>
        <v>13.28831605753415</v>
      </c>
      <c r="U2014" s="43">
        <f ca="1">_xll.BInterpol('Base CDI'!$H$4:$H$28,'Base CDI'!$I$4:$I$29,S2014,"Cubic","Extrapolate=Linear","MultiX=Average","Skip=True","Sort=True")</f>
        <v>13.265099443613547</v>
      </c>
    </row>
    <row r="2015" spans="16:21" x14ac:dyDescent="0.25">
      <c r="P2015" s="10">
        <v>37447</v>
      </c>
      <c r="Q2015">
        <v>7.5739140000000003</v>
      </c>
      <c r="S2015" s="42">
        <f t="shared" ca="1" si="37"/>
        <v>47986</v>
      </c>
      <c r="T2015" s="43">
        <f ca="1">_xll.BInterpol('Base CDI'!$H$4:$H$28,'Base CDI'!$J$4:$J$29,S2015,"Cubic","Extrapolate=Linear","MultiX=Average","Skip=True","Sort=True")</f>
        <v>13.288652299682791</v>
      </c>
      <c r="U2015" s="43">
        <f ca="1">_xll.BInterpol('Base CDI'!$H$4:$H$28,'Base CDI'!$I$4:$I$29,S2015,"Cubic","Extrapolate=Linear","MultiX=Average","Skip=True","Sort=True")</f>
        <v>13.265378310466394</v>
      </c>
    </row>
    <row r="2016" spans="16:21" x14ac:dyDescent="0.25">
      <c r="P2016" s="10">
        <v>37448</v>
      </c>
      <c r="Q2016">
        <v>7.5789910000000003</v>
      </c>
      <c r="S2016" s="42">
        <f t="shared" ca="1" si="37"/>
        <v>47987</v>
      </c>
      <c r="T2016" s="43">
        <f ca="1">_xll.BInterpol('Base CDI'!$H$4:$H$28,'Base CDI'!$J$4:$J$29,S2016,"Cubic","Extrapolate=Linear","MultiX=Average","Skip=True","Sort=True")</f>
        <v>13.288988225066584</v>
      </c>
      <c r="U2016" s="43">
        <f ca="1">_xll.BInterpol('Base CDI'!$H$4:$H$28,'Base CDI'!$I$4:$I$29,S2016,"Cubic","Extrapolate=Linear","MultiX=Average","Skip=True","Sort=True")</f>
        <v>13.265657401229131</v>
      </c>
    </row>
    <row r="2017" spans="16:21" x14ac:dyDescent="0.25">
      <c r="P2017" s="10">
        <v>37449</v>
      </c>
      <c r="Q2017">
        <v>7.5840630000000004</v>
      </c>
      <c r="S2017" s="42">
        <f t="shared" ca="1" si="37"/>
        <v>47988</v>
      </c>
      <c r="T2017" s="43">
        <f ca="1">_xll.BInterpol('Base CDI'!$H$4:$H$28,'Base CDI'!$J$4:$J$29,S2017,"Cubic","Extrapolate=Linear","MultiX=Average","Skip=True","Sort=True")</f>
        <v>13.289323833722419</v>
      </c>
      <c r="U2017" s="43">
        <f ca="1">_xll.BInterpol('Base CDI'!$H$4:$H$28,'Base CDI'!$I$4:$I$29,S2017,"Cubic","Extrapolate=Linear","MultiX=Average","Skip=True","Sort=True")</f>
        <v>13.265936714727937</v>
      </c>
    </row>
    <row r="2018" spans="16:21" x14ac:dyDescent="0.25">
      <c r="P2018" s="10">
        <v>37452</v>
      </c>
      <c r="Q2018">
        <v>7.5891089999999997</v>
      </c>
      <c r="S2018" s="42">
        <f t="shared" ca="1" si="37"/>
        <v>47989</v>
      </c>
      <c r="T2018" s="43">
        <f ca="1">_xll.BInterpol('Base CDI'!$H$4:$H$28,'Base CDI'!$J$4:$J$29,S2018,"Cubic","Extrapolate=Linear","MultiX=Average","Skip=True","Sort=True")</f>
        <v>13.289659125687191</v>
      </c>
      <c r="U2018" s="43">
        <f ca="1">_xll.BInterpol('Base CDI'!$H$4:$H$28,'Base CDI'!$I$4:$I$29,S2018,"Cubic","Extrapolate=Linear","MultiX=Average","Skip=True","Sort=True")</f>
        <v>13.266216249788995</v>
      </c>
    </row>
    <row r="2019" spans="16:21" x14ac:dyDescent="0.25">
      <c r="P2019" s="10">
        <v>37453</v>
      </c>
      <c r="Q2019">
        <v>7.5941799999999997</v>
      </c>
      <c r="S2019" s="42">
        <f t="shared" ca="1" si="37"/>
        <v>47990</v>
      </c>
      <c r="T2019" s="43">
        <f ca="1">_xll.BInterpol('Base CDI'!$H$4:$H$28,'Base CDI'!$J$4:$J$29,S2019,"Cubic","Extrapolate=Linear","MultiX=Average","Skip=True","Sort=True")</f>
        <v>13.289994100997792</v>
      </c>
      <c r="U2019" s="43">
        <f ca="1">_xll.BInterpol('Base CDI'!$H$4:$H$28,'Base CDI'!$I$4:$I$29,S2019,"Cubic","Extrapolate=Linear","MultiX=Average","Skip=True","Sort=True")</f>
        <v>13.266496005238482</v>
      </c>
    </row>
    <row r="2020" spans="16:21" x14ac:dyDescent="0.25">
      <c r="P2020" s="10">
        <v>37454</v>
      </c>
      <c r="Q2020">
        <v>7.5992579999999998</v>
      </c>
      <c r="S2020" s="42">
        <f t="shared" ca="1" si="37"/>
        <v>47991</v>
      </c>
      <c r="T2020" s="43">
        <f ca="1">_xll.BInterpol('Base CDI'!$H$4:$H$28,'Base CDI'!$J$4:$J$29,S2020,"Cubic","Extrapolate=Linear","MultiX=Average","Skip=True","Sort=True")</f>
        <v>13.290328759691112</v>
      </c>
      <c r="U2020" s="43">
        <f ca="1">_xll.BInterpol('Base CDI'!$H$4:$H$28,'Base CDI'!$I$4:$I$29,S2020,"Cubic","Extrapolate=Linear","MultiX=Average","Skip=True","Sort=True")</f>
        <v>13.266775979902578</v>
      </c>
    </row>
    <row r="2021" spans="16:21" x14ac:dyDescent="0.25">
      <c r="P2021" s="10">
        <v>37455</v>
      </c>
      <c r="Q2021">
        <v>7.6043099999999999</v>
      </c>
      <c r="S2021" s="42">
        <f t="shared" ca="1" si="37"/>
        <v>47992</v>
      </c>
      <c r="T2021" s="43">
        <f ca="1">_xll.BInterpol('Base CDI'!$H$4:$H$28,'Base CDI'!$J$4:$J$29,S2021,"Cubic","Extrapolate=Linear","MultiX=Average","Skip=True","Sort=True")</f>
        <v>13.29066310180405</v>
      </c>
      <c r="U2021" s="43">
        <f ca="1">_xll.BInterpol('Base CDI'!$H$4:$H$28,'Base CDI'!$I$4:$I$29,S2021,"Cubic","Extrapolate=Linear","MultiX=Average","Skip=True","Sort=True")</f>
        <v>13.267056172607466</v>
      </c>
    </row>
    <row r="2022" spans="16:21" x14ac:dyDescent="0.25">
      <c r="P2022" s="10">
        <v>37456</v>
      </c>
      <c r="Q2022">
        <v>7.6092779999999998</v>
      </c>
      <c r="S2022" s="42">
        <f t="shared" ca="1" si="37"/>
        <v>47993</v>
      </c>
      <c r="T2022" s="43">
        <f ca="1">_xll.BInterpol('Base CDI'!$H$4:$H$28,'Base CDI'!$J$4:$J$29,S2022,"Cubic","Extrapolate=Linear","MultiX=Average","Skip=True","Sort=True")</f>
        <v>13.290997127373492</v>
      </c>
      <c r="U2022" s="43">
        <f ca="1">_xll.BInterpol('Base CDI'!$H$4:$H$28,'Base CDI'!$I$4:$I$29,S2022,"Cubic","Extrapolate=Linear","MultiX=Average","Skip=True","Sort=True")</f>
        <v>13.267336582179325</v>
      </c>
    </row>
    <row r="2023" spans="16:21" x14ac:dyDescent="0.25">
      <c r="P2023" s="10">
        <v>37459</v>
      </c>
      <c r="Q2023">
        <v>7.614242</v>
      </c>
      <c r="S2023" s="42">
        <f t="shared" ca="1" si="37"/>
        <v>47994</v>
      </c>
      <c r="T2023" s="43">
        <f ca="1">_xll.BInterpol('Base CDI'!$H$4:$H$28,'Base CDI'!$J$4:$J$29,S2023,"Cubic","Extrapolate=Linear","MultiX=Average","Skip=True","Sort=True")</f>
        <v>13.291330836436336</v>
      </c>
      <c r="U2023" s="43">
        <f ca="1">_xll.BInterpol('Base CDI'!$H$4:$H$28,'Base CDI'!$I$4:$I$29,S2023,"Cubic","Extrapolate=Linear","MultiX=Average","Skip=True","Sort=True")</f>
        <v>13.267617207444335</v>
      </c>
    </row>
    <row r="2024" spans="16:21" x14ac:dyDescent="0.25">
      <c r="P2024" s="10">
        <v>37460</v>
      </c>
      <c r="Q2024">
        <v>7.619211</v>
      </c>
      <c r="S2024" s="42">
        <f t="shared" ca="1" si="37"/>
        <v>47995</v>
      </c>
      <c r="T2024" s="43">
        <f ca="1">_xll.BInterpol('Base CDI'!$H$4:$H$28,'Base CDI'!$J$4:$J$29,S2024,"Cubic","Extrapolate=Linear","MultiX=Average","Skip=True","Sort=True")</f>
        <v>13.29166422902947</v>
      </c>
      <c r="U2024" s="43">
        <f ca="1">_xll.BInterpol('Base CDI'!$H$4:$H$28,'Base CDI'!$I$4:$I$29,S2024,"Cubic","Extrapolate=Linear","MultiX=Average","Skip=True","Sort=True")</f>
        <v>13.267898047228675</v>
      </c>
    </row>
    <row r="2025" spans="16:21" x14ac:dyDescent="0.25">
      <c r="P2025" s="10">
        <v>37461</v>
      </c>
      <c r="Q2025">
        <v>7.6241760000000003</v>
      </c>
      <c r="S2025" s="42">
        <f t="shared" ca="1" si="37"/>
        <v>47996</v>
      </c>
      <c r="T2025" s="43">
        <f ca="1">_xll.BInterpol('Base CDI'!$H$4:$H$28,'Base CDI'!$J$4:$J$29,S2025,"Cubic","Extrapolate=Linear","MultiX=Average","Skip=True","Sort=True")</f>
        <v>13.29199730518979</v>
      </c>
      <c r="U2025" s="43">
        <f ca="1">_xll.BInterpol('Base CDI'!$H$4:$H$28,'Base CDI'!$I$4:$I$29,S2025,"Cubic","Extrapolate=Linear","MultiX=Average","Skip=True","Sort=True")</f>
        <v>13.268179100358527</v>
      </c>
    </row>
    <row r="2026" spans="16:21" x14ac:dyDescent="0.25">
      <c r="P2026" s="10">
        <v>37462</v>
      </c>
      <c r="Q2026">
        <v>7.6291650000000004</v>
      </c>
      <c r="S2026" s="42">
        <f t="shared" ca="1" si="37"/>
        <v>47997</v>
      </c>
      <c r="T2026" s="43">
        <f ca="1">_xll.BInterpol('Base CDI'!$H$4:$H$28,'Base CDI'!$J$4:$J$29,S2026,"Cubic","Extrapolate=Linear","MultiX=Average","Skip=True","Sort=True")</f>
        <v>13.292330064954188</v>
      </c>
      <c r="U2026" s="43">
        <f ca="1">_xll.BInterpol('Base CDI'!$H$4:$H$28,'Base CDI'!$I$4:$I$29,S2026,"Cubic","Extrapolate=Linear","MultiX=Average","Skip=True","Sort=True")</f>
        <v>13.268460365660072</v>
      </c>
    </row>
    <row r="2027" spans="16:21" x14ac:dyDescent="0.25">
      <c r="P2027" s="10">
        <v>37463</v>
      </c>
      <c r="Q2027">
        <v>7.6341469999999996</v>
      </c>
      <c r="S2027" s="42">
        <f t="shared" ca="1" si="37"/>
        <v>47998</v>
      </c>
      <c r="T2027" s="43">
        <f ca="1">_xll.BInterpol('Base CDI'!$H$4:$H$28,'Base CDI'!$J$4:$J$29,S2027,"Cubic","Extrapolate=Linear","MultiX=Average","Skip=True","Sort=True")</f>
        <v>13.292662508359555</v>
      </c>
      <c r="U2027" s="43">
        <f ca="1">_xll.BInterpol('Base CDI'!$H$4:$H$28,'Base CDI'!$I$4:$I$29,S2027,"Cubic","Extrapolate=Linear","MultiX=Average","Skip=True","Sort=True")</f>
        <v>13.268741841959487</v>
      </c>
    </row>
    <row r="2028" spans="16:21" x14ac:dyDescent="0.25">
      <c r="P2028" s="10">
        <v>37466</v>
      </c>
      <c r="Q2028">
        <v>7.6391359999999997</v>
      </c>
      <c r="S2028" s="42">
        <f t="shared" ca="1" si="37"/>
        <v>47999</v>
      </c>
      <c r="T2028" s="43">
        <f ca="1">_xll.BInterpol('Base CDI'!$H$4:$H$28,'Base CDI'!$J$4:$J$29,S2028,"Cubic","Extrapolate=Linear","MultiX=Average","Skip=True","Sort=True")</f>
        <v>13.292994635442787</v>
      </c>
      <c r="U2028" s="43">
        <f ca="1">_xll.BInterpol('Base CDI'!$H$4:$H$28,'Base CDI'!$I$4:$I$29,S2028,"Cubic","Extrapolate=Linear","MultiX=Average","Skip=True","Sort=True")</f>
        <v>13.269023528082954</v>
      </c>
    </row>
    <row r="2029" spans="16:21" x14ac:dyDescent="0.25">
      <c r="P2029" s="10">
        <v>37467</v>
      </c>
      <c r="Q2029">
        <v>7.6441299999999996</v>
      </c>
      <c r="S2029" s="42">
        <f t="shared" ca="1" si="37"/>
        <v>48000</v>
      </c>
      <c r="T2029" s="43">
        <f ca="1">_xll.BInterpol('Base CDI'!$H$4:$H$28,'Base CDI'!$J$4:$J$29,S2029,"Cubic","Extrapolate=Linear","MultiX=Average","Skip=True","Sort=True")</f>
        <v>13.293326446240773</v>
      </c>
      <c r="U2029" s="43">
        <f ca="1">_xll.BInterpol('Base CDI'!$H$4:$H$28,'Base CDI'!$I$4:$I$29,S2029,"Cubic","Extrapolate=Linear","MultiX=Average","Skip=True","Sort=True")</f>
        <v>13.269305422856656</v>
      </c>
    </row>
    <row r="2030" spans="16:21" x14ac:dyDescent="0.25">
      <c r="P2030" s="10">
        <v>37468</v>
      </c>
      <c r="Q2030">
        <v>7.6491210000000001</v>
      </c>
      <c r="S2030" s="42">
        <f t="shared" ca="1" si="37"/>
        <v>48001</v>
      </c>
      <c r="T2030" s="43">
        <f ca="1">_xll.BInterpol('Base CDI'!$H$4:$H$28,'Base CDI'!$J$4:$J$29,S2030,"Cubic","Extrapolate=Linear","MultiX=Average","Skip=True","Sort=True")</f>
        <v>13.293657940790409</v>
      </c>
      <c r="U2030" s="43">
        <f ca="1">_xll.BInterpol('Base CDI'!$H$4:$H$28,'Base CDI'!$I$4:$I$29,S2030,"Cubic","Extrapolate=Linear","MultiX=Average","Skip=True","Sort=True")</f>
        <v>13.269587525106767</v>
      </c>
    </row>
    <row r="2031" spans="16:21" x14ac:dyDescent="0.25">
      <c r="P2031" s="10">
        <v>37469</v>
      </c>
      <c r="Q2031">
        <v>7.6541110000000003</v>
      </c>
      <c r="S2031" s="42">
        <f t="shared" ca="1" si="37"/>
        <v>48002</v>
      </c>
      <c r="T2031" s="43">
        <f ca="1">_xll.BInterpol('Base CDI'!$H$4:$H$28,'Base CDI'!$J$4:$J$29,S2031,"Cubic","Extrapolate=Linear","MultiX=Average","Skip=True","Sort=True")</f>
        <v>13.293989119128584</v>
      </c>
      <c r="U2031" s="43">
        <f ca="1">_xll.BInterpol('Base CDI'!$H$4:$H$28,'Base CDI'!$I$4:$I$29,S2031,"Cubic","Extrapolate=Linear","MultiX=Average","Skip=True","Sort=True")</f>
        <v>13.269869833659472</v>
      </c>
    </row>
    <row r="2032" spans="16:21" x14ac:dyDescent="0.25">
      <c r="P2032" s="10">
        <v>37470</v>
      </c>
      <c r="Q2032">
        <v>7.6591009999999997</v>
      </c>
      <c r="S2032" s="42">
        <f t="shared" ca="1" si="37"/>
        <v>48003</v>
      </c>
      <c r="T2032" s="43">
        <f ca="1">_xll.BInterpol('Base CDI'!$H$4:$H$28,'Base CDI'!$J$4:$J$29,S2032,"Cubic","Extrapolate=Linear","MultiX=Average","Skip=True","Sort=True")</f>
        <v>13.294319981292194</v>
      </c>
      <c r="U2032" s="43">
        <f ca="1">_xll.BInterpol('Base CDI'!$H$4:$H$28,'Base CDI'!$I$4:$I$29,S2032,"Cubic","Extrapolate=Linear","MultiX=Average","Skip=True","Sort=True")</f>
        <v>13.27015234734095</v>
      </c>
    </row>
    <row r="2033" spans="16:21" x14ac:dyDescent="0.25">
      <c r="P2033" s="10">
        <v>37473</v>
      </c>
      <c r="Q2033">
        <v>7.6641029999999999</v>
      </c>
      <c r="S2033" s="42">
        <f t="shared" ca="1" si="37"/>
        <v>48004</v>
      </c>
      <c r="T2033" s="43">
        <f ca="1">_xll.BInterpol('Base CDI'!$H$4:$H$28,'Base CDI'!$J$4:$J$29,S2033,"Cubic","Extrapolate=Linear","MultiX=Average","Skip=True","Sort=True")</f>
        <v>13.294650527318131</v>
      </c>
      <c r="U2033" s="43">
        <f ca="1">_xll.BInterpol('Base CDI'!$H$4:$H$28,'Base CDI'!$I$4:$I$29,S2033,"Cubic","Extrapolate=Linear","MultiX=Average","Skip=True","Sort=True")</f>
        <v>13.270435064977381</v>
      </c>
    </row>
    <row r="2034" spans="16:21" x14ac:dyDescent="0.25">
      <c r="P2034" s="10">
        <v>37474</v>
      </c>
      <c r="Q2034">
        <v>7.6690959999999997</v>
      </c>
      <c r="S2034" s="42">
        <f t="shared" ca="1" si="37"/>
        <v>48005</v>
      </c>
      <c r="T2034" s="43">
        <f ca="1">_xll.BInterpol('Base CDI'!$H$4:$H$28,'Base CDI'!$J$4:$J$29,S2034,"Cubic","Extrapolate=Linear","MultiX=Average","Skip=True","Sort=True")</f>
        <v>13.294980757243287</v>
      </c>
      <c r="U2034" s="43">
        <f ca="1">_xll.BInterpol('Base CDI'!$H$4:$H$28,'Base CDI'!$I$4:$I$29,S2034,"Cubic","Extrapolate=Linear","MultiX=Average","Skip=True","Sort=True")</f>
        <v>13.270717985394946</v>
      </c>
    </row>
    <row r="2035" spans="16:21" x14ac:dyDescent="0.25">
      <c r="P2035" s="10">
        <v>37475</v>
      </c>
      <c r="Q2035">
        <v>7.674112</v>
      </c>
      <c r="S2035" s="42">
        <f t="shared" ca="1" si="37"/>
        <v>48006</v>
      </c>
      <c r="T2035" s="43">
        <f ca="1">_xll.BInterpol('Base CDI'!$H$4:$H$28,'Base CDI'!$J$4:$J$29,S2035,"Cubic","Extrapolate=Linear","MultiX=Average","Skip=True","Sort=True")</f>
        <v>13.295310671104554</v>
      </c>
      <c r="U2035" s="43">
        <f ca="1">_xll.BInterpol('Base CDI'!$H$4:$H$28,'Base CDI'!$I$4:$I$29,S2035,"Cubic","Extrapolate=Linear","MultiX=Average","Skip=True","Sort=True")</f>
        <v>13.271001107419824</v>
      </c>
    </row>
    <row r="2036" spans="16:21" x14ac:dyDescent="0.25">
      <c r="P2036" s="10">
        <v>37476</v>
      </c>
      <c r="Q2036">
        <v>7.6791280000000004</v>
      </c>
      <c r="S2036" s="42">
        <f t="shared" ca="1" si="37"/>
        <v>48007</v>
      </c>
      <c r="T2036" s="43">
        <f ca="1">_xll.BInterpol('Base CDI'!$H$4:$H$28,'Base CDI'!$J$4:$J$29,S2036,"Cubic","Extrapolate=Linear","MultiX=Average","Skip=True","Sort=True")</f>
        <v>13.295640268938826</v>
      </c>
      <c r="U2036" s="43">
        <f ca="1">_xll.BInterpol('Base CDI'!$H$4:$H$28,'Base CDI'!$I$4:$I$29,S2036,"Cubic","Extrapolate=Linear","MultiX=Average","Skip=True","Sort=True")</f>
        <v>13.271284429878195</v>
      </c>
    </row>
    <row r="2037" spans="16:21" x14ac:dyDescent="0.25">
      <c r="P2037" s="10">
        <v>37477</v>
      </c>
      <c r="Q2037">
        <v>7.684145</v>
      </c>
      <c r="S2037" s="42">
        <f t="shared" ca="1" si="37"/>
        <v>48008</v>
      </c>
      <c r="T2037" s="43">
        <f ca="1">_xll.BInterpol('Base CDI'!$H$4:$H$28,'Base CDI'!$J$4:$J$29,S2037,"Cubic","Extrapolate=Linear","MultiX=Average","Skip=True","Sort=True")</f>
        <v>13.295969550782996</v>
      </c>
      <c r="U2037" s="43">
        <f ca="1">_xll.BInterpol('Base CDI'!$H$4:$H$28,'Base CDI'!$I$4:$I$29,S2037,"Cubic","Extrapolate=Linear","MultiX=Average","Skip=True","Sort=True")</f>
        <v>13.271567951596241</v>
      </c>
    </row>
    <row r="2038" spans="16:21" x14ac:dyDescent="0.25">
      <c r="P2038" s="10">
        <v>37480</v>
      </c>
      <c r="Q2038">
        <v>7.6891660000000002</v>
      </c>
      <c r="S2038" s="42">
        <f t="shared" ca="1" si="37"/>
        <v>48009</v>
      </c>
      <c r="T2038" s="43">
        <f ca="1">_xll.BInterpol('Base CDI'!$H$4:$H$28,'Base CDI'!$J$4:$J$29,S2038,"Cubic","Extrapolate=Linear","MultiX=Average","Skip=True","Sort=True")</f>
        <v>13.296298516673954</v>
      </c>
      <c r="U2038" s="43">
        <f ca="1">_xll.BInterpol('Base CDI'!$H$4:$H$28,'Base CDI'!$I$4:$I$29,S2038,"Cubic","Extrapolate=Linear","MultiX=Average","Skip=True","Sort=True")</f>
        <v>13.271851671400141</v>
      </c>
    </row>
    <row r="2039" spans="16:21" x14ac:dyDescent="0.25">
      <c r="P2039" s="10">
        <v>37481</v>
      </c>
      <c r="Q2039">
        <v>7.6941759999999997</v>
      </c>
      <c r="S2039" s="42">
        <f t="shared" ca="1" si="37"/>
        <v>48010</v>
      </c>
      <c r="T2039" s="43">
        <f ca="1">_xll.BInterpol('Base CDI'!$H$4:$H$28,'Base CDI'!$J$4:$J$29,S2039,"Cubic","Extrapolate=Linear","MultiX=Average","Skip=True","Sort=True")</f>
        <v>13.296627166648596</v>
      </c>
      <c r="U2039" s="43">
        <f ca="1">_xll.BInterpol('Base CDI'!$H$4:$H$28,'Base CDI'!$I$4:$I$29,S2039,"Cubic","Extrapolate=Linear","MultiX=Average","Skip=True","Sort=True")</f>
        <v>13.272135588116074</v>
      </c>
    </row>
    <row r="2040" spans="16:21" x14ac:dyDescent="0.25">
      <c r="P2040" s="10">
        <v>37482</v>
      </c>
      <c r="Q2040">
        <v>7.6992050000000001</v>
      </c>
      <c r="S2040" s="42">
        <f t="shared" ca="1" si="37"/>
        <v>48011</v>
      </c>
      <c r="T2040" s="43">
        <f ca="1">_xll.BInterpol('Base CDI'!$H$4:$H$28,'Base CDI'!$J$4:$J$29,S2040,"Cubic","Extrapolate=Linear","MultiX=Average","Skip=True","Sort=True")</f>
        <v>13.296955500743811</v>
      </c>
      <c r="U2040" s="43">
        <f ca="1">_xll.BInterpol('Base CDI'!$H$4:$H$28,'Base CDI'!$I$4:$I$29,S2040,"Cubic","Extrapolate=Linear","MultiX=Average","Skip=True","Sort=True")</f>
        <v>13.272419700570223</v>
      </c>
    </row>
    <row r="2041" spans="16:21" x14ac:dyDescent="0.25">
      <c r="P2041" s="10">
        <v>37483</v>
      </c>
      <c r="Q2041">
        <v>7.7042250000000001</v>
      </c>
      <c r="S2041" s="42">
        <f t="shared" ca="1" si="37"/>
        <v>48012</v>
      </c>
      <c r="T2041" s="43">
        <f ca="1">_xll.BInterpol('Base CDI'!$H$4:$H$28,'Base CDI'!$J$4:$J$29,S2041,"Cubic","Extrapolate=Linear","MultiX=Average","Skip=True","Sort=True")</f>
        <v>13.297283518996498</v>
      </c>
      <c r="U2041" s="43">
        <f ca="1">_xll.BInterpol('Base CDI'!$H$4:$H$28,'Base CDI'!$I$4:$I$29,S2041,"Cubic","Extrapolate=Linear","MultiX=Average","Skip=True","Sort=True")</f>
        <v>13.272704007588766</v>
      </c>
    </row>
    <row r="2042" spans="16:21" x14ac:dyDescent="0.25">
      <c r="P2042" s="10">
        <v>37484</v>
      </c>
      <c r="Q2042">
        <v>7.7092499999999999</v>
      </c>
      <c r="S2042" s="42">
        <f t="shared" ca="1" si="37"/>
        <v>48013</v>
      </c>
      <c r="T2042" s="43">
        <f ca="1">_xll.BInterpol('Base CDI'!$H$4:$H$28,'Base CDI'!$J$4:$J$29,S2042,"Cubic","Extrapolate=Linear","MultiX=Average","Skip=True","Sort=True")</f>
        <v>13.297611221443542</v>
      </c>
      <c r="U2042" s="43">
        <f ca="1">_xll.BInterpol('Base CDI'!$H$4:$H$28,'Base CDI'!$I$4:$I$29,S2042,"Cubic","Extrapolate=Linear","MultiX=Average","Skip=True","Sort=True")</f>
        <v>13.272988507997884</v>
      </c>
    </row>
    <row r="2043" spans="16:21" x14ac:dyDescent="0.25">
      <c r="P2043" s="10">
        <v>37487</v>
      </c>
      <c r="Q2043">
        <v>7.7142840000000001</v>
      </c>
      <c r="S2043" s="42">
        <f t="shared" ca="1" si="37"/>
        <v>48014</v>
      </c>
      <c r="T2043" s="43">
        <f ca="1">_xll.BInterpol('Base CDI'!$H$4:$H$28,'Base CDI'!$J$4:$J$29,S2043,"Cubic","Extrapolate=Linear","MultiX=Average","Skip=True","Sort=True")</f>
        <v>13.297938608121841</v>
      </c>
      <c r="U2043" s="43">
        <f ca="1">_xll.BInterpol('Base CDI'!$H$4:$H$28,'Base CDI'!$I$4:$I$29,S2043,"Cubic","Extrapolate=Linear","MultiX=Average","Skip=True","Sort=True")</f>
        <v>13.273273200623757</v>
      </c>
    </row>
    <row r="2044" spans="16:21" x14ac:dyDescent="0.25">
      <c r="P2044" s="10">
        <v>37488</v>
      </c>
      <c r="Q2044">
        <v>7.7193240000000003</v>
      </c>
      <c r="S2044" s="42">
        <f t="shared" ca="1" si="37"/>
        <v>48015</v>
      </c>
      <c r="T2044" s="43">
        <f ca="1">_xll.BInterpol('Base CDI'!$H$4:$H$28,'Base CDI'!$J$4:$J$29,S2044,"Cubic","Extrapolate=Linear","MultiX=Average","Skip=True","Sort=True")</f>
        <v>13.298265679068285</v>
      </c>
      <c r="U2044" s="43">
        <f ca="1">_xll.BInterpol('Base CDI'!$H$4:$H$28,'Base CDI'!$I$4:$I$29,S2044,"Cubic","Extrapolate=Linear","MultiX=Average","Skip=True","Sort=True")</f>
        <v>13.273558084292565</v>
      </c>
    </row>
    <row r="2045" spans="16:21" x14ac:dyDescent="0.25">
      <c r="P2045" s="10">
        <v>37489</v>
      </c>
      <c r="Q2045">
        <v>7.7243680000000001</v>
      </c>
      <c r="S2045" s="42">
        <f t="shared" ca="1" si="37"/>
        <v>48016</v>
      </c>
      <c r="T2045" s="43">
        <f ca="1">_xll.BInterpol('Base CDI'!$H$4:$H$28,'Base CDI'!$J$4:$J$29,S2045,"Cubic","Extrapolate=Linear","MultiX=Average","Skip=True","Sort=True")</f>
        <v>13.298592434319769</v>
      </c>
      <c r="U2045" s="43">
        <f ca="1">_xll.BInterpol('Base CDI'!$H$4:$H$28,'Base CDI'!$I$4:$I$29,S2045,"Cubic","Extrapolate=Linear","MultiX=Average","Skip=True","Sort=True")</f>
        <v>13.273843157830489</v>
      </c>
    </row>
    <row r="2046" spans="16:21" x14ac:dyDescent="0.25">
      <c r="P2046" s="10">
        <v>37490</v>
      </c>
      <c r="Q2046">
        <v>7.7294140000000002</v>
      </c>
      <c r="S2046" s="42">
        <f t="shared" ca="1" si="37"/>
        <v>48017</v>
      </c>
      <c r="T2046" s="43">
        <f ca="1">_xll.BInterpol('Base CDI'!$H$4:$H$28,'Base CDI'!$J$4:$J$29,S2046,"Cubic","Extrapolate=Linear","MultiX=Average","Skip=True","Sort=True")</f>
        <v>13.298918873913184</v>
      </c>
      <c r="U2046" s="43">
        <f ca="1">_xll.BInterpol('Base CDI'!$H$4:$H$28,'Base CDI'!$I$4:$I$29,S2046,"Cubic","Extrapolate=Linear","MultiX=Average","Skip=True","Sort=True")</f>
        <v>13.274128420063709</v>
      </c>
    </row>
    <row r="2047" spans="16:21" x14ac:dyDescent="0.25">
      <c r="P2047" s="10">
        <v>37491</v>
      </c>
      <c r="Q2047">
        <v>7.734432</v>
      </c>
      <c r="S2047" s="42">
        <f t="shared" ca="1" si="37"/>
        <v>48018</v>
      </c>
      <c r="T2047" s="43">
        <f ca="1">_xll.BInterpol('Base CDI'!$H$4:$H$28,'Base CDI'!$J$4:$J$29,S2047,"Cubic","Extrapolate=Linear","MultiX=Average","Skip=True","Sort=True")</f>
        <v>13.299244997885422</v>
      </c>
      <c r="U2047" s="43">
        <f ca="1">_xll.BInterpol('Base CDI'!$H$4:$H$28,'Base CDI'!$I$4:$I$29,S2047,"Cubic","Extrapolate=Linear","MultiX=Average","Skip=True","Sort=True")</f>
        <v>13.274413869818405</v>
      </c>
    </row>
    <row r="2048" spans="16:21" x14ac:dyDescent="0.25">
      <c r="P2048" s="10">
        <v>37494</v>
      </c>
      <c r="Q2048">
        <v>7.7394670000000003</v>
      </c>
      <c r="S2048" s="42">
        <f t="shared" ca="1" si="37"/>
        <v>48019</v>
      </c>
      <c r="T2048" s="43">
        <f ca="1">_xll.BInterpol('Base CDI'!$H$4:$H$28,'Base CDI'!$J$4:$J$29,S2048,"Cubic","Extrapolate=Linear","MultiX=Average","Skip=True","Sort=True")</f>
        <v>13.299570806273378</v>
      </c>
      <c r="U2048" s="43">
        <f ca="1">_xll.BInterpol('Base CDI'!$H$4:$H$28,'Base CDI'!$I$4:$I$29,S2048,"Cubic","Extrapolate=Linear","MultiX=Average","Skip=True","Sort=True")</f>
        <v>13.274699505920756</v>
      </c>
    </row>
    <row r="2049" spans="16:21" x14ac:dyDescent="0.25">
      <c r="P2049" s="10">
        <v>37495</v>
      </c>
      <c r="Q2049">
        <v>7.7445130000000004</v>
      </c>
      <c r="S2049" s="42">
        <f t="shared" ca="1" si="37"/>
        <v>48020</v>
      </c>
      <c r="T2049" s="43">
        <f ca="1">_xll.BInterpol('Base CDI'!$H$4:$H$28,'Base CDI'!$J$4:$J$29,S2049,"Cubic","Extrapolate=Linear","MultiX=Average","Skip=True","Sort=True")</f>
        <v>13.299896299113943</v>
      </c>
      <c r="U2049" s="43">
        <f ca="1">_xll.BInterpol('Base CDI'!$H$4:$H$28,'Base CDI'!$I$4:$I$29,S2049,"Cubic","Extrapolate=Linear","MultiX=Average","Skip=True","Sort=True")</f>
        <v>13.274985327196944</v>
      </c>
    </row>
    <row r="2050" spans="16:21" x14ac:dyDescent="0.25">
      <c r="P2050" s="10">
        <v>37496</v>
      </c>
      <c r="Q2050">
        <v>7.749568</v>
      </c>
      <c r="S2050" s="42">
        <f t="shared" ca="1" si="37"/>
        <v>48021</v>
      </c>
      <c r="T2050" s="43">
        <f ca="1">_xll.BInterpol('Base CDI'!$H$4:$H$28,'Base CDI'!$J$4:$J$29,S2050,"Cubic","Extrapolate=Linear","MultiX=Average","Skip=True","Sort=True")</f>
        <v>13.30022147644401</v>
      </c>
      <c r="U2050" s="43">
        <f ca="1">_xll.BInterpol('Base CDI'!$H$4:$H$28,'Base CDI'!$I$4:$I$29,S2050,"Cubic","Extrapolate=Linear","MultiX=Average","Skip=True","Sort=True")</f>
        <v>13.275271332473149</v>
      </c>
    </row>
    <row r="2051" spans="16:21" x14ac:dyDescent="0.25">
      <c r="P2051" s="10">
        <v>37497</v>
      </c>
      <c r="Q2051">
        <v>7.7546280000000003</v>
      </c>
      <c r="S2051" s="42">
        <f t="shared" ca="1" si="37"/>
        <v>48022</v>
      </c>
      <c r="T2051" s="43">
        <f ca="1">_xll.BInterpol('Base CDI'!$H$4:$H$28,'Base CDI'!$J$4:$J$29,S2051,"Cubic","Extrapolate=Linear","MultiX=Average","Skip=True","Sort=True")</f>
        <v>13.300546338300473</v>
      </c>
      <c r="U2051" s="43">
        <f ca="1">_xll.BInterpol('Base CDI'!$H$4:$H$28,'Base CDI'!$I$4:$I$29,S2051,"Cubic","Extrapolate=Linear","MultiX=Average","Skip=True","Sort=True")</f>
        <v>13.27555752057555</v>
      </c>
    </row>
    <row r="2052" spans="16:21" x14ac:dyDescent="0.25">
      <c r="P2052" s="10">
        <v>37498</v>
      </c>
      <c r="Q2052">
        <v>7.7596910000000001</v>
      </c>
      <c r="S2052" s="42">
        <f t="shared" ca="1" si="37"/>
        <v>48023</v>
      </c>
      <c r="T2052" s="43">
        <f ca="1">_xll.BInterpol('Base CDI'!$H$4:$H$28,'Base CDI'!$J$4:$J$29,S2052,"Cubic","Extrapolate=Linear","MultiX=Average","Skip=True","Sort=True")</f>
        <v>13.300870884720222</v>
      </c>
      <c r="U2052" s="43">
        <f ca="1">_xll.BInterpol('Base CDI'!$H$4:$H$28,'Base CDI'!$I$4:$I$29,S2052,"Cubic","Extrapolate=Linear","MultiX=Average","Skip=True","Sort=True")</f>
        <v>13.275843890330329</v>
      </c>
    </row>
    <row r="2053" spans="16:21" x14ac:dyDescent="0.25">
      <c r="P2053" s="10">
        <v>37501</v>
      </c>
      <c r="Q2053">
        <v>7.7647560000000002</v>
      </c>
      <c r="S2053" s="42">
        <f t="shared" ca="1" si="37"/>
        <v>48024</v>
      </c>
      <c r="T2053" s="43">
        <f ca="1">_xll.BInterpol('Base CDI'!$H$4:$H$28,'Base CDI'!$J$4:$J$29,S2053,"Cubic","Extrapolate=Linear","MultiX=Average","Skip=True","Sort=True")</f>
        <v>13.301195115740152</v>
      </c>
      <c r="U2053" s="43">
        <f ca="1">_xll.BInterpol('Base CDI'!$H$4:$H$28,'Base CDI'!$I$4:$I$29,S2053,"Cubic","Extrapolate=Linear","MultiX=Average","Skip=True","Sort=True")</f>
        <v>13.276130440563664</v>
      </c>
    </row>
    <row r="2054" spans="16:21" x14ac:dyDescent="0.25">
      <c r="P2054" s="10">
        <v>37502</v>
      </c>
      <c r="Q2054">
        <v>7.7698340000000004</v>
      </c>
      <c r="S2054" s="42">
        <f t="shared" ca="1" si="37"/>
        <v>48025</v>
      </c>
      <c r="T2054" s="43">
        <f ca="1">_xll.BInterpol('Base CDI'!$H$4:$H$28,'Base CDI'!$J$4:$J$29,S2054,"Cubic","Extrapolate=Linear","MultiX=Average","Skip=True","Sort=True")</f>
        <v>13.301519031397154</v>
      </c>
      <c r="U2054" s="43">
        <f ca="1">_xll.BInterpol('Base CDI'!$H$4:$H$28,'Base CDI'!$I$4:$I$29,S2054,"Cubic","Extrapolate=Linear","MultiX=Average","Skip=True","Sort=True")</f>
        <v>13.276417170101737</v>
      </c>
    </row>
    <row r="2055" spans="16:21" x14ac:dyDescent="0.25">
      <c r="P2055" s="10">
        <v>37503</v>
      </c>
      <c r="Q2055">
        <v>7.7749180000000004</v>
      </c>
      <c r="S2055" s="42">
        <f t="shared" ca="1" si="37"/>
        <v>48026</v>
      </c>
      <c r="T2055" s="43">
        <f ca="1">_xll.BInterpol('Base CDI'!$H$4:$H$28,'Base CDI'!$J$4:$J$29,S2055,"Cubic","Extrapolate=Linear","MultiX=Average","Skip=True","Sort=True")</f>
        <v>13.301842631728121</v>
      </c>
      <c r="U2055" s="43">
        <f ca="1">_xll.BInterpol('Base CDI'!$H$4:$H$28,'Base CDI'!$I$4:$I$29,S2055,"Cubic","Extrapolate=Linear","MultiX=Average","Skip=True","Sort=True")</f>
        <v>13.276704077770727</v>
      </c>
    </row>
    <row r="2056" spans="16:21" x14ac:dyDescent="0.25">
      <c r="P2056" s="10">
        <v>37504</v>
      </c>
      <c r="Q2056">
        <v>7.7799889999999996</v>
      </c>
      <c r="S2056" s="42">
        <f t="shared" ca="1" si="37"/>
        <v>48027</v>
      </c>
      <c r="T2056" s="43">
        <f ca="1">_xll.BInterpol('Base CDI'!$H$4:$H$28,'Base CDI'!$J$4:$J$29,S2056,"Cubic","Extrapolate=Linear","MultiX=Average","Skip=True","Sort=True")</f>
        <v>13.302165916769948</v>
      </c>
      <c r="U2056" s="43">
        <f ca="1">_xll.BInterpol('Base CDI'!$H$4:$H$28,'Base CDI'!$I$4:$I$29,S2056,"Cubic","Extrapolate=Linear","MultiX=Average","Skip=True","Sort=True")</f>
        <v>13.276991162396817</v>
      </c>
    </row>
    <row r="2057" spans="16:21" x14ac:dyDescent="0.25">
      <c r="P2057" s="10">
        <v>37505</v>
      </c>
      <c r="Q2057">
        <v>7.785069</v>
      </c>
      <c r="S2057" s="42">
        <f t="shared" ca="1" si="37"/>
        <v>48028</v>
      </c>
      <c r="T2057" s="43">
        <f ca="1">_xll.BInterpol('Base CDI'!$H$4:$H$28,'Base CDI'!$J$4:$J$29,S2057,"Cubic","Extrapolate=Linear","MultiX=Average","Skip=True","Sort=True")</f>
        <v>13.302488886559525</v>
      </c>
      <c r="U2057" s="43">
        <f ca="1">_xll.BInterpol('Base CDI'!$H$4:$H$28,'Base CDI'!$I$4:$I$29,S2057,"Cubic","Extrapolate=Linear","MultiX=Average","Skip=True","Sort=True")</f>
        <v>13.277278422806182</v>
      </c>
    </row>
    <row r="2058" spans="16:21" x14ac:dyDescent="0.25">
      <c r="P2058" s="10">
        <v>37508</v>
      </c>
      <c r="Q2058">
        <v>7.7901509999999998</v>
      </c>
      <c r="S2058" s="42">
        <f t="shared" ca="1" si="37"/>
        <v>48029</v>
      </c>
      <c r="T2058" s="43">
        <f ca="1">_xll.BInterpol('Base CDI'!$H$4:$H$28,'Base CDI'!$J$4:$J$29,S2058,"Cubic","Extrapolate=Linear","MultiX=Average","Skip=True","Sort=True")</f>
        <v>13.302811541133746</v>
      </c>
      <c r="U2058" s="43">
        <f ca="1">_xll.BInterpol('Base CDI'!$H$4:$H$28,'Base CDI'!$I$4:$I$29,S2058,"Cubic","Extrapolate=Linear","MultiX=Average","Skip=True","Sort=True")</f>
        <v>13.277565857825007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8">S2058+1</f>
        <v>48030</v>
      </c>
      <c r="T2059" s="43">
        <f ca="1">_xll.BInterpol('Base CDI'!$H$4:$H$28,'Base CDI'!$J$4:$J$29,S2059,"Cubic","Extrapolate=Linear","MultiX=Average","Skip=True","Sort=True")</f>
        <v>13.303133880529503</v>
      </c>
      <c r="U2059" s="43">
        <f ca="1">_xll.BInterpol('Base CDI'!$H$4:$H$28,'Base CDI'!$I$4:$I$29,S2059,"Cubic","Extrapolate=Linear","MultiX=Average","Skip=True","Sort=True")</f>
        <v>13.27785346627947</v>
      </c>
    </row>
    <row r="2060" spans="16:21" x14ac:dyDescent="0.25">
      <c r="P2060" s="10">
        <v>37510</v>
      </c>
      <c r="Q2060">
        <v>7.8003299999999998</v>
      </c>
      <c r="S2060" s="42">
        <f t="shared" ca="1" si="38"/>
        <v>48031</v>
      </c>
      <c r="T2060" s="43">
        <f ca="1">_xll.BInterpol('Base CDI'!$H$4:$H$28,'Base CDI'!$J$4:$J$29,S2060,"Cubic","Extrapolate=Linear","MultiX=Average","Skip=True","Sort=True")</f>
        <v>13.303455904783688</v>
      </c>
      <c r="U2060" s="43">
        <f ca="1">_xll.BInterpol('Base CDI'!$H$4:$H$28,'Base CDI'!$I$4:$I$29,S2060,"Cubic","Extrapolate=Linear","MultiX=Average","Skip=True","Sort=True")</f>
        <v>13.278141246995752</v>
      </c>
    </row>
    <row r="2061" spans="16:21" x14ac:dyDescent="0.25">
      <c r="P2061" s="10">
        <v>37511</v>
      </c>
      <c r="Q2061">
        <v>7.8054259999999998</v>
      </c>
      <c r="S2061" s="42">
        <f t="shared" ca="1" si="38"/>
        <v>48032</v>
      </c>
      <c r="T2061" s="43">
        <f ca="1">_xll.BInterpol('Base CDI'!$H$4:$H$28,'Base CDI'!$J$4:$J$29,S2061,"Cubic","Extrapolate=Linear","MultiX=Average","Skip=True","Sort=True")</f>
        <v>13.303777613933196</v>
      </c>
      <c r="U2061" s="43">
        <f ca="1">_xll.BInterpol('Base CDI'!$H$4:$H$28,'Base CDI'!$I$4:$I$29,S2061,"Cubic","Extrapolate=Linear","MultiX=Average","Skip=True","Sort=True")</f>
        <v>13.278429198800032</v>
      </c>
    </row>
    <row r="2062" spans="16:21" x14ac:dyDescent="0.25">
      <c r="P2062" s="10">
        <v>37512</v>
      </c>
      <c r="Q2062">
        <v>7.8105229999999999</v>
      </c>
      <c r="S2062" s="42">
        <f t="shared" ca="1" si="38"/>
        <v>48033</v>
      </c>
      <c r="T2062" s="43">
        <f ca="1">_xll.BInterpol('Base CDI'!$H$4:$H$28,'Base CDI'!$J$4:$J$29,S2062,"Cubic","Extrapolate=Linear","MultiX=Average","Skip=True","Sort=True")</f>
        <v>13.304099008014918</v>
      </c>
      <c r="U2062" s="43">
        <f ca="1">_xll.BInterpol('Base CDI'!$H$4:$H$28,'Base CDI'!$I$4:$I$29,S2062,"Cubic","Extrapolate=Linear","MultiX=Average","Skip=True","Sort=True")</f>
        <v>13.278717320518492</v>
      </c>
    </row>
    <row r="2063" spans="16:21" x14ac:dyDescent="0.25">
      <c r="P2063" s="10">
        <v>37515</v>
      </c>
      <c r="Q2063">
        <v>7.8156230000000004</v>
      </c>
      <c r="S2063" s="42">
        <f t="shared" ca="1" si="38"/>
        <v>48034</v>
      </c>
      <c r="T2063" s="43">
        <f ca="1">_xll.BInterpol('Base CDI'!$H$4:$H$28,'Base CDI'!$J$4:$J$29,S2063,"Cubic","Extrapolate=Linear","MultiX=Average","Skip=True","Sort=True")</f>
        <v>13.304420087065747</v>
      </c>
      <c r="U2063" s="43">
        <f ca="1">_xll.BInterpol('Base CDI'!$H$4:$H$28,'Base CDI'!$I$4:$I$29,S2063,"Cubic","Extrapolate=Linear","MultiX=Average","Skip=True","Sort=True")</f>
        <v>13.279005610977309</v>
      </c>
    </row>
    <row r="2064" spans="16:21" x14ac:dyDescent="0.25">
      <c r="P2064" s="10">
        <v>37516</v>
      </c>
      <c r="Q2064">
        <v>7.820729</v>
      </c>
      <c r="S2064" s="42">
        <f t="shared" ca="1" si="38"/>
        <v>48035</v>
      </c>
      <c r="T2064" s="43">
        <f ca="1">_xll.BInterpol('Base CDI'!$H$4:$H$28,'Base CDI'!$J$4:$J$29,S2064,"Cubic","Extrapolate=Linear","MultiX=Average","Skip=True","Sort=True")</f>
        <v>13.304740851122576</v>
      </c>
      <c r="U2064" s="43">
        <f ca="1">_xll.BInterpol('Base CDI'!$H$4:$H$28,'Base CDI'!$I$4:$I$29,S2064,"Cubic","Extrapolate=Linear","MultiX=Average","Skip=True","Sort=True")</f>
        <v>13.279294069002669</v>
      </c>
    </row>
    <row r="2065" spans="16:21" x14ac:dyDescent="0.25">
      <c r="P2065" s="10">
        <v>37517</v>
      </c>
      <c r="Q2065">
        <v>7.8258359999999998</v>
      </c>
      <c r="S2065" s="42">
        <f t="shared" ca="1" si="38"/>
        <v>48036</v>
      </c>
      <c r="T2065" s="43">
        <f ca="1">_xll.BInterpol('Base CDI'!$H$4:$H$28,'Base CDI'!$J$4:$J$29,S2065,"Cubic","Extrapolate=Linear","MultiX=Average","Skip=True","Sort=True")</f>
        <v>13.305061300222297</v>
      </c>
      <c r="U2065" s="43">
        <f ca="1">_xll.BInterpol('Base CDI'!$H$4:$H$28,'Base CDI'!$I$4:$I$29,S2065,"Cubic","Extrapolate=Linear","MultiX=Average","Skip=True","Sort=True")</f>
        <v>13.279582693420746</v>
      </c>
    </row>
    <row r="2066" spans="16:21" x14ac:dyDescent="0.25">
      <c r="P2066" s="10">
        <v>37518</v>
      </c>
      <c r="Q2066">
        <v>7.8309509999999998</v>
      </c>
      <c r="S2066" s="42">
        <f t="shared" ca="1" si="38"/>
        <v>48037</v>
      </c>
      <c r="T2066" s="43">
        <f ca="1">_xll.BInterpol('Base CDI'!$H$4:$H$28,'Base CDI'!$J$4:$J$29,S2066,"Cubic","Extrapolate=Linear","MultiX=Average","Skip=True","Sort=True")</f>
        <v>13.305381434401804</v>
      </c>
      <c r="U2066" s="43">
        <f ca="1">_xll.BInterpol('Base CDI'!$H$4:$H$28,'Base CDI'!$I$4:$I$29,S2066,"Cubic","Extrapolate=Linear","MultiX=Average","Skip=True","Sort=True")</f>
        <v>13.279871483057724</v>
      </c>
    </row>
    <row r="2067" spans="16:21" x14ac:dyDescent="0.25">
      <c r="P2067" s="10">
        <v>37519</v>
      </c>
      <c r="Q2067">
        <v>7.836068</v>
      </c>
      <c r="S2067" s="42">
        <f t="shared" ca="1" si="38"/>
        <v>48038</v>
      </c>
      <c r="T2067" s="43">
        <f ca="1">_xll.BInterpol('Base CDI'!$H$4:$H$28,'Base CDI'!$J$4:$J$29,S2067,"Cubic","Extrapolate=Linear","MultiX=Average","Skip=True","Sort=True")</f>
        <v>13.305701253697988</v>
      </c>
      <c r="U2067" s="43">
        <f ca="1">_xll.BInterpol('Base CDI'!$H$4:$H$28,'Base CDI'!$I$4:$I$29,S2067,"Cubic","Extrapolate=Linear","MultiX=Average","Skip=True","Sort=True")</f>
        <v>13.280160436739781</v>
      </c>
    </row>
    <row r="2068" spans="16:21" x14ac:dyDescent="0.25">
      <c r="P2068" s="10">
        <v>37522</v>
      </c>
      <c r="Q2068">
        <v>7.8411869999999997</v>
      </c>
      <c r="S2068" s="42">
        <f t="shared" ca="1" si="38"/>
        <v>48039</v>
      </c>
      <c r="T2068" s="43">
        <f ca="1">_xll.BInterpol('Base CDI'!$H$4:$H$28,'Base CDI'!$J$4:$J$29,S2068,"Cubic","Extrapolate=Linear","MultiX=Average","Skip=True","Sort=True")</f>
        <v>13.306020758147742</v>
      </c>
      <c r="U2068" s="43">
        <f ca="1">_xll.BInterpol('Base CDI'!$H$4:$H$28,'Base CDI'!$I$4:$I$29,S2068,"Cubic","Extrapolate=Linear","MultiX=Average","Skip=True","Sort=True")</f>
        <v>13.280449553293098</v>
      </c>
    </row>
    <row r="2069" spans="16:21" x14ac:dyDescent="0.25">
      <c r="P2069" s="10">
        <v>37523</v>
      </c>
      <c r="Q2069">
        <v>7.8463130000000003</v>
      </c>
      <c r="S2069" s="42">
        <f t="shared" ca="1" si="38"/>
        <v>48040</v>
      </c>
      <c r="T2069" s="43">
        <f ca="1">_xll.BInterpol('Base CDI'!$H$4:$H$28,'Base CDI'!$J$4:$J$29,S2069,"Cubic","Extrapolate=Linear","MultiX=Average","Skip=True","Sort=True")</f>
        <v>13.30633994778796</v>
      </c>
      <c r="U2069" s="43">
        <f ca="1">_xll.BInterpol('Base CDI'!$H$4:$H$28,'Base CDI'!$I$4:$I$29,S2069,"Cubic","Extrapolate=Linear","MultiX=Average","Skip=True","Sort=True")</f>
        <v>13.280738831543857</v>
      </c>
    </row>
    <row r="2070" spans="16:21" x14ac:dyDescent="0.25">
      <c r="P2070" s="10">
        <v>37524</v>
      </c>
      <c r="Q2070">
        <v>7.8514330000000001</v>
      </c>
      <c r="S2070" s="42">
        <f t="shared" ca="1" si="38"/>
        <v>48041</v>
      </c>
      <c r="T2070" s="43">
        <f ca="1">_xll.BInterpol('Base CDI'!$H$4:$H$28,'Base CDI'!$J$4:$J$29,S2070,"Cubic","Extrapolate=Linear","MultiX=Average","Skip=True","Sort=True")</f>
        <v>13.306658822655534</v>
      </c>
      <c r="U2070" s="43">
        <f ca="1">_xll.BInterpol('Base CDI'!$H$4:$H$28,'Base CDI'!$I$4:$I$29,S2070,"Cubic","Extrapolate=Linear","MultiX=Average","Skip=True","Sort=True")</f>
        <v>13.281028270318236</v>
      </c>
    </row>
    <row r="2071" spans="16:21" x14ac:dyDescent="0.25">
      <c r="P2071" s="10">
        <v>37525</v>
      </c>
      <c r="Q2071">
        <v>7.85656</v>
      </c>
      <c r="S2071" s="42">
        <f t="shared" ca="1" si="38"/>
        <v>48042</v>
      </c>
      <c r="T2071" s="43">
        <f ca="1">_xll.BInterpol('Base CDI'!$H$4:$H$28,'Base CDI'!$J$4:$J$29,S2071,"Cubic","Extrapolate=Linear","MultiX=Average","Skip=True","Sort=True")</f>
        <v>13.306977382787355</v>
      </c>
      <c r="U2071" s="43">
        <f ca="1">_xll.BInterpol('Base CDI'!$H$4:$H$28,'Base CDI'!$I$4:$I$29,S2071,"Cubic","Extrapolate=Linear","MultiX=Average","Skip=True","Sort=True")</f>
        <v>13.281317868442414</v>
      </c>
    </row>
    <row r="2072" spans="16:21" x14ac:dyDescent="0.25">
      <c r="P2072" s="10">
        <v>37526</v>
      </c>
      <c r="Q2072">
        <v>7.8616900000000003</v>
      </c>
      <c r="S2072" s="42">
        <f t="shared" ca="1" si="38"/>
        <v>48043</v>
      </c>
      <c r="T2072" s="43">
        <f ca="1">_xll.BInterpol('Base CDI'!$H$4:$H$28,'Base CDI'!$J$4:$J$29,S2072,"Cubic","Extrapolate=Linear","MultiX=Average","Skip=True","Sort=True")</f>
        <v>13.307295628220318</v>
      </c>
      <c r="U2072" s="43">
        <f ca="1">_xll.BInterpol('Base CDI'!$H$4:$H$28,'Base CDI'!$I$4:$I$29,S2072,"Cubic","Extrapolate=Linear","MultiX=Average","Skip=True","Sort=True")</f>
        <v>13.281607624742577</v>
      </c>
    </row>
    <row r="2073" spans="16:21" x14ac:dyDescent="0.25">
      <c r="P2073" s="10">
        <v>37529</v>
      </c>
      <c r="Q2073">
        <v>7.8668269999999998</v>
      </c>
      <c r="S2073" s="42">
        <f t="shared" ca="1" si="38"/>
        <v>48044</v>
      </c>
      <c r="T2073" s="43">
        <f ca="1">_xll.BInterpol('Base CDI'!$H$4:$H$28,'Base CDI'!$J$4:$J$29,S2073,"Cubic","Extrapolate=Linear","MultiX=Average","Skip=True","Sort=True")</f>
        <v>13.307613558991315</v>
      </c>
      <c r="U2073" s="43">
        <f ca="1">_xll.BInterpol('Base CDI'!$H$4:$H$28,'Base CDI'!$I$4:$I$29,S2073,"Cubic","Extrapolate=Linear","MultiX=Average","Skip=True","Sort=True")</f>
        <v>13.281897538044898</v>
      </c>
    </row>
    <row r="2074" spans="16:21" x14ac:dyDescent="0.25">
      <c r="P2074" s="10">
        <v>37530</v>
      </c>
      <c r="Q2074">
        <v>7.8719679999999999</v>
      </c>
      <c r="S2074" s="42">
        <f t="shared" ca="1" si="38"/>
        <v>48045</v>
      </c>
      <c r="T2074" s="43">
        <f ca="1">_xll.BInterpol('Base CDI'!$H$4:$H$28,'Base CDI'!$J$4:$J$29,S2074,"Cubic","Extrapolate=Linear","MultiX=Average","Skip=True","Sort=True")</f>
        <v>13.307931175137238</v>
      </c>
      <c r="U2074" s="43">
        <f ca="1">_xll.BInterpol('Base CDI'!$H$4:$H$28,'Base CDI'!$I$4:$I$29,S2074,"Cubic","Extrapolate=Linear","MultiX=Average","Skip=True","Sort=True")</f>
        <v>13.282187607175562</v>
      </c>
    </row>
    <row r="2075" spans="16:21" x14ac:dyDescent="0.25">
      <c r="P2075" s="10">
        <v>37531</v>
      </c>
      <c r="Q2075">
        <v>7.8771110000000002</v>
      </c>
      <c r="S2075" s="42">
        <f t="shared" ca="1" si="38"/>
        <v>48046</v>
      </c>
      <c r="T2075" s="43">
        <f ca="1">_xll.BInterpol('Base CDI'!$H$4:$H$28,'Base CDI'!$J$4:$J$29,S2075,"Cubic","Extrapolate=Linear","MultiX=Average","Skip=True","Sort=True")</f>
        <v>13.308248476694981</v>
      </c>
      <c r="U2075" s="43">
        <f ca="1">_xll.BInterpol('Base CDI'!$H$4:$H$28,'Base CDI'!$I$4:$I$29,S2075,"Cubic","Extrapolate=Linear","MultiX=Average","Skip=True","Sort=True")</f>
        <v>13.282477830960747</v>
      </c>
    </row>
    <row r="2076" spans="16:21" x14ac:dyDescent="0.25">
      <c r="P2076" s="10">
        <v>37532</v>
      </c>
      <c r="Q2076">
        <v>7.8822599999999996</v>
      </c>
      <c r="S2076" s="42">
        <f t="shared" ca="1" si="38"/>
        <v>48047</v>
      </c>
      <c r="T2076" s="43">
        <f ca="1">_xll.BInterpol('Base CDI'!$H$4:$H$28,'Base CDI'!$J$4:$J$29,S2076,"Cubic","Extrapolate=Linear","MultiX=Average","Skip=True","Sort=True")</f>
        <v>13.308565463701436</v>
      </c>
      <c r="U2076" s="43">
        <f ca="1">_xll.BInterpol('Base CDI'!$H$4:$H$28,'Base CDI'!$I$4:$I$29,S2076,"Cubic","Extrapolate=Linear","MultiX=Average","Skip=True","Sort=True")</f>
        <v>13.282768208226635</v>
      </c>
    </row>
    <row r="2077" spans="16:21" x14ac:dyDescent="0.25">
      <c r="P2077" s="10">
        <v>37533</v>
      </c>
      <c r="Q2077">
        <v>7.88741</v>
      </c>
      <c r="S2077" s="42">
        <f t="shared" ca="1" si="38"/>
        <v>48048</v>
      </c>
      <c r="T2077" s="43">
        <f ca="1">_xll.BInterpol('Base CDI'!$H$4:$H$28,'Base CDI'!$J$4:$J$29,S2077,"Cubic","Extrapolate=Linear","MultiX=Average","Skip=True","Sort=True")</f>
        <v>13.308882136193496</v>
      </c>
      <c r="U2077" s="43">
        <f ca="1">_xll.BInterpol('Base CDI'!$H$4:$H$28,'Base CDI'!$I$4:$I$29,S2077,"Cubic","Extrapolate=Linear","MultiX=Average","Skip=True","Sort=True")</f>
        <v>13.283058737799404</v>
      </c>
    </row>
    <row r="2078" spans="16:21" x14ac:dyDescent="0.25">
      <c r="P2078" s="10">
        <v>37536</v>
      </c>
      <c r="Q2078">
        <v>7.8925549999999998</v>
      </c>
      <c r="S2078" s="42">
        <f t="shared" ca="1" si="38"/>
        <v>48049</v>
      </c>
      <c r="T2078" s="43">
        <f ca="1">_xll.BInterpol('Base CDI'!$H$4:$H$28,'Base CDI'!$J$4:$J$29,S2078,"Cubic","Extrapolate=Linear","MultiX=Average","Skip=True","Sort=True")</f>
        <v>13.309198494208053</v>
      </c>
      <c r="U2078" s="43">
        <f ca="1">_xll.BInterpol('Base CDI'!$H$4:$H$28,'Base CDI'!$I$4:$I$29,S2078,"Cubic","Extrapolate=Linear","MultiX=Average","Skip=True","Sort=True")</f>
        <v>13.283349418505235</v>
      </c>
    </row>
    <row r="2079" spans="16:21" x14ac:dyDescent="0.25">
      <c r="P2079" s="10">
        <v>37537</v>
      </c>
      <c r="Q2079">
        <v>7.8977009999999996</v>
      </c>
      <c r="S2079" s="42">
        <f t="shared" ca="1" si="38"/>
        <v>48050</v>
      </c>
      <c r="T2079" s="43">
        <f ca="1">_xll.BInterpol('Base CDI'!$H$4:$H$28,'Base CDI'!$J$4:$J$29,S2079,"Cubic","Extrapolate=Linear","MultiX=Average","Skip=True","Sort=True")</f>
        <v>13.309514537782</v>
      </c>
      <c r="U2079" s="43">
        <f ca="1">_xll.BInterpol('Base CDI'!$H$4:$H$28,'Base CDI'!$I$4:$I$29,S2079,"Cubic","Extrapolate=Linear","MultiX=Average","Skip=True","Sort=True")</f>
        <v>13.283640249170309</v>
      </c>
    </row>
    <row r="2080" spans="16:21" x14ac:dyDescent="0.25">
      <c r="P2080" s="10">
        <v>37538</v>
      </c>
      <c r="Q2080">
        <v>7.9028470000000004</v>
      </c>
      <c r="S2080" s="42">
        <f t="shared" ca="1" si="38"/>
        <v>48051</v>
      </c>
      <c r="T2080" s="43">
        <f ca="1">_xll.BInterpol('Base CDI'!$H$4:$H$28,'Base CDI'!$J$4:$J$29,S2080,"Cubic","Extrapolate=Linear","MultiX=Average","Skip=True","Sort=True")</f>
        <v>13.309830266952229</v>
      </c>
      <c r="U2080" s="43">
        <f ca="1">_xll.BInterpol('Base CDI'!$H$4:$H$28,'Base CDI'!$I$4:$I$29,S2080,"Cubic","Extrapolate=Linear","MultiX=Average","Skip=True","Sort=True")</f>
        <v>13.283931228620807</v>
      </c>
    </row>
    <row r="2081" spans="16:21" x14ac:dyDescent="0.25">
      <c r="P2081" s="10">
        <v>37539</v>
      </c>
      <c r="Q2081">
        <v>7.9079969999999999</v>
      </c>
      <c r="S2081" s="42">
        <f t="shared" ca="1" si="38"/>
        <v>48052</v>
      </c>
      <c r="T2081" s="43">
        <f ca="1">_xll.BInterpol('Base CDI'!$H$4:$H$28,'Base CDI'!$J$4:$J$29,S2081,"Cubic","Extrapolate=Linear","MultiX=Average","Skip=True","Sort=True")</f>
        <v>13.310145681755635</v>
      </c>
      <c r="U2081" s="43">
        <f ca="1">_xll.BInterpol('Base CDI'!$H$4:$H$28,'Base CDI'!$I$4:$I$29,S2081,"Cubic","Extrapolate=Linear","MultiX=Average","Skip=True","Sort=True")</f>
        <v>13.284222355682905</v>
      </c>
    </row>
    <row r="2082" spans="16:21" x14ac:dyDescent="0.25">
      <c r="P2082" s="10">
        <v>37540</v>
      </c>
      <c r="Q2082">
        <v>7.9131530000000003</v>
      </c>
      <c r="S2082" s="42">
        <f t="shared" ca="1" si="38"/>
        <v>48053</v>
      </c>
      <c r="T2082" s="43">
        <f ca="1">_xll.BInterpol('Base CDI'!$H$4:$H$28,'Base CDI'!$J$4:$J$29,S2082,"Cubic","Extrapolate=Linear","MultiX=Average","Skip=True","Sort=True")</f>
        <v>13.310460782229107</v>
      </c>
      <c r="U2082" s="43">
        <f ca="1">_xll.BInterpol('Base CDI'!$H$4:$H$28,'Base CDI'!$I$4:$I$29,S2082,"Cubic","Extrapolate=Linear","MultiX=Average","Skip=True","Sort=True")</f>
        <v>13.284513629182788</v>
      </c>
    </row>
    <row r="2083" spans="16:21" x14ac:dyDescent="0.25">
      <c r="P2083" s="10">
        <v>37543</v>
      </c>
      <c r="Q2083">
        <v>7.9183089999999998</v>
      </c>
      <c r="S2083" s="42">
        <f t="shared" ca="1" si="38"/>
        <v>48054</v>
      </c>
      <c r="T2083" s="43">
        <f ca="1">_xll.BInterpol('Base CDI'!$H$4:$H$28,'Base CDI'!$J$4:$J$29,S2083,"Cubic","Extrapolate=Linear","MultiX=Average","Skip=True","Sort=True")</f>
        <v>13.310775568409541</v>
      </c>
      <c r="U2083" s="43">
        <f ca="1">_xll.BInterpol('Base CDI'!$H$4:$H$28,'Base CDI'!$I$4:$I$29,S2083,"Cubic","Extrapolate=Linear","MultiX=Average","Skip=True","Sort=True")</f>
        <v>13.284805047946634</v>
      </c>
    </row>
    <row r="2084" spans="16:21" x14ac:dyDescent="0.25">
      <c r="P2084" s="10">
        <v>37544</v>
      </c>
      <c r="Q2084">
        <v>7.9234799999999996</v>
      </c>
      <c r="S2084" s="42">
        <f t="shared" ca="1" si="38"/>
        <v>48055</v>
      </c>
      <c r="T2084" s="43">
        <f ca="1">_xll.BInterpol('Base CDI'!$H$4:$H$28,'Base CDI'!$J$4:$J$29,S2084,"Cubic","Extrapolate=Linear","MultiX=Average","Skip=True","Sort=True")</f>
        <v>13.311090040333829</v>
      </c>
      <c r="U2084" s="43">
        <f ca="1">_xll.BInterpol('Base CDI'!$H$4:$H$28,'Base CDI'!$I$4:$I$29,S2084,"Cubic","Extrapolate=Linear","MultiX=Average","Skip=True","Sort=True")</f>
        <v>13.285096610800624</v>
      </c>
    </row>
    <row r="2085" spans="16:21" x14ac:dyDescent="0.25">
      <c r="P2085" s="10">
        <v>37545</v>
      </c>
      <c r="Q2085">
        <v>7.9294409999999997</v>
      </c>
      <c r="S2085" s="42">
        <f t="shared" ca="1" si="38"/>
        <v>48056</v>
      </c>
      <c r="T2085" s="43">
        <f ca="1">_xll.BInterpol('Base CDI'!$H$4:$H$28,'Base CDI'!$J$4:$J$29,S2085,"Cubic","Extrapolate=Linear","MultiX=Average","Skip=True","Sort=True")</f>
        <v>13.311404198038861</v>
      </c>
      <c r="U2085" s="43">
        <f ca="1">_xll.BInterpol('Base CDI'!$H$4:$H$28,'Base CDI'!$I$4:$I$29,S2085,"Cubic","Extrapolate=Linear","MultiX=Average","Skip=True","Sort=True")</f>
        <v>13.285388316570938</v>
      </c>
    </row>
    <row r="2086" spans="16:21" x14ac:dyDescent="0.25">
      <c r="P2086" s="10">
        <v>37546</v>
      </c>
      <c r="Q2086">
        <v>7.9354050000000003</v>
      </c>
      <c r="S2086" s="42">
        <f t="shared" ca="1" si="38"/>
        <v>48057</v>
      </c>
      <c r="T2086" s="43">
        <f ca="1">_xll.BInterpol('Base CDI'!$H$4:$H$28,'Base CDI'!$J$4:$J$29,S2086,"Cubic","Extrapolate=Linear","MultiX=Average","Skip=True","Sort=True")</f>
        <v>13.311718041561534</v>
      </c>
      <c r="U2086" s="43">
        <f ca="1">_xll.BInterpol('Base CDI'!$H$4:$H$28,'Base CDI'!$I$4:$I$29,S2086,"Cubic","Extrapolate=Linear","MultiX=Average","Skip=True","Sort=True")</f>
        <v>13.285680164083756</v>
      </c>
    </row>
    <row r="2087" spans="16:21" x14ac:dyDescent="0.25">
      <c r="P2087" s="10">
        <v>37547</v>
      </c>
      <c r="Q2087">
        <v>7.9413689999999999</v>
      </c>
      <c r="S2087" s="42">
        <f t="shared" ca="1" si="38"/>
        <v>48058</v>
      </c>
      <c r="T2087" s="43">
        <f ca="1">_xll.BInterpol('Base CDI'!$H$4:$H$28,'Base CDI'!$J$4:$J$29,S2087,"Cubic","Extrapolate=Linear","MultiX=Average","Skip=True","Sort=True")</f>
        <v>13.312031570938737</v>
      </c>
      <c r="U2087" s="43">
        <f ca="1">_xll.BInterpol('Base CDI'!$H$4:$H$28,'Base CDI'!$I$4:$I$29,S2087,"Cubic","Extrapolate=Linear","MultiX=Average","Skip=True","Sort=True")</f>
        <v>13.285972152165257</v>
      </c>
    </row>
    <row r="2088" spans="16:21" x14ac:dyDescent="0.25">
      <c r="P2088" s="10">
        <v>37550</v>
      </c>
      <c r="Q2088">
        <v>7.947336</v>
      </c>
      <c r="S2088" s="42">
        <f t="shared" ca="1" si="38"/>
        <v>48059</v>
      </c>
      <c r="T2088" s="43">
        <f ca="1">_xll.BInterpol('Base CDI'!$H$4:$H$28,'Base CDI'!$J$4:$J$29,S2088,"Cubic","Extrapolate=Linear","MultiX=Average","Skip=True","Sort=True")</f>
        <v>13.312344786207365</v>
      </c>
      <c r="U2088" s="43">
        <f ca="1">_xll.BInterpol('Base CDI'!$H$4:$H$28,'Base CDI'!$I$4:$I$29,S2088,"Cubic","Extrapolate=Linear","MultiX=Average","Skip=True","Sort=True")</f>
        <v>13.286264279641623</v>
      </c>
    </row>
    <row r="2089" spans="16:21" x14ac:dyDescent="0.25">
      <c r="P2089" s="10">
        <v>37551</v>
      </c>
      <c r="Q2089">
        <v>7.9533079999999998</v>
      </c>
      <c r="S2089" s="42">
        <f t="shared" ca="1" si="38"/>
        <v>48060</v>
      </c>
      <c r="T2089" s="43">
        <f ca="1">_xll.BInterpol('Base CDI'!$H$4:$H$28,'Base CDI'!$J$4:$J$29,S2089,"Cubic","Extrapolate=Linear","MultiX=Average","Skip=True","Sort=True")</f>
        <v>13.312657687404311</v>
      </c>
      <c r="U2089" s="43">
        <f ca="1">_xll.BInterpol('Base CDI'!$H$4:$H$28,'Base CDI'!$I$4:$I$29,S2089,"Cubic","Extrapolate=Linear","MultiX=Average","Skip=True","Sort=True")</f>
        <v>13.286556545339034</v>
      </c>
    </row>
    <row r="2090" spans="16:21" x14ac:dyDescent="0.25">
      <c r="P2090" s="10">
        <v>37552</v>
      </c>
      <c r="Q2090">
        <v>7.959282</v>
      </c>
      <c r="S2090" s="42">
        <f t="shared" ca="1" si="38"/>
        <v>48061</v>
      </c>
      <c r="T2090" s="43">
        <f ca="1">_xll.BInterpol('Base CDI'!$H$4:$H$28,'Base CDI'!$J$4:$J$29,S2090,"Cubic","Extrapolate=Linear","MultiX=Average","Skip=True","Sort=True")</f>
        <v>13.312970274566466</v>
      </c>
      <c r="U2090" s="43">
        <f ca="1">_xll.BInterpol('Base CDI'!$H$4:$H$28,'Base CDI'!$I$4:$I$29,S2090,"Cubic","Extrapolate=Linear","MultiX=Average","Skip=True","Sort=True")</f>
        <v>13.286848948083668</v>
      </c>
    </row>
    <row r="2091" spans="16:21" x14ac:dyDescent="0.25">
      <c r="P2091" s="10">
        <v>37553</v>
      </c>
      <c r="Q2091">
        <v>7.9652560000000001</v>
      </c>
      <c r="S2091" s="42">
        <f t="shared" ca="1" si="38"/>
        <v>48062</v>
      </c>
      <c r="T2091" s="43">
        <f ca="1">_xll.BInterpol('Base CDI'!$H$4:$H$28,'Base CDI'!$J$4:$J$29,S2091,"Cubic","Extrapolate=Linear","MultiX=Average","Skip=True","Sort=True")</f>
        <v>13.313282547730722</v>
      </c>
      <c r="U2091" s="43">
        <f ca="1">_xll.BInterpol('Base CDI'!$H$4:$H$28,'Base CDI'!$I$4:$I$29,S2091,"Cubic","Extrapolate=Linear","MultiX=Average","Skip=True","Sort=True")</f>
        <v>13.287141486701708</v>
      </c>
    </row>
    <row r="2092" spans="16:21" x14ac:dyDescent="0.25">
      <c r="P2092" s="10">
        <v>37554</v>
      </c>
      <c r="Q2092">
        <v>7.9712360000000002</v>
      </c>
      <c r="S2092" s="42">
        <f t="shared" ca="1" si="38"/>
        <v>48063</v>
      </c>
      <c r="T2092" s="43">
        <f ca="1">_xll.BInterpol('Base CDI'!$H$4:$H$28,'Base CDI'!$J$4:$J$29,S2092,"Cubic","Extrapolate=Linear","MultiX=Average","Skip=True","Sort=True")</f>
        <v>13.313594506933972</v>
      </c>
      <c r="U2092" s="43">
        <f ca="1">_xll.BInterpol('Base CDI'!$H$4:$H$28,'Base CDI'!$I$4:$I$29,S2092,"Cubic","Extrapolate=Linear","MultiX=Average","Skip=True","Sort=True")</f>
        <v>13.287434160019334</v>
      </c>
    </row>
    <row r="2093" spans="16:21" x14ac:dyDescent="0.25">
      <c r="P2093" s="10">
        <v>37557</v>
      </c>
      <c r="Q2093">
        <v>7.9772179999999997</v>
      </c>
      <c r="S2093" s="42">
        <f t="shared" ca="1" si="38"/>
        <v>48064</v>
      </c>
      <c r="T2093" s="43">
        <f ca="1">_xll.BInterpol('Base CDI'!$H$4:$H$28,'Base CDI'!$J$4:$J$29,S2093,"Cubic","Extrapolate=Linear","MultiX=Average","Skip=True","Sort=True")</f>
        <v>13.313906152213113</v>
      </c>
      <c r="U2093" s="43">
        <f ca="1">_xll.BInterpol('Base CDI'!$H$4:$H$28,'Base CDI'!$I$4:$I$29,S2093,"Cubic","Extrapolate=Linear","MultiX=Average","Skip=True","Sort=True")</f>
        <v>13.287726966862724</v>
      </c>
    </row>
    <row r="2094" spans="16:21" x14ac:dyDescent="0.25">
      <c r="P2094" s="10">
        <v>37558</v>
      </c>
      <c r="Q2094">
        <v>7.9832049999999999</v>
      </c>
      <c r="S2094" s="42">
        <f t="shared" ca="1" si="38"/>
        <v>48065</v>
      </c>
      <c r="T2094" s="43">
        <f ca="1">_xll.BInterpol('Base CDI'!$H$4:$H$28,'Base CDI'!$J$4:$J$29,S2094,"Cubic","Extrapolate=Linear","MultiX=Average","Skip=True","Sort=True")</f>
        <v>13.314217483605031</v>
      </c>
      <c r="U2094" s="43">
        <f ca="1">_xll.BInterpol('Base CDI'!$H$4:$H$28,'Base CDI'!$I$4:$I$29,S2094,"Cubic","Extrapolate=Linear","MultiX=Average","Skip=True","Sort=True")</f>
        <v>13.288019906058061</v>
      </c>
    </row>
    <row r="2095" spans="16:21" x14ac:dyDescent="0.25">
      <c r="P2095" s="10">
        <v>37559</v>
      </c>
      <c r="Q2095">
        <v>7.9891909999999999</v>
      </c>
      <c r="S2095" s="42">
        <f t="shared" ca="1" si="38"/>
        <v>48066</v>
      </c>
      <c r="T2095" s="43">
        <f ca="1">_xll.BInterpol('Base CDI'!$H$4:$H$28,'Base CDI'!$J$4:$J$29,S2095,"Cubic","Extrapolate=Linear","MultiX=Average","Skip=True","Sort=True")</f>
        <v>13.314528501146624</v>
      </c>
      <c r="U2095" s="43">
        <f ca="1">_xll.BInterpol('Base CDI'!$H$4:$H$28,'Base CDI'!$I$4:$I$29,S2095,"Cubic","Extrapolate=Linear","MultiX=Average","Skip=True","Sort=True")</f>
        <v>13.288312976431522</v>
      </c>
    </row>
    <row r="2096" spans="16:21" x14ac:dyDescent="0.25">
      <c r="P2096" s="10">
        <v>37560</v>
      </c>
      <c r="Q2096">
        <v>7.9951860000000003</v>
      </c>
      <c r="S2096" s="42">
        <f t="shared" ca="1" si="38"/>
        <v>48067</v>
      </c>
      <c r="T2096" s="43">
        <f ca="1">_xll.BInterpol('Base CDI'!$H$4:$H$28,'Base CDI'!$J$4:$J$29,S2096,"Cubic","Extrapolate=Linear","MultiX=Average","Skip=True","Sort=True")</f>
        <v>13.314839204874781</v>
      </c>
      <c r="U2096" s="43">
        <f ca="1">_xll.BInterpol('Base CDI'!$H$4:$H$28,'Base CDI'!$I$4:$I$29,S2096,"Cubic","Extrapolate=Linear","MultiX=Average","Skip=True","Sort=True")</f>
        <v>13.28860617680929</v>
      </c>
    </row>
    <row r="2097" spans="16:21" x14ac:dyDescent="0.25">
      <c r="P2097" s="10">
        <v>37561</v>
      </c>
      <c r="Q2097">
        <v>8.001182</v>
      </c>
      <c r="S2097" s="42">
        <f t="shared" ca="1" si="38"/>
        <v>48068</v>
      </c>
      <c r="T2097" s="43">
        <f ca="1">_xll.BInterpol('Base CDI'!$H$4:$H$28,'Base CDI'!$J$4:$J$29,S2097,"Cubic","Extrapolate=Linear","MultiX=Average","Skip=True","Sort=True")</f>
        <v>13.315149594826398</v>
      </c>
      <c r="U2097" s="43">
        <f ca="1">_xll.BInterpol('Base CDI'!$H$4:$H$28,'Base CDI'!$I$4:$I$29,S2097,"Cubic","Extrapolate=Linear","MultiX=Average","Skip=True","Sort=True")</f>
        <v>13.288899506017545</v>
      </c>
    </row>
    <row r="2098" spans="16:21" x14ac:dyDescent="0.25">
      <c r="P2098" s="10">
        <v>37564</v>
      </c>
      <c r="Q2098">
        <v>8.0071840000000005</v>
      </c>
      <c r="S2098" s="42">
        <f t="shared" ca="1" si="38"/>
        <v>48069</v>
      </c>
      <c r="T2098" s="43">
        <f ca="1">_xll.BInterpol('Base CDI'!$H$4:$H$28,'Base CDI'!$J$4:$J$29,S2098,"Cubic","Extrapolate=Linear","MultiX=Average","Skip=True","Sort=True")</f>
        <v>13.315459671038365</v>
      </c>
      <c r="U2098" s="43">
        <f ca="1">_xll.BInterpol('Base CDI'!$H$4:$H$28,'Base CDI'!$I$4:$I$29,S2098,"Cubic","Extrapolate=Linear","MultiX=Average","Skip=True","Sort=True")</f>
        <v>13.289192962882465</v>
      </c>
    </row>
    <row r="2099" spans="16:21" x14ac:dyDescent="0.25">
      <c r="P2099" s="10">
        <v>37565</v>
      </c>
      <c r="Q2099">
        <v>8.0131929999999993</v>
      </c>
      <c r="S2099" s="42">
        <f t="shared" ca="1" si="38"/>
        <v>48070</v>
      </c>
      <c r="T2099" s="43">
        <f ca="1">_xll.BInterpol('Base CDI'!$H$4:$H$28,'Base CDI'!$J$4:$J$29,S2099,"Cubic","Extrapolate=Linear","MultiX=Average","Skip=True","Sort=True")</f>
        <v>13.315769433547576</v>
      </c>
      <c r="U2099" s="43">
        <f ca="1">_xll.BInterpol('Base CDI'!$H$4:$H$28,'Base CDI'!$I$4:$I$29,S2099,"Cubic","Extrapolate=Linear","MultiX=Average","Skip=True","Sort=True")</f>
        <v>13.289486546230233</v>
      </c>
    </row>
    <row r="2100" spans="16:21" x14ac:dyDescent="0.25">
      <c r="P2100" s="10">
        <v>37566</v>
      </c>
      <c r="Q2100">
        <v>8.019209</v>
      </c>
      <c r="S2100" s="42">
        <f t="shared" ca="1" si="38"/>
        <v>48071</v>
      </c>
      <c r="T2100" s="43">
        <f ca="1">_xll.BInterpol('Base CDI'!$H$4:$H$28,'Base CDI'!$J$4:$J$29,S2100,"Cubic","Extrapolate=Linear","MultiX=Average","Skip=True","Sort=True")</f>
        <v>13.316078882390924</v>
      </c>
      <c r="U2100" s="43">
        <f ca="1">_xll.BInterpol('Base CDI'!$H$4:$H$28,'Base CDI'!$I$4:$I$29,S2100,"Cubic","Extrapolate=Linear","MultiX=Average","Skip=True","Sort=True")</f>
        <v>13.289780254887026</v>
      </c>
    </row>
    <row r="2101" spans="16:21" x14ac:dyDescent="0.25">
      <c r="P2101" s="10">
        <v>37567</v>
      </c>
      <c r="Q2101">
        <v>8.0252320000000008</v>
      </c>
      <c r="S2101" s="42">
        <f t="shared" ca="1" si="38"/>
        <v>48072</v>
      </c>
      <c r="T2101" s="43">
        <f ca="1">_xll.BInterpol('Base CDI'!$H$4:$H$28,'Base CDI'!$J$4:$J$29,S2101,"Cubic","Extrapolate=Linear","MultiX=Average","Skip=True","Sort=True")</f>
        <v>13.3163880176053</v>
      </c>
      <c r="U2101" s="43">
        <f ca="1">_xll.BInterpol('Base CDI'!$H$4:$H$28,'Base CDI'!$I$4:$I$29,S2101,"Cubic","Extrapolate=Linear","MultiX=Average","Skip=True","Sort=True")</f>
        <v>13.290074087679027</v>
      </c>
    </row>
    <row r="2102" spans="16:21" x14ac:dyDescent="0.25">
      <c r="P2102" s="10">
        <v>37568</v>
      </c>
      <c r="Q2102">
        <v>8.0312599999999996</v>
      </c>
      <c r="S2102" s="42">
        <f t="shared" ca="1" si="38"/>
        <v>48073</v>
      </c>
      <c r="T2102" s="43">
        <f ca="1">_xll.BInterpol('Base CDI'!$H$4:$H$28,'Base CDI'!$J$4:$J$29,S2102,"Cubic","Extrapolate=Linear","MultiX=Average","Skip=True","Sort=True")</f>
        <v>13.3166968392276</v>
      </c>
      <c r="U2102" s="43">
        <f ca="1">_xll.BInterpol('Base CDI'!$H$4:$H$28,'Base CDI'!$I$4:$I$29,S2102,"Cubic","Extrapolate=Linear","MultiX=Average","Skip=True","Sort=True")</f>
        <v>13.290368043432416</v>
      </c>
    </row>
    <row r="2103" spans="16:21" x14ac:dyDescent="0.25">
      <c r="P2103" s="10">
        <v>37571</v>
      </c>
      <c r="Q2103">
        <v>8.037293</v>
      </c>
      <c r="S2103" s="42">
        <f t="shared" ca="1" si="38"/>
        <v>48074</v>
      </c>
      <c r="T2103" s="43">
        <f ca="1">_xll.BInterpol('Base CDI'!$H$4:$H$28,'Base CDI'!$J$4:$J$29,S2103,"Cubic","Extrapolate=Linear","MultiX=Average","Skip=True","Sort=True")</f>
        <v>13.317005347294712</v>
      </c>
      <c r="U2103" s="43">
        <f ca="1">_xll.BInterpol('Base CDI'!$H$4:$H$28,'Base CDI'!$I$4:$I$29,S2103,"Cubic","Extrapolate=Linear","MultiX=Average","Skip=True","Sort=True")</f>
        <v>13.290662120973371</v>
      </c>
    </row>
    <row r="2104" spans="16:21" x14ac:dyDescent="0.25">
      <c r="P2104" s="10">
        <v>37572</v>
      </c>
      <c r="Q2104">
        <v>8.0433269999999997</v>
      </c>
      <c r="S2104" s="42">
        <f t="shared" ca="1" si="38"/>
        <v>48075</v>
      </c>
      <c r="T2104" s="43">
        <f ca="1">_xll.BInterpol('Base CDI'!$H$4:$H$28,'Base CDI'!$J$4:$J$29,S2104,"Cubic","Extrapolate=Linear","MultiX=Average","Skip=True","Sort=True")</f>
        <v>13.317313541843532</v>
      </c>
      <c r="U2104" s="43">
        <f ca="1">_xll.BInterpol('Base CDI'!$H$4:$H$28,'Base CDI'!$I$4:$I$29,S2104,"Cubic","Extrapolate=Linear","MultiX=Average","Skip=True","Sort=True")</f>
        <v>13.290956319128075</v>
      </c>
    </row>
    <row r="2105" spans="16:21" x14ac:dyDescent="0.25">
      <c r="P2105" s="10">
        <v>37573</v>
      </c>
      <c r="Q2105">
        <v>8.0493659999999991</v>
      </c>
      <c r="S2105" s="42">
        <f t="shared" ca="1" si="38"/>
        <v>48076</v>
      </c>
      <c r="T2105" s="43">
        <f ca="1">_xll.BInterpol('Base CDI'!$H$4:$H$28,'Base CDI'!$J$4:$J$29,S2105,"Cubic","Extrapolate=Linear","MultiX=Average","Skip=True","Sort=True")</f>
        <v>13.317621422910953</v>
      </c>
      <c r="U2105" s="43">
        <f ca="1">_xll.BInterpol('Base CDI'!$H$4:$H$28,'Base CDI'!$I$4:$I$29,S2105,"Cubic","Extrapolate=Linear","MultiX=Average","Skip=True","Sort=True")</f>
        <v>13.291250636722706</v>
      </c>
    </row>
    <row r="2106" spans="16:21" x14ac:dyDescent="0.25">
      <c r="P2106" s="10">
        <v>37574</v>
      </c>
      <c r="Q2106">
        <v>8.0554020000000008</v>
      </c>
      <c r="S2106" s="42">
        <f t="shared" ca="1" si="38"/>
        <v>48077</v>
      </c>
      <c r="T2106" s="43">
        <f ca="1">_xll.BInterpol('Base CDI'!$H$4:$H$28,'Base CDI'!$J$4:$J$29,S2106,"Cubic","Extrapolate=Linear","MultiX=Average","Skip=True","Sort=True")</f>
        <v>13.317928990533865</v>
      </c>
      <c r="U2106" s="43">
        <f ca="1">_xll.BInterpol('Base CDI'!$H$4:$H$28,'Base CDI'!$I$4:$I$29,S2106,"Cubic","Extrapolate=Linear","MultiX=Average","Skip=True","Sort=True")</f>
        <v>13.291545072583444</v>
      </c>
    </row>
    <row r="2107" spans="16:21" x14ac:dyDescent="0.25">
      <c r="P2107" s="10">
        <v>37578</v>
      </c>
      <c r="Q2107">
        <v>8.0614419999999996</v>
      </c>
      <c r="S2107" s="42">
        <f t="shared" ca="1" si="38"/>
        <v>48078</v>
      </c>
      <c r="T2107" s="43">
        <f ca="1">_xll.BInterpol('Base CDI'!$H$4:$H$28,'Base CDI'!$J$4:$J$29,S2107,"Cubic","Extrapolate=Linear","MultiX=Average","Skip=True","Sort=True")</f>
        <v>13.318236244749164</v>
      </c>
      <c r="U2107" s="43">
        <f ca="1">_xll.BInterpol('Base CDI'!$H$4:$H$28,'Base CDI'!$I$4:$I$29,S2107,"Cubic","Extrapolate=Linear","MultiX=Average","Skip=True","Sort=True")</f>
        <v>13.291839625536472</v>
      </c>
    </row>
    <row r="2108" spans="16:21" x14ac:dyDescent="0.25">
      <c r="P2108" s="10">
        <v>37579</v>
      </c>
      <c r="Q2108">
        <v>8.0674840000000003</v>
      </c>
      <c r="S2108" s="42">
        <f t="shared" ca="1" si="38"/>
        <v>48079</v>
      </c>
      <c r="T2108" s="43">
        <f ca="1">_xll.BInterpol('Base CDI'!$H$4:$H$28,'Base CDI'!$J$4:$J$29,S2108,"Cubic","Extrapolate=Linear","MultiX=Average","Skip=True","Sort=True")</f>
        <v>13.31854318559374</v>
      </c>
      <c r="U2108" s="43">
        <f ca="1">_xll.BInterpol('Base CDI'!$H$4:$H$28,'Base CDI'!$I$4:$I$29,S2108,"Cubic","Extrapolate=Linear","MultiX=Average","Skip=True","Sort=True")</f>
        <v>13.292134294407969</v>
      </c>
    </row>
    <row r="2109" spans="16:21" x14ac:dyDescent="0.25">
      <c r="P2109" s="10">
        <v>37580</v>
      </c>
      <c r="Q2109">
        <v>8.0735299999999999</v>
      </c>
      <c r="S2109" s="42">
        <f t="shared" ca="1" si="38"/>
        <v>48080</v>
      </c>
      <c r="T2109" s="43">
        <f ca="1">_xll.BInterpol('Base CDI'!$H$4:$H$28,'Base CDI'!$J$4:$J$29,S2109,"Cubic","Extrapolate=Linear","MultiX=Average","Skip=True","Sort=True")</f>
        <v>13.318849813104485</v>
      </c>
      <c r="U2109" s="43">
        <f ca="1">_xll.BInterpol('Base CDI'!$H$4:$H$28,'Base CDI'!$I$4:$I$29,S2109,"Cubic","Extrapolate=Linear","MultiX=Average","Skip=True","Sort=True")</f>
        <v>13.292429078024114</v>
      </c>
    </row>
    <row r="2110" spans="16:21" x14ac:dyDescent="0.25">
      <c r="P2110" s="10">
        <v>37581</v>
      </c>
      <c r="Q2110">
        <v>8.0795840000000005</v>
      </c>
      <c r="S2110" s="42">
        <f t="shared" ca="1" si="38"/>
        <v>48081</v>
      </c>
      <c r="T2110" s="43">
        <f ca="1">_xll.BInterpol('Base CDI'!$H$4:$H$28,'Base CDI'!$J$4:$J$29,S2110,"Cubic","Extrapolate=Linear","MultiX=Average","Skip=True","Sort=True")</f>
        <v>13.319156127318294</v>
      </c>
      <c r="U2110" s="43">
        <f ca="1">_xll.BInterpol('Base CDI'!$H$4:$H$28,'Base CDI'!$I$4:$I$29,S2110,"Cubic","Extrapolate=Linear","MultiX=Average","Skip=True","Sort=True")</f>
        <v>13.292723975211086</v>
      </c>
    </row>
    <row r="2111" spans="16:21" x14ac:dyDescent="0.25">
      <c r="P2111" s="10">
        <v>37582</v>
      </c>
      <c r="Q2111">
        <v>8.0858570000000007</v>
      </c>
      <c r="S2111" s="42">
        <f t="shared" ca="1" si="38"/>
        <v>48082</v>
      </c>
      <c r="T2111" s="43">
        <f ca="1">_xll.BInterpol('Base CDI'!$H$4:$H$28,'Base CDI'!$J$4:$J$29,S2111,"Cubic","Extrapolate=Linear","MultiX=Average","Skip=True","Sort=True")</f>
        <v>13.319462128272059</v>
      </c>
      <c r="U2111" s="43">
        <f ca="1">_xll.BInterpol('Base CDI'!$H$4:$H$28,'Base CDI'!$I$4:$I$29,S2111,"Cubic","Extrapolate=Linear","MultiX=Average","Skip=True","Sort=True")</f>
        <v>13.293018984795069</v>
      </c>
    </row>
    <row r="2112" spans="16:21" x14ac:dyDescent="0.25">
      <c r="P2112" s="10">
        <v>37585</v>
      </c>
      <c r="Q2112">
        <v>8.0921610000000008</v>
      </c>
      <c r="S2112" s="42">
        <f t="shared" ca="1" si="38"/>
        <v>48083</v>
      </c>
      <c r="T2112" s="43">
        <f ca="1">_xll.BInterpol('Base CDI'!$H$4:$H$28,'Base CDI'!$J$4:$J$29,S2112,"Cubic","Extrapolate=Linear","MultiX=Average","Skip=True","Sort=True")</f>
        <v>13.319767816002674</v>
      </c>
      <c r="U2112" s="43">
        <f ca="1">_xll.BInterpol('Base CDI'!$H$4:$H$28,'Base CDI'!$I$4:$I$29,S2112,"Cubic","Extrapolate=Linear","MultiX=Average","Skip=True","Sort=True")</f>
        <v>13.29331410560224</v>
      </c>
    </row>
    <row r="2113" spans="16:21" x14ac:dyDescent="0.25">
      <c r="P2113" s="10">
        <v>37586</v>
      </c>
      <c r="Q2113">
        <v>8.0984879999999997</v>
      </c>
      <c r="S2113" s="42">
        <f t="shared" ca="1" si="38"/>
        <v>48084</v>
      </c>
      <c r="T2113" s="43">
        <f ca="1">_xll.BInterpol('Base CDI'!$H$4:$H$28,'Base CDI'!$J$4:$J$29,S2113,"Cubic","Extrapolate=Linear","MultiX=Average","Skip=True","Sort=True")</f>
        <v>13.32007319054703</v>
      </c>
      <c r="U2113" s="43">
        <f ca="1">_xll.BInterpol('Base CDI'!$H$4:$H$28,'Base CDI'!$I$4:$I$29,S2113,"Cubic","Extrapolate=Linear","MultiX=Average","Skip=True","Sort=True")</f>
        <v>13.293609336458783</v>
      </c>
    </row>
    <row r="2114" spans="16:21" x14ac:dyDescent="0.25">
      <c r="P2114" s="10">
        <v>37587</v>
      </c>
      <c r="Q2114">
        <v>8.1048340000000003</v>
      </c>
      <c r="S2114" s="42">
        <f t="shared" ca="1" si="38"/>
        <v>48085</v>
      </c>
      <c r="T2114" s="43">
        <f ca="1">_xll.BInterpol('Base CDI'!$H$4:$H$28,'Base CDI'!$J$4:$J$29,S2114,"Cubic","Extrapolate=Linear","MultiX=Average","Skip=True","Sort=True")</f>
        <v>13.320378251942019</v>
      </c>
      <c r="U2114" s="43">
        <f ca="1">_xll.BInterpol('Base CDI'!$H$4:$H$28,'Base CDI'!$I$4:$I$29,S2114,"Cubic","Extrapolate=Linear","MultiX=Average","Skip=True","Sort=True")</f>
        <v>13.293904676190873</v>
      </c>
    </row>
    <row r="2115" spans="16:21" x14ac:dyDescent="0.25">
      <c r="P2115" s="10">
        <v>37588</v>
      </c>
      <c r="Q2115">
        <v>8.1111869999999993</v>
      </c>
      <c r="S2115" s="42">
        <f t="shared" ca="1" si="38"/>
        <v>48086</v>
      </c>
      <c r="T2115" s="43">
        <f ca="1">_xll.BInterpol('Base CDI'!$H$4:$H$28,'Base CDI'!$J$4:$J$29,S2115,"Cubic","Extrapolate=Linear","MultiX=Average","Skip=True","Sort=True")</f>
        <v>13.320683000224536</v>
      </c>
      <c r="U2115" s="43">
        <f ca="1">_xll.BInterpol('Base CDI'!$H$4:$H$28,'Base CDI'!$I$4:$I$29,S2115,"Cubic","Extrapolate=Linear","MultiX=Average","Skip=True","Sort=True")</f>
        <v>13.294200123624694</v>
      </c>
    </row>
    <row r="2116" spans="16:21" x14ac:dyDescent="0.25">
      <c r="P2116" s="10">
        <v>37589</v>
      </c>
      <c r="Q2116">
        <v>8.1175390000000007</v>
      </c>
      <c r="S2116" s="42">
        <f t="shared" ca="1" si="38"/>
        <v>48087</v>
      </c>
      <c r="T2116" s="43">
        <f ca="1">_xll.BInterpol('Base CDI'!$H$4:$H$28,'Base CDI'!$J$4:$J$29,S2116,"Cubic","Extrapolate=Linear","MultiX=Average","Skip=True","Sort=True")</f>
        <v>13.320987435431471</v>
      </c>
      <c r="U2116" s="43">
        <f ca="1">_xll.BInterpol('Base CDI'!$H$4:$H$28,'Base CDI'!$I$4:$I$29,S2116,"Cubic","Extrapolate=Linear","MultiX=Average","Skip=True","Sort=True")</f>
        <v>13.294495677586426</v>
      </c>
    </row>
    <row r="2117" spans="16:21" x14ac:dyDescent="0.25">
      <c r="P2117" s="10">
        <v>37592</v>
      </c>
      <c r="Q2117">
        <v>8.1238810000000008</v>
      </c>
      <c r="S2117" s="42">
        <f t="shared" ca="1" si="38"/>
        <v>48088</v>
      </c>
      <c r="T2117" s="43">
        <f ca="1">_xll.BInterpol('Base CDI'!$H$4:$H$28,'Base CDI'!$J$4:$J$29,S2117,"Cubic","Extrapolate=Linear","MultiX=Average","Skip=True","Sort=True")</f>
        <v>13.321291557599718</v>
      </c>
      <c r="U2117" s="43">
        <f ca="1">_xll.BInterpol('Base CDI'!$H$4:$H$28,'Base CDI'!$I$4:$I$29,S2117,"Cubic","Extrapolate=Linear","MultiX=Average","Skip=True","Sort=True")</f>
        <v>13.294791336902247</v>
      </c>
    </row>
    <row r="2118" spans="16:21" x14ac:dyDescent="0.25">
      <c r="P2118" s="10">
        <v>37593</v>
      </c>
      <c r="Q2118">
        <v>8.1302439999999994</v>
      </c>
      <c r="S2118" s="42">
        <f t="shared" ca="1" si="38"/>
        <v>48089</v>
      </c>
      <c r="T2118" s="43">
        <f ca="1">_xll.BInterpol('Base CDI'!$H$4:$H$28,'Base CDI'!$J$4:$J$29,S2118,"Cubic","Extrapolate=Linear","MultiX=Average","Skip=True","Sort=True")</f>
        <v>13.321595366766172</v>
      </c>
      <c r="U2118" s="43">
        <f ca="1">_xll.BInterpol('Base CDI'!$H$4:$H$28,'Base CDI'!$I$4:$I$29,S2118,"Cubic","Extrapolate=Linear","MultiX=Average","Skip=True","Sort=True")</f>
        <v>13.295087100398337</v>
      </c>
    </row>
    <row r="2119" spans="16:21" x14ac:dyDescent="0.25">
      <c r="P2119" s="10">
        <v>37594</v>
      </c>
      <c r="Q2119">
        <v>8.1366200000000006</v>
      </c>
      <c r="S2119" s="42">
        <f t="shared" ca="1" si="38"/>
        <v>48090</v>
      </c>
      <c r="T2119" s="43">
        <f ca="1">_xll.BInterpol('Base CDI'!$H$4:$H$28,'Base CDI'!$J$4:$J$29,S2119,"Cubic","Extrapolate=Linear","MultiX=Average","Skip=True","Sort=True")</f>
        <v>13.321898862967721</v>
      </c>
      <c r="U2119" s="43">
        <f ca="1">_xll.BInterpol('Base CDI'!$H$4:$H$28,'Base CDI'!$I$4:$I$29,S2119,"Cubic","Extrapolate=Linear","MultiX=Average","Skip=True","Sort=True")</f>
        <v>13.295382966900879</v>
      </c>
    </row>
    <row r="2120" spans="16:21" x14ac:dyDescent="0.25">
      <c r="P2120" s="10">
        <v>37595</v>
      </c>
      <c r="Q2120">
        <v>8.1429980000000004</v>
      </c>
      <c r="S2120" s="42">
        <f t="shared" ca="1" si="38"/>
        <v>48091</v>
      </c>
      <c r="T2120" s="43">
        <f ca="1">_xll.BInterpol('Base CDI'!$H$4:$H$28,'Base CDI'!$J$4:$J$29,S2120,"Cubic","Extrapolate=Linear","MultiX=Average","Skip=True","Sort=True")</f>
        <v>13.32220204624126</v>
      </c>
      <c r="U2120" s="43">
        <f ca="1">_xll.BInterpol('Base CDI'!$H$4:$H$28,'Base CDI'!$I$4:$I$29,S2120,"Cubic","Extrapolate=Linear","MultiX=Average","Skip=True","Sort=True")</f>
        <v>13.295678935236053</v>
      </c>
    </row>
    <row r="2121" spans="16:21" x14ac:dyDescent="0.25">
      <c r="P2121" s="10">
        <v>37596</v>
      </c>
      <c r="Q2121">
        <v>8.1493839999999995</v>
      </c>
      <c r="S2121" s="42">
        <f t="shared" ca="1" si="38"/>
        <v>48092</v>
      </c>
      <c r="T2121" s="43">
        <f ca="1">_xll.BInterpol('Base CDI'!$H$4:$H$28,'Base CDI'!$J$4:$J$29,S2121,"Cubic","Extrapolate=Linear","MultiX=Average","Skip=True","Sort=True")</f>
        <v>13.322504916623684</v>
      </c>
      <c r="U2121" s="43">
        <f ca="1">_xll.BInterpol('Base CDI'!$H$4:$H$28,'Base CDI'!$I$4:$I$29,S2121,"Cubic","Extrapolate=Linear","MultiX=Average","Skip=True","Sort=True")</f>
        <v>13.295975004230037</v>
      </c>
    </row>
    <row r="2122" spans="16:21" x14ac:dyDescent="0.25">
      <c r="P2122" s="10">
        <v>37599</v>
      </c>
      <c r="Q2122">
        <v>8.1557739999999992</v>
      </c>
      <c r="S2122" s="42">
        <f t="shared" ca="1" si="38"/>
        <v>48093</v>
      </c>
      <c r="T2122" s="43">
        <f ca="1">_xll.BInterpol('Base CDI'!$H$4:$H$28,'Base CDI'!$J$4:$J$29,S2122,"Cubic","Extrapolate=Linear","MultiX=Average","Skip=True","Sort=True")</f>
        <v>13.322807474151883</v>
      </c>
      <c r="U2122" s="43">
        <f ca="1">_xll.BInterpol('Base CDI'!$H$4:$H$28,'Base CDI'!$I$4:$I$29,S2122,"Cubic","Extrapolate=Linear","MultiX=Average","Skip=True","Sort=True")</f>
        <v>13.296271172709014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9">S2122+1</f>
        <v>48094</v>
      </c>
      <c r="T2123" s="43">
        <f ca="1">_xll.BInterpol('Base CDI'!$H$4:$H$28,'Base CDI'!$J$4:$J$29,S2123,"Cubic","Extrapolate=Linear","MultiX=Average","Skip=True","Sort=True")</f>
        <v>13.323109718862749</v>
      </c>
      <c r="U2123" s="43">
        <f ca="1">_xll.BInterpol('Base CDI'!$H$4:$H$28,'Base CDI'!$I$4:$I$29,S2123,"Cubic","Extrapolate=Linear","MultiX=Average","Skip=True","Sort=True")</f>
        <v>13.29656743949916</v>
      </c>
    </row>
    <row r="2124" spans="16:21" x14ac:dyDescent="0.25">
      <c r="P2124" s="10">
        <v>37601</v>
      </c>
      <c r="Q2124">
        <v>8.1685540000000003</v>
      </c>
      <c r="S2124" s="42">
        <f t="shared" ca="1" si="39"/>
        <v>48095</v>
      </c>
      <c r="T2124" s="43">
        <f ca="1">_xll.BInterpol('Base CDI'!$H$4:$H$28,'Base CDI'!$J$4:$J$29,S2124,"Cubic","Extrapolate=Linear","MultiX=Average","Skip=True","Sort=True")</f>
        <v>13.323411650793176</v>
      </c>
      <c r="U2124" s="43">
        <f ca="1">_xll.BInterpol('Base CDI'!$H$4:$H$28,'Base CDI'!$I$4:$I$29,S2124,"Cubic","Extrapolate=Linear","MultiX=Average","Skip=True","Sort=True")</f>
        <v>13.29686380342666</v>
      </c>
    </row>
    <row r="2125" spans="16:21" x14ac:dyDescent="0.25">
      <c r="P2125" s="10">
        <v>37602</v>
      </c>
      <c r="Q2125">
        <v>8.1749390000000002</v>
      </c>
      <c r="S2125" s="42">
        <f t="shared" ca="1" si="39"/>
        <v>48096</v>
      </c>
      <c r="T2125" s="43">
        <f ca="1">_xll.BInterpol('Base CDI'!$H$4:$H$28,'Base CDI'!$J$4:$J$29,S2125,"Cubic","Extrapolate=Linear","MultiX=Average","Skip=True","Sort=True")</f>
        <v>13.323713269980058</v>
      </c>
      <c r="U2125" s="43">
        <f ca="1">_xll.BInterpol('Base CDI'!$H$4:$H$28,'Base CDI'!$I$4:$I$29,S2125,"Cubic","Extrapolate=Linear","MultiX=Average","Skip=True","Sort=True")</f>
        <v>13.297160263317691</v>
      </c>
    </row>
    <row r="2126" spans="16:21" x14ac:dyDescent="0.25">
      <c r="P2126" s="10">
        <v>37603</v>
      </c>
      <c r="Q2126">
        <v>8.1813260000000003</v>
      </c>
      <c r="S2126" s="42">
        <f t="shared" ca="1" si="39"/>
        <v>48097</v>
      </c>
      <c r="T2126" s="43">
        <f ca="1">_xll.BInterpol('Base CDI'!$H$4:$H$28,'Base CDI'!$J$4:$J$29,S2126,"Cubic","Extrapolate=Linear","MultiX=Average","Skip=True","Sort=True")</f>
        <v>13.324014576460284</v>
      </c>
      <c r="U2126" s="43">
        <f ca="1">_xll.BInterpol('Base CDI'!$H$4:$H$28,'Base CDI'!$I$4:$I$29,S2126,"Cubic","Extrapolate=Linear","MultiX=Average","Skip=True","Sort=True")</f>
        <v>13.297456817998434</v>
      </c>
    </row>
    <row r="2127" spans="16:21" x14ac:dyDescent="0.25">
      <c r="P2127" s="10">
        <v>37606</v>
      </c>
      <c r="Q2127">
        <v>8.1877150000000007</v>
      </c>
      <c r="S2127" s="42">
        <f t="shared" ca="1" si="39"/>
        <v>48098</v>
      </c>
      <c r="T2127" s="43">
        <f ca="1">_xll.BInterpol('Base CDI'!$H$4:$H$28,'Base CDI'!$J$4:$J$29,S2127,"Cubic","Extrapolate=Linear","MultiX=Average","Skip=True","Sort=True")</f>
        <v>13.324315570270752</v>
      </c>
      <c r="U2127" s="43">
        <f ca="1">_xll.BInterpol('Base CDI'!$H$4:$H$28,'Base CDI'!$I$4:$I$29,S2127,"Cubic","Extrapolate=Linear","MultiX=Average","Skip=True","Sort=True")</f>
        <v>13.29775346629507</v>
      </c>
    </row>
    <row r="2128" spans="16:21" x14ac:dyDescent="0.25">
      <c r="P2128" s="10">
        <v>37607</v>
      </c>
      <c r="Q2128">
        <v>8.1941089999999992</v>
      </c>
      <c r="S2128" s="42">
        <f t="shared" ca="1" si="39"/>
        <v>48099</v>
      </c>
      <c r="T2128" s="43">
        <f ca="1">_xll.BInterpol('Base CDI'!$H$4:$H$28,'Base CDI'!$J$4:$J$29,S2128,"Cubic","Extrapolate=Linear","MultiX=Average","Skip=True","Sort=True")</f>
        <v>13.324616251448349</v>
      </c>
      <c r="U2128" s="43">
        <f ca="1">_xll.BInterpol('Base CDI'!$H$4:$H$28,'Base CDI'!$I$4:$I$29,S2128,"Cubic","Extrapolate=Linear","MultiX=Average","Skip=True","Sort=True")</f>
        <v>13.298050207033777</v>
      </c>
    </row>
    <row r="2129" spans="16:21" x14ac:dyDescent="0.25">
      <c r="P2129" s="10">
        <v>37608</v>
      </c>
      <c r="Q2129">
        <v>8.2005049999999997</v>
      </c>
      <c r="S2129" s="42">
        <f t="shared" ca="1" si="39"/>
        <v>48100</v>
      </c>
      <c r="T2129" s="43">
        <f ca="1">_xll.BInterpol('Base CDI'!$H$4:$H$28,'Base CDI'!$J$4:$J$29,S2129,"Cubic","Extrapolate=Linear","MultiX=Average","Skip=True","Sort=True")</f>
        <v>13.32491662002997</v>
      </c>
      <c r="U2129" s="43">
        <f ca="1">_xll.BInterpol('Base CDI'!$H$4:$H$28,'Base CDI'!$I$4:$I$29,S2129,"Cubic","Extrapolate=Linear","MultiX=Average","Skip=True","Sort=True")</f>
        <v>13.298347039040738</v>
      </c>
    </row>
    <row r="2130" spans="16:21" x14ac:dyDescent="0.25">
      <c r="P2130" s="10">
        <v>37609</v>
      </c>
      <c r="Q2130">
        <v>8.206906</v>
      </c>
      <c r="S2130" s="42">
        <f t="shared" ca="1" si="39"/>
        <v>48101</v>
      </c>
      <c r="T2130" s="43">
        <f ca="1">_xll.BInterpol('Base CDI'!$H$4:$H$28,'Base CDI'!$J$4:$J$29,S2130,"Cubic","Extrapolate=Linear","MultiX=Average","Skip=True","Sort=True")</f>
        <v>13.325216676052511</v>
      </c>
      <c r="U2130" s="43">
        <f ca="1">_xll.BInterpol('Base CDI'!$H$4:$H$28,'Base CDI'!$I$4:$I$29,S2130,"Cubic","Extrapolate=Linear","MultiX=Average","Skip=True","Sort=True")</f>
        <v>13.298643961142131</v>
      </c>
    </row>
    <row r="2131" spans="16:21" x14ac:dyDescent="0.25">
      <c r="P2131" s="10">
        <v>37610</v>
      </c>
      <c r="Q2131">
        <v>8.2141070000000003</v>
      </c>
      <c r="S2131" s="42">
        <f t="shared" ca="1" si="39"/>
        <v>48102</v>
      </c>
      <c r="T2131" s="43">
        <f ca="1">_xll.BInterpol('Base CDI'!$H$4:$H$28,'Base CDI'!$J$4:$J$29,S2131,"Cubic","Extrapolate=Linear","MultiX=Average","Skip=True","Sort=True")</f>
        <v>13.325516419552859</v>
      </c>
      <c r="U2131" s="43">
        <f ca="1">_xll.BInterpol('Base CDI'!$H$4:$H$28,'Base CDI'!$I$4:$I$29,S2131,"Cubic","Extrapolate=Linear","MultiX=Average","Skip=True","Sort=True")</f>
        <v>13.298940972164139</v>
      </c>
    </row>
    <row r="2132" spans="16:21" x14ac:dyDescent="0.25">
      <c r="P2132" s="10">
        <v>37613</v>
      </c>
      <c r="Q2132">
        <v>8.2213170000000009</v>
      </c>
      <c r="S2132" s="42">
        <f t="shared" ca="1" si="39"/>
        <v>48103</v>
      </c>
      <c r="T2132" s="43">
        <f ca="1">_xll.BInterpol('Base CDI'!$H$4:$H$28,'Base CDI'!$J$4:$J$29,S2132,"Cubic","Extrapolate=Linear","MultiX=Average","Skip=True","Sort=True")</f>
        <v>13.32581585056791</v>
      </c>
      <c r="U2132" s="43">
        <f ca="1">_xll.BInterpol('Base CDI'!$H$4:$H$28,'Base CDI'!$I$4:$I$29,S2132,"Cubic","Extrapolate=Linear","MultiX=Average","Skip=True","Sort=True")</f>
        <v>13.299238070932939</v>
      </c>
    </row>
    <row r="2133" spans="16:21" x14ac:dyDescent="0.25">
      <c r="P2133" s="10">
        <v>37614</v>
      </c>
      <c r="Q2133">
        <v>8.2285380000000004</v>
      </c>
      <c r="S2133" s="42">
        <f t="shared" ca="1" si="39"/>
        <v>48104</v>
      </c>
      <c r="T2133" s="43">
        <f ca="1">_xll.BInterpol('Base CDI'!$H$4:$H$28,'Base CDI'!$J$4:$J$29,S2133,"Cubic","Extrapolate=Linear","MultiX=Average","Skip=True","Sort=True")</f>
        <v>13.326114969134556</v>
      </c>
      <c r="U2133" s="43">
        <f ca="1">_xll.BInterpol('Base CDI'!$H$4:$H$28,'Base CDI'!$I$4:$I$29,S2133,"Cubic","Extrapolate=Linear","MultiX=Average","Skip=True","Sort=True")</f>
        <v>13.299535256274714</v>
      </c>
    </row>
    <row r="2134" spans="16:21" x14ac:dyDescent="0.25">
      <c r="P2134" s="10">
        <v>37616</v>
      </c>
      <c r="Q2134">
        <v>8.2357569999999996</v>
      </c>
      <c r="S2134" s="42">
        <f t="shared" ca="1" si="39"/>
        <v>48105</v>
      </c>
      <c r="T2134" s="43">
        <f ca="1">_xll.BInterpol('Base CDI'!$H$4:$H$28,'Base CDI'!$J$4:$J$29,S2134,"Cubic","Extrapolate=Linear","MultiX=Average","Skip=True","Sort=True")</f>
        <v>13.326413775289691</v>
      </c>
      <c r="U2134" s="43">
        <f ca="1">_xll.BInterpol('Base CDI'!$H$4:$H$28,'Base CDI'!$I$4:$I$29,S2134,"Cubic","Extrapolate=Linear","MultiX=Average","Skip=True","Sort=True")</f>
        <v>13.29983252701564</v>
      </c>
    </row>
    <row r="2135" spans="16:21" x14ac:dyDescent="0.25">
      <c r="P2135" s="10">
        <v>37617</v>
      </c>
      <c r="Q2135">
        <v>8.2429849999999991</v>
      </c>
      <c r="S2135" s="42">
        <f t="shared" ca="1" si="39"/>
        <v>48106</v>
      </c>
      <c r="T2135" s="43">
        <f ca="1">_xll.BInterpol('Base CDI'!$H$4:$H$28,'Base CDI'!$J$4:$J$29,S2135,"Cubic","Extrapolate=Linear","MultiX=Average","Skip=True","Sort=True")</f>
        <v>13.326712269070205</v>
      </c>
      <c r="U2135" s="43">
        <f ca="1">_xll.BInterpol('Base CDI'!$H$4:$H$28,'Base CDI'!$I$4:$I$29,S2135,"Cubic","Extrapolate=Linear","MultiX=Average","Skip=True","Sort=True")</f>
        <v>13.300129881981903</v>
      </c>
    </row>
    <row r="2136" spans="16:21" x14ac:dyDescent="0.25">
      <c r="P2136" s="10">
        <v>37620</v>
      </c>
      <c r="Q2136">
        <v>8.2502270000000006</v>
      </c>
      <c r="S2136" s="42">
        <f t="shared" ca="1" si="39"/>
        <v>48107</v>
      </c>
      <c r="T2136" s="43">
        <f ca="1">_xll.BInterpol('Base CDI'!$H$4:$H$28,'Base CDI'!$J$4:$J$29,S2136,"Cubic","Extrapolate=Linear","MultiX=Average","Skip=True","Sort=True")</f>
        <v>13.327010450512994</v>
      </c>
      <c r="U2136" s="43">
        <f ca="1">_xll.BInterpol('Base CDI'!$H$4:$H$28,'Base CDI'!$I$4:$I$29,S2136,"Cubic","Extrapolate=Linear","MultiX=Average","Skip=True","Sort=True")</f>
        <v>13.300427319999677</v>
      </c>
    </row>
    <row r="2137" spans="16:21" x14ac:dyDescent="0.25">
      <c r="P2137" s="10">
        <v>37621</v>
      </c>
      <c r="Q2137">
        <v>8.2574850000000009</v>
      </c>
      <c r="S2137" s="42">
        <f t="shared" ca="1" si="39"/>
        <v>48108</v>
      </c>
      <c r="T2137" s="43">
        <f ca="1">_xll.BInterpol('Base CDI'!$H$4:$H$28,'Base CDI'!$J$4:$J$29,S2137,"Cubic","Extrapolate=Linear","MultiX=Average","Skip=True","Sort=True")</f>
        <v>13.327308319654946</v>
      </c>
      <c r="U2137" s="43">
        <f ca="1">_xll.BInterpol('Base CDI'!$H$4:$H$28,'Base CDI'!$I$4:$I$29,S2137,"Cubic","Extrapolate=Linear","MultiX=Average","Skip=True","Sort=True")</f>
        <v>13.300724839895148</v>
      </c>
    </row>
    <row r="2138" spans="16:21" x14ac:dyDescent="0.25">
      <c r="P2138" s="10">
        <v>37623</v>
      </c>
      <c r="Q2138">
        <v>8.2647560000000002</v>
      </c>
      <c r="S2138" s="42">
        <f t="shared" ca="1" si="39"/>
        <v>48109</v>
      </c>
      <c r="T2138" s="43">
        <f ca="1">_xll.BInterpol('Base CDI'!$H$4:$H$28,'Base CDI'!$J$4:$J$29,S2138,"Cubic","Extrapolate=Linear","MultiX=Average","Skip=True","Sort=True")</f>
        <v>13.327605876532958</v>
      </c>
      <c r="U2138" s="43">
        <f ca="1">_xll.BInterpol('Base CDI'!$H$4:$H$28,'Base CDI'!$I$4:$I$29,S2138,"Cubic","Extrapolate=Linear","MultiX=Average","Skip=True","Sort=True")</f>
        <v>13.301022440494494</v>
      </c>
    </row>
    <row r="2139" spans="16:21" x14ac:dyDescent="0.25">
      <c r="P2139" s="10">
        <v>37624</v>
      </c>
      <c r="Q2139">
        <v>8.2720300000000009</v>
      </c>
      <c r="S2139" s="42">
        <f t="shared" ca="1" si="39"/>
        <v>48110</v>
      </c>
      <c r="T2139" s="43">
        <f ca="1">_xll.BInterpol('Base CDI'!$H$4:$H$28,'Base CDI'!$J$4:$J$29,S2139,"Cubic","Extrapolate=Linear","MultiX=Average","Skip=True","Sort=True")</f>
        <v>13.327903121183921</v>
      </c>
      <c r="U2139" s="43">
        <f ca="1">_xll.BInterpol('Base CDI'!$H$4:$H$28,'Base CDI'!$I$4:$I$29,S2139,"Cubic","Extrapolate=Linear","MultiX=Average","Skip=True","Sort=True")</f>
        <v>13.301320120623894</v>
      </c>
    </row>
    <row r="2140" spans="16:21" x14ac:dyDescent="0.25">
      <c r="P2140" s="10">
        <v>37627</v>
      </c>
      <c r="Q2140">
        <v>8.2793080000000003</v>
      </c>
      <c r="S2140" s="42">
        <f t="shared" ca="1" si="39"/>
        <v>48111</v>
      </c>
      <c r="T2140" s="43">
        <f ca="1">_xll.BInterpol('Base CDI'!$H$4:$H$28,'Base CDI'!$J$4:$J$29,S2140,"Cubic","Extrapolate=Linear","MultiX=Average","Skip=True","Sort=True")</f>
        <v>13.328200053644728</v>
      </c>
      <c r="U2140" s="43">
        <f ca="1">_xll.BInterpol('Base CDI'!$H$4:$H$28,'Base CDI'!$I$4:$I$29,S2140,"Cubic","Extrapolate=Linear","MultiX=Average","Skip=True","Sort=True")</f>
        <v>13.301617879109527</v>
      </c>
    </row>
    <row r="2141" spans="16:21" x14ac:dyDescent="0.25">
      <c r="P2141" s="10">
        <v>37628</v>
      </c>
      <c r="Q2141">
        <v>8.2865979999999997</v>
      </c>
      <c r="S2141" s="42">
        <f t="shared" ca="1" si="39"/>
        <v>48112</v>
      </c>
      <c r="T2141" s="43">
        <f ca="1">_xll.BInterpol('Base CDI'!$H$4:$H$28,'Base CDI'!$J$4:$J$29,S2141,"Cubic","Extrapolate=Linear","MultiX=Average","Skip=True","Sort=True")</f>
        <v>13.328496673952271</v>
      </c>
      <c r="U2141" s="43">
        <f ca="1">_xll.BInterpol('Base CDI'!$H$4:$H$28,'Base CDI'!$I$4:$I$29,S2141,"Cubic","Extrapolate=Linear","MultiX=Average","Skip=True","Sort=True")</f>
        <v>13.301915714777577</v>
      </c>
    </row>
    <row r="2142" spans="16:21" x14ac:dyDescent="0.25">
      <c r="P2142" s="10">
        <v>37629</v>
      </c>
      <c r="Q2142">
        <v>8.2938949999999991</v>
      </c>
      <c r="S2142" s="42">
        <f t="shared" ca="1" si="39"/>
        <v>48113</v>
      </c>
      <c r="T2142" s="43">
        <f ca="1">_xll.BInterpol('Base CDI'!$H$4:$H$28,'Base CDI'!$J$4:$J$29,S2142,"Cubic","Extrapolate=Linear","MultiX=Average","Skip=True","Sort=True")</f>
        <v>13.328792982143444</v>
      </c>
      <c r="U2142" s="43">
        <f ca="1">_xll.BInterpol('Base CDI'!$H$4:$H$28,'Base CDI'!$I$4:$I$29,S2142,"Cubic","Extrapolate=Linear","MultiX=Average","Skip=True","Sort=True")</f>
        <v>13.302213626454224</v>
      </c>
    </row>
    <row r="2143" spans="16:21" x14ac:dyDescent="0.25">
      <c r="P2143" s="10">
        <v>37630</v>
      </c>
      <c r="Q2143">
        <v>8.3011940000000006</v>
      </c>
      <c r="S2143" s="42">
        <f t="shared" ca="1" si="39"/>
        <v>48114</v>
      </c>
      <c r="T2143" s="43">
        <f ca="1">_xll.BInterpol('Base CDI'!$H$4:$H$28,'Base CDI'!$J$4:$J$29,S2143,"Cubic","Extrapolate=Linear","MultiX=Average","Skip=True","Sort=True")</f>
        <v>13.32908897825514</v>
      </c>
      <c r="U2143" s="43">
        <f ca="1">_xll.BInterpol('Base CDI'!$H$4:$H$28,'Base CDI'!$I$4:$I$29,S2143,"Cubic","Extrapolate=Linear","MultiX=Average","Skip=True","Sort=True")</f>
        <v>13.302511612965644</v>
      </c>
    </row>
    <row r="2144" spans="16:21" x14ac:dyDescent="0.25">
      <c r="P2144" s="10">
        <v>37631</v>
      </c>
      <c r="Q2144">
        <v>8.3084980000000002</v>
      </c>
      <c r="S2144" s="42">
        <f t="shared" ca="1" si="39"/>
        <v>48115</v>
      </c>
      <c r="T2144" s="43">
        <f ca="1">_xll.BInterpol('Base CDI'!$H$4:$H$28,'Base CDI'!$J$4:$J$29,S2144,"Cubic","Extrapolate=Linear","MultiX=Average","Skip=True","Sort=True")</f>
        <v>13.329384662324248</v>
      </c>
      <c r="U2144" s="43">
        <f ca="1">_xll.BInterpol('Base CDI'!$H$4:$H$28,'Base CDI'!$I$4:$I$29,S2144,"Cubic","Extrapolate=Linear","MultiX=Average","Skip=True","Sort=True")</f>
        <v>13.30280967313802</v>
      </c>
    </row>
    <row r="2145" spans="16:21" x14ac:dyDescent="0.25">
      <c r="P2145" s="10">
        <v>37634</v>
      </c>
      <c r="Q2145">
        <v>8.3158080000000005</v>
      </c>
      <c r="S2145" s="42">
        <f t="shared" ca="1" si="39"/>
        <v>48116</v>
      </c>
      <c r="T2145" s="43">
        <f ca="1">_xll.BInterpol('Base CDI'!$H$4:$H$28,'Base CDI'!$J$4:$J$29,S2145,"Cubic","Extrapolate=Linear","MultiX=Average","Skip=True","Sort=True")</f>
        <v>13.329680034387664</v>
      </c>
      <c r="U2145" s="43">
        <f ca="1">_xll.BInterpol('Base CDI'!$H$4:$H$28,'Base CDI'!$I$4:$I$29,S2145,"Cubic","Extrapolate=Linear","MultiX=Average","Skip=True","Sort=True")</f>
        <v>13.303107805797532</v>
      </c>
    </row>
    <row r="2146" spans="16:21" x14ac:dyDescent="0.25">
      <c r="P2146" s="10">
        <v>37635</v>
      </c>
      <c r="Q2146">
        <v>8.3231219999999997</v>
      </c>
      <c r="S2146" s="42">
        <f t="shared" ca="1" si="39"/>
        <v>48117</v>
      </c>
      <c r="T2146" s="43">
        <f ca="1">_xll.BInterpol('Base CDI'!$H$4:$H$28,'Base CDI'!$J$4:$J$29,S2146,"Cubic","Extrapolate=Linear","MultiX=Average","Skip=True","Sort=True")</f>
        <v>13.329975094482281</v>
      </c>
      <c r="U2146" s="43">
        <f ca="1">_xll.BInterpol('Base CDI'!$H$4:$H$28,'Base CDI'!$I$4:$I$29,S2146,"Cubic","Extrapolate=Linear","MultiX=Average","Skip=True","Sort=True")</f>
        <v>13.303406009770363</v>
      </c>
    </row>
    <row r="2147" spans="16:21" x14ac:dyDescent="0.25">
      <c r="P2147" s="10">
        <v>37636</v>
      </c>
      <c r="Q2147">
        <v>8.3304449999999992</v>
      </c>
      <c r="S2147" s="42">
        <f t="shared" ca="1" si="39"/>
        <v>48118</v>
      </c>
      <c r="T2147" s="43">
        <f ca="1">_xll.BInterpol('Base CDI'!$H$4:$H$28,'Base CDI'!$J$4:$J$29,S2147,"Cubic","Extrapolate=Linear","MultiX=Average","Skip=True","Sort=True")</f>
        <v>13.33026984264499</v>
      </c>
      <c r="U2147" s="43">
        <f ca="1">_xll.BInterpol('Base CDI'!$H$4:$H$28,'Base CDI'!$I$4:$I$29,S2147,"Cubic","Extrapolate=Linear","MultiX=Average","Skip=True","Sort=True")</f>
        <v>13.303704283882688</v>
      </c>
    </row>
    <row r="2148" spans="16:21" x14ac:dyDescent="0.25">
      <c r="P2148" s="10">
        <v>37637</v>
      </c>
      <c r="Q2148">
        <v>8.3377800000000004</v>
      </c>
      <c r="S2148" s="42">
        <f t="shared" ca="1" si="39"/>
        <v>48119</v>
      </c>
      <c r="T2148" s="43">
        <f ca="1">_xll.BInterpol('Base CDI'!$H$4:$H$28,'Base CDI'!$J$4:$J$29,S2148,"Cubic","Extrapolate=Linear","MultiX=Average","Skip=True","Sort=True")</f>
        <v>13.330564278912684</v>
      </c>
      <c r="U2148" s="43">
        <f ca="1">_xll.BInterpol('Base CDI'!$H$4:$H$28,'Base CDI'!$I$4:$I$29,S2148,"Cubic","Extrapolate=Linear","MultiX=Average","Skip=True","Sort=True")</f>
        <v>13.30400262696069</v>
      </c>
    </row>
    <row r="2149" spans="16:21" x14ac:dyDescent="0.25">
      <c r="P2149" s="10">
        <v>37638</v>
      </c>
      <c r="Q2149">
        <v>8.3451260000000005</v>
      </c>
      <c r="S2149" s="42">
        <f t="shared" ca="1" si="39"/>
        <v>48120</v>
      </c>
      <c r="T2149" s="43">
        <f ca="1">_xll.BInterpol('Base CDI'!$H$4:$H$28,'Base CDI'!$J$4:$J$29,S2149,"Cubic","Extrapolate=Linear","MultiX=Average","Skip=True","Sort=True")</f>
        <v>13.330858403322257</v>
      </c>
      <c r="U2149" s="43">
        <f ca="1">_xll.BInterpol('Base CDI'!$H$4:$H$28,'Base CDI'!$I$4:$I$29,S2149,"Cubic","Extrapolate=Linear","MultiX=Average","Skip=True","Sort=True")</f>
        <v>13.304301037830548</v>
      </c>
    </row>
    <row r="2150" spans="16:21" x14ac:dyDescent="0.25">
      <c r="P2150" s="10">
        <v>37641</v>
      </c>
      <c r="Q2150">
        <v>8.3524790000000007</v>
      </c>
      <c r="S2150" s="42">
        <f t="shared" ca="1" si="39"/>
        <v>48121</v>
      </c>
      <c r="T2150" s="43">
        <f ca="1">_xll.BInterpol('Base CDI'!$H$4:$H$28,'Base CDI'!$J$4:$J$29,S2150,"Cubic","Extrapolate=Linear","MultiX=Average","Skip=True","Sort=True")</f>
        <v>13.331152215910601</v>
      </c>
      <c r="U2150" s="43">
        <f ca="1">_xll.BInterpol('Base CDI'!$H$4:$H$28,'Base CDI'!$I$4:$I$29,S2150,"Cubic","Extrapolate=Linear","MultiX=Average","Skip=True","Sort=True")</f>
        <v>13.304599515318445</v>
      </c>
    </row>
    <row r="2151" spans="16:21" x14ac:dyDescent="0.25">
      <c r="P2151" s="10">
        <v>37642</v>
      </c>
      <c r="Q2151">
        <v>8.3598370000000006</v>
      </c>
      <c r="S2151" s="42">
        <f t="shared" ca="1" si="39"/>
        <v>48122</v>
      </c>
      <c r="T2151" s="43">
        <f ca="1">_xll.BInterpol('Base CDI'!$H$4:$H$28,'Base CDI'!$J$4:$J$29,S2151,"Cubic","Extrapolate=Linear","MultiX=Average","Skip=True","Sort=True")</f>
        <v>13.331445716714606</v>
      </c>
      <c r="U2151" s="43">
        <f ca="1">_xll.BInterpol('Base CDI'!$H$4:$H$28,'Base CDI'!$I$4:$I$29,S2151,"Cubic","Extrapolate=Linear","MultiX=Average","Skip=True","Sort=True")</f>
        <v>13.304898058250558</v>
      </c>
    </row>
    <row r="2152" spans="16:21" x14ac:dyDescent="0.25">
      <c r="P2152" s="10">
        <v>37643</v>
      </c>
      <c r="Q2152">
        <v>8.3672000000000004</v>
      </c>
      <c r="S2152" s="42">
        <f t="shared" ca="1" si="39"/>
        <v>48123</v>
      </c>
      <c r="T2152" s="43">
        <f ca="1">_xll.BInterpol('Base CDI'!$H$4:$H$28,'Base CDI'!$J$4:$J$29,S2152,"Cubic","Extrapolate=Linear","MultiX=Average","Skip=True","Sort=True")</f>
        <v>13.33173890577117</v>
      </c>
      <c r="U2152" s="43">
        <f ca="1">_xll.BInterpol('Base CDI'!$H$4:$H$28,'Base CDI'!$I$4:$I$29,S2152,"Cubic","Extrapolate=Linear","MultiX=Average","Skip=True","Sort=True")</f>
        <v>13.305196665453069</v>
      </c>
    </row>
    <row r="2153" spans="16:21" x14ac:dyDescent="0.25">
      <c r="P2153" s="10">
        <v>37644</v>
      </c>
      <c r="Q2153">
        <v>8.3745720000000006</v>
      </c>
      <c r="S2153" s="42">
        <f t="shared" ca="1" si="39"/>
        <v>48124</v>
      </c>
      <c r="T2153" s="43">
        <f ca="1">_xll.BInterpol('Base CDI'!$H$4:$H$28,'Base CDI'!$J$4:$J$29,S2153,"Cubic","Extrapolate=Linear","MultiX=Average","Skip=True","Sort=True")</f>
        <v>13.332031783117181</v>
      </c>
      <c r="U2153" s="43">
        <f ca="1">_xll.BInterpol('Base CDI'!$H$4:$H$28,'Base CDI'!$I$4:$I$29,S2153,"Cubic","Extrapolate=Linear","MultiX=Average","Skip=True","Sort=True")</f>
        <v>13.305495335752157</v>
      </c>
    </row>
    <row r="2154" spans="16:21" x14ac:dyDescent="0.25">
      <c r="P2154" s="10">
        <v>37645</v>
      </c>
      <c r="Q2154">
        <v>8.382066</v>
      </c>
      <c r="S2154" s="42">
        <f t="shared" ca="1" si="39"/>
        <v>48125</v>
      </c>
      <c r="T2154" s="43">
        <f ca="1">_xll.BInterpol('Base CDI'!$H$4:$H$28,'Base CDI'!$J$4:$J$29,S2154,"Cubic","Extrapolate=Linear","MultiX=Average","Skip=True","Sort=True")</f>
        <v>13.332324348789534</v>
      </c>
      <c r="U2154" s="43">
        <f ca="1">_xll.BInterpol('Base CDI'!$H$4:$H$28,'Base CDI'!$I$4:$I$29,S2154,"Cubic","Extrapolate=Linear","MultiX=Average","Skip=True","Sort=True")</f>
        <v>13.305794067974004</v>
      </c>
    </row>
    <row r="2155" spans="16:21" x14ac:dyDescent="0.25">
      <c r="P2155" s="10">
        <v>37648</v>
      </c>
      <c r="Q2155">
        <v>8.3895759999999999</v>
      </c>
      <c r="S2155" s="42">
        <f t="shared" ca="1" si="39"/>
        <v>48126</v>
      </c>
      <c r="T2155" s="43">
        <f ca="1">_xll.BInterpol('Base CDI'!$H$4:$H$28,'Base CDI'!$J$4:$J$29,S2155,"Cubic","Extrapolate=Linear","MultiX=Average","Skip=True","Sort=True")</f>
        <v>13.332616602825121</v>
      </c>
      <c r="U2155" s="43">
        <f ca="1">_xll.BInterpol('Base CDI'!$H$4:$H$28,'Base CDI'!$I$4:$I$29,S2155,"Cubic","Extrapolate=Linear","MultiX=Average","Skip=True","Sort=True")</f>
        <v>13.306092860944789</v>
      </c>
    </row>
    <row r="2156" spans="16:21" x14ac:dyDescent="0.25">
      <c r="P2156" s="10">
        <v>37649</v>
      </c>
      <c r="Q2156">
        <v>8.3970959999999994</v>
      </c>
      <c r="S2156" s="42">
        <f t="shared" ca="1" si="39"/>
        <v>48127</v>
      </c>
      <c r="T2156" s="43">
        <f ca="1">_xll.BInterpol('Base CDI'!$H$4:$H$28,'Base CDI'!$J$4:$J$29,S2156,"Cubic","Extrapolate=Linear","MultiX=Average","Skip=True","Sort=True")</f>
        <v>13.332908545260835</v>
      </c>
      <c r="U2156" s="43">
        <f ca="1">_xll.BInterpol('Base CDI'!$H$4:$H$28,'Base CDI'!$I$4:$I$29,S2156,"Cubic","Extrapolate=Linear","MultiX=Average","Skip=True","Sort=True")</f>
        <v>13.306391713490692</v>
      </c>
    </row>
    <row r="2157" spans="16:21" x14ac:dyDescent="0.25">
      <c r="P2157" s="10">
        <v>37650</v>
      </c>
      <c r="Q2157">
        <v>8.4045930000000002</v>
      </c>
      <c r="S2157" s="42">
        <f t="shared" ca="1" si="39"/>
        <v>48128</v>
      </c>
      <c r="T2157" s="43">
        <f ca="1">_xll.BInterpol('Base CDI'!$H$4:$H$28,'Base CDI'!$J$4:$J$29,S2157,"Cubic","Extrapolate=Linear","MultiX=Average","Skip=True","Sort=True")</f>
        <v>13.33320017613357</v>
      </c>
      <c r="U2157" s="43">
        <f ca="1">_xll.BInterpol('Base CDI'!$H$4:$H$28,'Base CDI'!$I$4:$I$29,S2157,"Cubic","Extrapolate=Linear","MultiX=Average","Skip=True","Sort=True")</f>
        <v>13.306690624437893</v>
      </c>
    </row>
    <row r="2158" spans="16:21" x14ac:dyDescent="0.25">
      <c r="P2158" s="10">
        <v>37651</v>
      </c>
      <c r="Q2158">
        <v>8.4121220000000001</v>
      </c>
      <c r="S2158" s="42">
        <f t="shared" ca="1" si="39"/>
        <v>48129</v>
      </c>
      <c r="T2158" s="43">
        <f ca="1">_xll.BInterpol('Base CDI'!$H$4:$H$28,'Base CDI'!$J$4:$J$29,S2158,"Cubic","Extrapolate=Linear","MultiX=Average","Skip=True","Sort=True")</f>
        <v>13.333491495480216</v>
      </c>
      <c r="U2158" s="43">
        <f ca="1">_xll.BInterpol('Base CDI'!$H$4:$H$28,'Base CDI'!$I$4:$I$29,S2158,"Cubic","Extrapolate=Linear","MultiX=Average","Skip=True","Sort=True")</f>
        <v>13.306989592612572</v>
      </c>
    </row>
    <row r="2159" spans="16:21" x14ac:dyDescent="0.25">
      <c r="P2159" s="10">
        <v>37652</v>
      </c>
      <c r="Q2159">
        <v>8.4196620000000006</v>
      </c>
      <c r="S2159" s="42">
        <f t="shared" ca="1" si="39"/>
        <v>48130</v>
      </c>
      <c r="T2159" s="43">
        <f ca="1">_xll.BInterpol('Base CDI'!$H$4:$H$28,'Base CDI'!$J$4:$J$29,S2159,"Cubic","Extrapolate=Linear","MultiX=Average","Skip=True","Sort=True")</f>
        <v>13.333782503337666</v>
      </c>
      <c r="U2159" s="43">
        <f ca="1">_xll.BInterpol('Base CDI'!$H$4:$H$28,'Base CDI'!$I$4:$I$29,S2159,"Cubic","Extrapolate=Linear","MultiX=Average","Skip=True","Sort=True")</f>
        <v>13.307288616840912</v>
      </c>
    </row>
    <row r="2160" spans="16:21" x14ac:dyDescent="0.25">
      <c r="P2160" s="10">
        <v>37655</v>
      </c>
      <c r="Q2160">
        <v>8.4271960000000004</v>
      </c>
      <c r="S2160" s="42">
        <f t="shared" ca="1" si="39"/>
        <v>48131</v>
      </c>
      <c r="T2160" s="43">
        <f ca="1">_xll.BInterpol('Base CDI'!$H$4:$H$28,'Base CDI'!$J$4:$J$29,S2160,"Cubic","Extrapolate=Linear","MultiX=Average","Skip=True","Sort=True")</f>
        <v>13.334073199742814</v>
      </c>
      <c r="U2160" s="43">
        <f ca="1">_xll.BInterpol('Base CDI'!$H$4:$H$28,'Base CDI'!$I$4:$I$29,S2160,"Cubic","Extrapolate=Linear","MultiX=Average","Skip=True","Sort=True")</f>
        <v>13.30758769594909</v>
      </c>
    </row>
    <row r="2161" spans="16:21" x14ac:dyDescent="0.25">
      <c r="P2161" s="10">
        <v>37656</v>
      </c>
      <c r="Q2161">
        <v>8.4347499999999993</v>
      </c>
      <c r="S2161" s="42">
        <f t="shared" ca="1" si="39"/>
        <v>48132</v>
      </c>
      <c r="T2161" s="43">
        <f ca="1">_xll.BInterpol('Base CDI'!$H$4:$H$28,'Base CDI'!$J$4:$J$29,S2161,"Cubic","Extrapolate=Linear","MultiX=Average","Skip=True","Sort=True")</f>
        <v>13.334363584732552</v>
      </c>
      <c r="U2161" s="43">
        <f ca="1">_xll.BInterpol('Base CDI'!$H$4:$H$28,'Base CDI'!$I$4:$I$29,S2161,"Cubic","Extrapolate=Linear","MultiX=Average","Skip=True","Sort=True")</f>
        <v>13.307886828763287</v>
      </c>
    </row>
    <row r="2162" spans="16:21" x14ac:dyDescent="0.25">
      <c r="P2162" s="10">
        <v>37657</v>
      </c>
      <c r="Q2162">
        <v>8.4423150000000007</v>
      </c>
      <c r="S2162" s="42">
        <f t="shared" ca="1" si="39"/>
        <v>48133</v>
      </c>
      <c r="T2162" s="43">
        <f ca="1">_xll.BInterpol('Base CDI'!$H$4:$H$28,'Base CDI'!$J$4:$J$29,S2162,"Cubic","Extrapolate=Linear","MultiX=Average","Skip=True","Sort=True")</f>
        <v>13.334653658343774</v>
      </c>
      <c r="U2162" s="43">
        <f ca="1">_xll.BInterpol('Base CDI'!$H$4:$H$28,'Base CDI'!$I$4:$I$29,S2162,"Cubic","Extrapolate=Linear","MultiX=Average","Skip=True","Sort=True")</f>
        <v>13.308186014109683</v>
      </c>
    </row>
    <row r="2163" spans="16:21" x14ac:dyDescent="0.25">
      <c r="P2163" s="10">
        <v>37658</v>
      </c>
      <c r="Q2163">
        <v>8.4498929999999994</v>
      </c>
      <c r="S2163" s="42">
        <f t="shared" ca="1" si="39"/>
        <v>48134</v>
      </c>
      <c r="T2163" s="43">
        <f ca="1">_xll.BInterpol('Base CDI'!$H$4:$H$28,'Base CDI'!$J$4:$J$29,S2163,"Cubic","Extrapolate=Linear","MultiX=Average","Skip=True","Sort=True")</f>
        <v>13.334943420613371</v>
      </c>
      <c r="U2163" s="43">
        <f ca="1">_xll.BInterpol('Base CDI'!$H$4:$H$28,'Base CDI'!$I$4:$I$29,S2163,"Cubic","Extrapolate=Linear","MultiX=Average","Skip=True","Sort=True")</f>
        <v>13.30848525081446</v>
      </c>
    </row>
    <row r="2164" spans="16:21" x14ac:dyDescent="0.25">
      <c r="P2164" s="10">
        <v>37659</v>
      </c>
      <c r="Q2164">
        <v>8.4574780000000001</v>
      </c>
      <c r="S2164" s="42">
        <f t="shared" ca="1" si="39"/>
        <v>48135</v>
      </c>
      <c r="T2164" s="43">
        <f ca="1">_xll.BInterpol('Base CDI'!$H$4:$H$28,'Base CDI'!$J$4:$J$29,S2164,"Cubic","Extrapolate=Linear","MultiX=Average","Skip=True","Sort=True")</f>
        <v>13.335232871578237</v>
      </c>
      <c r="U2164" s="43">
        <f ca="1">_xll.BInterpol('Base CDI'!$H$4:$H$28,'Base CDI'!$I$4:$I$29,S2164,"Cubic","Extrapolate=Linear","MultiX=Average","Skip=True","Sort=True")</f>
        <v>13.308784537703797</v>
      </c>
    </row>
    <row r="2165" spans="16:21" x14ac:dyDescent="0.25">
      <c r="P2165" s="10">
        <v>37662</v>
      </c>
      <c r="Q2165">
        <v>8.4650639999999999</v>
      </c>
      <c r="S2165" s="42">
        <f t="shared" ca="1" si="39"/>
        <v>48136</v>
      </c>
      <c r="T2165" s="43">
        <f ca="1">_xll.BInterpol('Base CDI'!$H$4:$H$28,'Base CDI'!$J$4:$J$29,S2165,"Cubic","Extrapolate=Linear","MultiX=Average","Skip=True","Sort=True")</f>
        <v>13.335522011275263</v>
      </c>
      <c r="U2165" s="43">
        <f ca="1">_xll.BInterpol('Base CDI'!$H$4:$H$28,'Base CDI'!$I$4:$I$29,S2165,"Cubic","Extrapolate=Linear","MultiX=Average","Skip=True","Sort=True")</f>
        <v>13.309083873603873</v>
      </c>
    </row>
    <row r="2166" spans="16:21" x14ac:dyDescent="0.25">
      <c r="P2166" s="10">
        <v>37663</v>
      </c>
      <c r="Q2166">
        <v>8.4726540000000004</v>
      </c>
      <c r="S2166" s="42">
        <f t="shared" ca="1" si="39"/>
        <v>48137</v>
      </c>
      <c r="T2166" s="43">
        <f ca="1">_xll.BInterpol('Base CDI'!$H$4:$H$28,'Base CDI'!$J$4:$J$29,S2166,"Cubic","Extrapolate=Linear","MultiX=Average","Skip=True","Sort=True")</f>
        <v>13.335810839741342</v>
      </c>
      <c r="U2166" s="43">
        <f ca="1">_xll.BInterpol('Base CDI'!$H$4:$H$28,'Base CDI'!$I$4:$I$29,S2166,"Cubic","Extrapolate=Linear","MultiX=Average","Skip=True","Sort=True")</f>
        <v>13.309383257340871</v>
      </c>
    </row>
    <row r="2167" spans="16:21" x14ac:dyDescent="0.25">
      <c r="P2167" s="10">
        <v>37664</v>
      </c>
      <c r="Q2167">
        <v>8.4802490000000006</v>
      </c>
      <c r="S2167" s="42">
        <f t="shared" ca="1" si="39"/>
        <v>48138</v>
      </c>
      <c r="T2167" s="43">
        <f ca="1">_xll.BInterpol('Base CDI'!$H$4:$H$28,'Base CDI'!$J$4:$J$29,S2167,"Cubic","Extrapolate=Linear","MultiX=Average","Skip=True","Sort=True")</f>
        <v>13.336099357013369</v>
      </c>
      <c r="U2167" s="43">
        <f ca="1">_xll.BInterpol('Base CDI'!$H$4:$H$28,'Base CDI'!$I$4:$I$29,S2167,"Cubic","Extrapolate=Linear","MultiX=Average","Skip=True","Sort=True")</f>
        <v>13.309682687740969</v>
      </c>
    </row>
    <row r="2168" spans="16:21" x14ac:dyDescent="0.25">
      <c r="P2168" s="10">
        <v>37665</v>
      </c>
      <c r="Q2168">
        <v>8.4878370000000007</v>
      </c>
      <c r="S2168" s="42">
        <f t="shared" ca="1" si="39"/>
        <v>48139</v>
      </c>
      <c r="T2168" s="43">
        <f ca="1">_xll.BInterpol('Base CDI'!$H$4:$H$28,'Base CDI'!$J$4:$J$29,S2168,"Cubic","Extrapolate=Linear","MultiX=Average","Skip=True","Sort=True")</f>
        <v>13.336387563128234</v>
      </c>
      <c r="U2168" s="43">
        <f ca="1">_xll.BInterpol('Base CDI'!$H$4:$H$28,'Base CDI'!$I$4:$I$29,S2168,"Cubic","Extrapolate=Linear","MultiX=Average","Skip=True","Sort=True")</f>
        <v>13.309982163630346</v>
      </c>
    </row>
    <row r="2169" spans="16:21" x14ac:dyDescent="0.25">
      <c r="P2169" s="10">
        <v>37666</v>
      </c>
      <c r="Q2169">
        <v>8.4954289999999997</v>
      </c>
      <c r="S2169" s="42">
        <f t="shared" ca="1" si="39"/>
        <v>48140</v>
      </c>
      <c r="T2169" s="43">
        <f ca="1">_xll.BInterpol('Base CDI'!$H$4:$H$28,'Base CDI'!$J$4:$J$29,S2169,"Cubic","Extrapolate=Linear","MultiX=Average","Skip=True","Sort=True")</f>
        <v>13.336675458122832</v>
      </c>
      <c r="U2169" s="43">
        <f ca="1">_xll.BInterpol('Base CDI'!$H$4:$H$28,'Base CDI'!$I$4:$I$29,S2169,"Cubic","Extrapolate=Linear","MultiX=Average","Skip=True","Sort=True")</f>
        <v>13.310281683835186</v>
      </c>
    </row>
    <row r="2170" spans="16:21" x14ac:dyDescent="0.25">
      <c r="P2170" s="10">
        <v>37669</v>
      </c>
      <c r="Q2170">
        <v>8.5030330000000003</v>
      </c>
      <c r="S2170" s="42">
        <f t="shared" ca="1" si="39"/>
        <v>48141</v>
      </c>
      <c r="T2170" s="43">
        <f ca="1">_xll.BInterpol('Base CDI'!$H$4:$H$28,'Base CDI'!$J$4:$J$29,S2170,"Cubic","Extrapolate=Linear","MultiX=Average","Skip=True","Sort=True")</f>
        <v>13.336963042034053</v>
      </c>
      <c r="U2170" s="43">
        <f ca="1">_xll.BInterpol('Base CDI'!$H$4:$H$28,'Base CDI'!$I$4:$I$29,S2170,"Cubic","Extrapolate=Linear","MultiX=Average","Skip=True","Sort=True")</f>
        <v>13.310581247181666</v>
      </c>
    </row>
    <row r="2171" spans="16:21" x14ac:dyDescent="0.25">
      <c r="P2171" s="10">
        <v>37670</v>
      </c>
      <c r="Q2171">
        <v>8.5106520000000003</v>
      </c>
      <c r="S2171" s="42">
        <f t="shared" ca="1" si="39"/>
        <v>48142</v>
      </c>
      <c r="T2171" s="43">
        <f ca="1">_xll.BInterpol('Base CDI'!$H$4:$H$28,'Base CDI'!$J$4:$J$29,S2171,"Cubic","Extrapolate=Linear","MultiX=Average","Skip=True","Sort=True")</f>
        <v>13.337250314898792</v>
      </c>
      <c r="U2171" s="43">
        <f ca="1">_xll.BInterpol('Base CDI'!$H$4:$H$28,'Base CDI'!$I$4:$I$29,S2171,"Cubic","Extrapolate=Linear","MultiX=Average","Skip=True","Sort=True")</f>
        <v>13.310880852495968</v>
      </c>
    </row>
    <row r="2172" spans="16:21" x14ac:dyDescent="0.25">
      <c r="P2172" s="10">
        <v>37671</v>
      </c>
      <c r="Q2172">
        <v>8.5182699999999993</v>
      </c>
      <c r="S2172" s="42">
        <f t="shared" ca="1" si="39"/>
        <v>48143</v>
      </c>
      <c r="T2172" s="43">
        <f ca="1">_xll.BInterpol('Base CDI'!$H$4:$H$28,'Base CDI'!$J$4:$J$29,S2172,"Cubic","Extrapolate=Linear","MultiX=Average","Skip=True","Sort=True")</f>
        <v>13.337537276753942</v>
      </c>
      <c r="U2172" s="43">
        <f ca="1">_xll.BInterpol('Base CDI'!$H$4:$H$28,'Base CDI'!$I$4:$I$29,S2172,"Cubic","Extrapolate=Linear","MultiX=Average","Skip=True","Sort=True")</f>
        <v>13.311180498604271</v>
      </c>
    </row>
    <row r="2173" spans="16:21" x14ac:dyDescent="0.25">
      <c r="P2173" s="10">
        <v>37672</v>
      </c>
      <c r="Q2173">
        <v>8.5258970000000005</v>
      </c>
      <c r="S2173" s="42">
        <f t="shared" ca="1" si="39"/>
        <v>48144</v>
      </c>
      <c r="T2173" s="43">
        <f ca="1">_xll.BInterpol('Base CDI'!$H$4:$H$28,'Base CDI'!$J$4:$J$29,S2173,"Cubic","Extrapolate=Linear","MultiX=Average","Skip=True","Sort=True")</f>
        <v>13.337823927636393</v>
      </c>
      <c r="U2173" s="43">
        <f ca="1">_xll.BInterpol('Base CDI'!$H$4:$H$28,'Base CDI'!$I$4:$I$29,S2173,"Cubic","Extrapolate=Linear","MultiX=Average","Skip=True","Sort=True")</f>
        <v>13.311480184332757</v>
      </c>
    </row>
    <row r="2174" spans="16:21" x14ac:dyDescent="0.25">
      <c r="P2174" s="10">
        <v>37673</v>
      </c>
      <c r="Q2174">
        <v>8.5337390000000006</v>
      </c>
      <c r="S2174" s="42">
        <f t="shared" ca="1" si="39"/>
        <v>48145</v>
      </c>
      <c r="T2174" s="43">
        <f ca="1">_xll.BInterpol('Base CDI'!$H$4:$H$28,'Base CDI'!$J$4:$J$29,S2174,"Cubic","Extrapolate=Linear","MultiX=Average","Skip=True","Sort=True")</f>
        <v>13.338110267583039</v>
      </c>
      <c r="U2174" s="43">
        <f ca="1">_xll.BInterpol('Base CDI'!$H$4:$H$28,'Base CDI'!$I$4:$I$29,S2174,"Cubic","Extrapolate=Linear","MultiX=Average","Skip=True","Sort=True")</f>
        <v>13.311779908507603</v>
      </c>
    </row>
    <row r="2175" spans="16:21" x14ac:dyDescent="0.25">
      <c r="P2175" s="10">
        <v>37676</v>
      </c>
      <c r="Q2175">
        <v>8.54162</v>
      </c>
      <c r="S2175" s="42">
        <f t="shared" ca="1" si="39"/>
        <v>48146</v>
      </c>
      <c r="T2175" s="43">
        <f ca="1">_xll.BInterpol('Base CDI'!$H$4:$H$28,'Base CDI'!$J$4:$J$29,S2175,"Cubic","Extrapolate=Linear","MultiX=Average","Skip=True","Sort=True")</f>
        <v>13.338396296630773</v>
      </c>
      <c r="U2175" s="43">
        <f ca="1">_xll.BInterpol('Base CDI'!$H$4:$H$28,'Base CDI'!$I$4:$I$29,S2175,"Cubic","Extrapolate=Linear","MultiX=Average","Skip=True","Sort=True")</f>
        <v>13.312079669954993</v>
      </c>
    </row>
    <row r="2176" spans="16:21" x14ac:dyDescent="0.25">
      <c r="P2176" s="10">
        <v>37677</v>
      </c>
      <c r="Q2176">
        <v>8.5495160000000006</v>
      </c>
      <c r="S2176" s="42">
        <f t="shared" ca="1" si="39"/>
        <v>48147</v>
      </c>
      <c r="T2176" s="43">
        <f ca="1">_xll.BInterpol('Base CDI'!$H$4:$H$28,'Base CDI'!$J$4:$J$29,S2176,"Cubic","Extrapolate=Linear","MultiX=Average","Skip=True","Sort=True")</f>
        <v>13.338682014816488</v>
      </c>
      <c r="U2176" s="43">
        <f ca="1">_xll.BInterpol('Base CDI'!$H$4:$H$28,'Base CDI'!$I$4:$I$29,S2176,"Cubic","Extrapolate=Linear","MultiX=Average","Skip=True","Sort=True")</f>
        <v>13.312379467501104</v>
      </c>
    </row>
    <row r="2177" spans="16:21" x14ac:dyDescent="0.25">
      <c r="P2177" s="10">
        <v>37678</v>
      </c>
      <c r="Q2177">
        <v>8.557423</v>
      </c>
      <c r="S2177" s="42">
        <f t="shared" ca="1" si="39"/>
        <v>48148</v>
      </c>
      <c r="T2177" s="43">
        <f ca="1">_xll.BInterpol('Base CDI'!$H$4:$H$28,'Base CDI'!$J$4:$J$29,S2177,"Cubic","Extrapolate=Linear","MultiX=Average","Skip=True","Sort=True")</f>
        <v>13.338967422177076</v>
      </c>
      <c r="U2177" s="43">
        <f ca="1">_xll.BInterpol('Base CDI'!$H$4:$H$28,'Base CDI'!$I$4:$I$29,S2177,"Cubic","Extrapolate=Linear","MultiX=Average","Skip=True","Sort=True")</f>
        <v>13.312679299972119</v>
      </c>
    </row>
    <row r="2178" spans="16:21" x14ac:dyDescent="0.25">
      <c r="P2178" s="10">
        <v>37679</v>
      </c>
      <c r="Q2178">
        <v>8.5653360000000003</v>
      </c>
      <c r="S2178" s="42">
        <f t="shared" ca="1" si="39"/>
        <v>48149</v>
      </c>
      <c r="T2178" s="43">
        <f ca="1">_xll.BInterpol('Base CDI'!$H$4:$H$28,'Base CDI'!$J$4:$J$29,S2178,"Cubic","Extrapolate=Linear","MultiX=Average","Skip=True","Sort=True")</f>
        <v>13.339252518749429</v>
      </c>
      <c r="U2178" s="43">
        <f ca="1">_xll.BInterpol('Base CDI'!$H$4:$H$28,'Base CDI'!$I$4:$I$29,S2178,"Cubic","Extrapolate=Linear","MultiX=Average","Skip=True","Sort=True")</f>
        <v>13.312979166194216</v>
      </c>
    </row>
    <row r="2179" spans="16:21" x14ac:dyDescent="0.25">
      <c r="P2179" s="10">
        <v>37680</v>
      </c>
      <c r="Q2179">
        <v>8.5732599999999994</v>
      </c>
      <c r="S2179" s="42">
        <f t="shared" ca="1" si="39"/>
        <v>48150</v>
      </c>
      <c r="T2179" s="43">
        <f ca="1">_xll.BInterpol('Base CDI'!$H$4:$H$28,'Base CDI'!$J$4:$J$29,S2179,"Cubic","Extrapolate=Linear","MultiX=Average","Skip=True","Sort=True")</f>
        <v>13.339537304570442</v>
      </c>
      <c r="U2179" s="43">
        <f ca="1">_xll.BInterpol('Base CDI'!$H$4:$H$28,'Base CDI'!$I$4:$I$29,S2179,"Cubic","Extrapolate=Linear","MultiX=Average","Skip=True","Sort=True")</f>
        <v>13.313279064993576</v>
      </c>
    </row>
    <row r="2180" spans="16:21" x14ac:dyDescent="0.25">
      <c r="P2180" s="10">
        <v>37685</v>
      </c>
      <c r="Q2180">
        <v>8.5812019999999993</v>
      </c>
      <c r="S2180" s="42">
        <f t="shared" ca="1" si="39"/>
        <v>48151</v>
      </c>
      <c r="T2180" s="43">
        <f ca="1">_xll.BInterpol('Base CDI'!$H$4:$H$28,'Base CDI'!$J$4:$J$29,S2180,"Cubic","Extrapolate=Linear","MultiX=Average","Skip=True","Sort=True")</f>
        <v>13.339821779677006</v>
      </c>
      <c r="U2180" s="43">
        <f ca="1">_xll.BInterpol('Base CDI'!$H$4:$H$28,'Base CDI'!$I$4:$I$29,S2180,"Cubic","Extrapolate=Linear","MultiX=Average","Skip=True","Sort=True")</f>
        <v>13.31357899519638</v>
      </c>
    </row>
    <row r="2181" spans="16:21" x14ac:dyDescent="0.25">
      <c r="P2181" s="10">
        <v>37686</v>
      </c>
      <c r="Q2181">
        <v>8.5891559999999991</v>
      </c>
      <c r="S2181" s="42">
        <f t="shared" ca="1" si="39"/>
        <v>48152</v>
      </c>
      <c r="T2181" s="43">
        <f ca="1">_xll.BInterpol('Base CDI'!$H$4:$H$28,'Base CDI'!$J$4:$J$29,S2181,"Cubic","Extrapolate=Linear","MultiX=Average","Skip=True","Sort=True")</f>
        <v>13.340105944106014</v>
      </c>
      <c r="U2181" s="43">
        <f ca="1">_xll.BInterpol('Base CDI'!$H$4:$H$28,'Base CDI'!$I$4:$I$29,S2181,"Cubic","Extrapolate=Linear","MultiX=Average","Skip=True","Sort=True")</f>
        <v>13.313878955628807</v>
      </c>
    </row>
    <row r="2182" spans="16:21" x14ac:dyDescent="0.25">
      <c r="P2182" s="10">
        <v>37687</v>
      </c>
      <c r="Q2182">
        <v>8.5971159999999998</v>
      </c>
      <c r="S2182" s="42">
        <f t="shared" ca="1" si="39"/>
        <v>48153</v>
      </c>
      <c r="T2182" s="43">
        <f ca="1">_xll.BInterpol('Base CDI'!$H$4:$H$28,'Base CDI'!$J$4:$J$29,S2182,"Cubic","Extrapolate=Linear","MultiX=Average","Skip=True","Sort=True")</f>
        <v>13.340389797894359</v>
      </c>
      <c r="U2182" s="43">
        <f ca="1">_xll.BInterpol('Base CDI'!$H$4:$H$28,'Base CDI'!$I$4:$I$29,S2182,"Cubic","Extrapolate=Linear","MultiX=Average","Skip=True","Sort=True")</f>
        <v>13.314178945117037</v>
      </c>
    </row>
    <row r="2183" spans="16:21" x14ac:dyDescent="0.25">
      <c r="P2183" s="10">
        <v>37690</v>
      </c>
      <c r="Q2183">
        <v>8.6050830000000005</v>
      </c>
      <c r="S2183" s="42">
        <f t="shared" ca="1" si="39"/>
        <v>48154</v>
      </c>
      <c r="T2183" s="43">
        <f ca="1">_xll.BInterpol('Base CDI'!$H$4:$H$28,'Base CDI'!$J$4:$J$29,S2183,"Cubic","Extrapolate=Linear","MultiX=Average","Skip=True","Sort=True")</f>
        <v>13.340673341078933</v>
      </c>
      <c r="U2183" s="43">
        <f ca="1">_xll.BInterpol('Base CDI'!$H$4:$H$28,'Base CDI'!$I$4:$I$29,S2183,"Cubic","Extrapolate=Linear","MultiX=Average","Skip=True","Sort=True")</f>
        <v>13.314478962487252</v>
      </c>
    </row>
    <row r="2184" spans="16:21" x14ac:dyDescent="0.25">
      <c r="P2184" s="10">
        <v>37691</v>
      </c>
      <c r="Q2184">
        <v>8.6130650000000006</v>
      </c>
      <c r="S2184" s="42">
        <f t="shared" ca="1" si="39"/>
        <v>48155</v>
      </c>
      <c r="T2184" s="43">
        <f ca="1">_xll.BInterpol('Base CDI'!$H$4:$H$28,'Base CDI'!$J$4:$J$29,S2184,"Cubic","Extrapolate=Linear","MultiX=Average","Skip=True","Sort=True")</f>
        <v>13.340956573696628</v>
      </c>
      <c r="U2184" s="43">
        <f ca="1">_xll.BInterpol('Base CDI'!$H$4:$H$28,'Base CDI'!$I$4:$I$29,S2184,"Cubic","Extrapolate=Linear","MultiX=Average","Skip=True","Sort=True")</f>
        <v>13.31477900656563</v>
      </c>
    </row>
    <row r="2185" spans="16:21" x14ac:dyDescent="0.25">
      <c r="P2185" s="10">
        <v>37692</v>
      </c>
      <c r="Q2185">
        <v>8.621048</v>
      </c>
      <c r="S2185" s="42">
        <f t="shared" ca="1" si="39"/>
        <v>48156</v>
      </c>
      <c r="T2185" s="43">
        <f ca="1">_xll.BInterpol('Base CDI'!$H$4:$H$28,'Base CDI'!$J$4:$J$29,S2185,"Cubic","Extrapolate=Linear","MultiX=Average","Skip=True","Sort=True")</f>
        <v>13.34123949578434</v>
      </c>
      <c r="U2185" s="43">
        <f ca="1">_xll.BInterpol('Base CDI'!$H$4:$H$28,'Base CDI'!$I$4:$I$29,S2185,"Cubic","Extrapolate=Linear","MultiX=Average","Skip=True","Sort=True")</f>
        <v>13.315079076178352</v>
      </c>
    </row>
    <row r="2186" spans="16:21" x14ac:dyDescent="0.25">
      <c r="P2186" s="10">
        <v>37693</v>
      </c>
      <c r="Q2186">
        <v>8.6290370000000003</v>
      </c>
      <c r="S2186" s="42">
        <f t="shared" ca="1" si="39"/>
        <v>48157</v>
      </c>
      <c r="T2186" s="43">
        <f ca="1">_xll.BInterpol('Base CDI'!$H$4:$H$28,'Base CDI'!$J$4:$J$29,S2186,"Cubic","Extrapolate=Linear","MultiX=Average","Skip=True","Sort=True")</f>
        <v>13.341522107378958</v>
      </c>
      <c r="U2186" s="43">
        <f ca="1">_xll.BInterpol('Base CDI'!$H$4:$H$28,'Base CDI'!$I$4:$I$29,S2186,"Cubic","Extrapolate=Linear","MultiX=Average","Skip=True","Sort=True")</f>
        <v>13.3153791701516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40">S2186+1</f>
        <v>48158</v>
      </c>
      <c r="T2187" s="43">
        <f ca="1">_xll.BInterpol('Base CDI'!$H$4:$H$28,'Base CDI'!$J$4:$J$29,S2187,"Cubic","Extrapolate=Linear","MultiX=Average","Skip=True","Sort=True")</f>
        <v>13.341804408517376</v>
      </c>
      <c r="U2187" s="43">
        <f ca="1">_xll.BInterpol('Base CDI'!$H$4:$H$28,'Base CDI'!$I$4:$I$29,S2187,"Cubic","Extrapolate=Linear","MultiX=Average","Skip=True","Sort=True")</f>
        <v>13.315679287311552</v>
      </c>
    </row>
    <row r="2188" spans="16:21" x14ac:dyDescent="0.25">
      <c r="P2188" s="10">
        <v>37697</v>
      </c>
      <c r="Q2188">
        <v>8.6450259999999997</v>
      </c>
      <c r="S2188" s="42">
        <f t="shared" ca="1" si="40"/>
        <v>48159</v>
      </c>
      <c r="T2188" s="43">
        <f ca="1">_xll.BInterpol('Base CDI'!$H$4:$H$28,'Base CDI'!$J$4:$J$29,S2188,"Cubic","Extrapolate=Linear","MultiX=Average","Skip=True","Sort=True")</f>
        <v>13.342086399236488</v>
      </c>
      <c r="U2188" s="43">
        <f ca="1">_xll.BInterpol('Base CDI'!$H$4:$H$28,'Base CDI'!$I$4:$I$29,S2188,"Cubic","Extrapolate=Linear","MultiX=Average","Skip=True","Sort=True")</f>
        <v>13.315979426484388</v>
      </c>
    </row>
    <row r="2189" spans="16:21" x14ac:dyDescent="0.25">
      <c r="P2189" s="10">
        <v>37698</v>
      </c>
      <c r="Q2189">
        <v>8.6530310000000004</v>
      </c>
      <c r="S2189" s="42">
        <f t="shared" ca="1" si="40"/>
        <v>48160</v>
      </c>
      <c r="T2189" s="43">
        <f ca="1">_xll.BInterpol('Base CDI'!$H$4:$H$28,'Base CDI'!$J$4:$J$29,S2189,"Cubic","Extrapolate=Linear","MultiX=Average","Skip=True","Sort=True")</f>
        <v>13.342368079573184</v>
      </c>
      <c r="U2189" s="43">
        <f ca="1">_xll.BInterpol('Base CDI'!$H$4:$H$28,'Base CDI'!$I$4:$I$29,S2189,"Cubic","Extrapolate=Linear","MultiX=Average","Skip=True","Sort=True")</f>
        <v>13.31627958649629</v>
      </c>
    </row>
    <row r="2190" spans="16:21" x14ac:dyDescent="0.25">
      <c r="P2190" s="10">
        <v>37699</v>
      </c>
      <c r="Q2190">
        <v>8.6610359999999993</v>
      </c>
      <c r="S2190" s="42">
        <f t="shared" ca="1" si="40"/>
        <v>48161</v>
      </c>
      <c r="T2190" s="43">
        <f ca="1">_xll.BInterpol('Base CDI'!$H$4:$H$28,'Base CDI'!$J$4:$J$29,S2190,"Cubic","Extrapolate=Linear","MultiX=Average","Skip=True","Sort=True")</f>
        <v>13.342649449564359</v>
      </c>
      <c r="U2190" s="43">
        <f ca="1">_xll.BInterpol('Base CDI'!$H$4:$H$28,'Base CDI'!$I$4:$I$29,S2190,"Cubic","Extrapolate=Linear","MultiX=Average","Skip=True","Sort=True")</f>
        <v>13.316579766173437</v>
      </c>
    </row>
    <row r="2191" spans="16:21" x14ac:dyDescent="0.25">
      <c r="P2191" s="10">
        <v>37700</v>
      </c>
      <c r="Q2191">
        <v>8.6690459999999998</v>
      </c>
      <c r="S2191" s="42">
        <f t="shared" ca="1" si="40"/>
        <v>48162</v>
      </c>
      <c r="T2191" s="43">
        <f ca="1">_xll.BInterpol('Base CDI'!$H$4:$H$28,'Base CDI'!$J$4:$J$29,S2191,"Cubic","Extrapolate=Linear","MultiX=Average","Skip=True","Sort=True")</f>
        <v>13.342930509246903</v>
      </c>
      <c r="U2191" s="43">
        <f ca="1">_xll.BInterpol('Base CDI'!$H$4:$H$28,'Base CDI'!$I$4:$I$29,S2191,"Cubic","Extrapolate=Linear","MultiX=Average","Skip=True","Sort=True")</f>
        <v>13.316879964342007</v>
      </c>
    </row>
    <row r="2192" spans="16:21" x14ac:dyDescent="0.25">
      <c r="P2192" s="10">
        <v>37701</v>
      </c>
      <c r="Q2192">
        <v>8.6770659999999999</v>
      </c>
      <c r="S2192" s="42">
        <f t="shared" ca="1" si="40"/>
        <v>48163</v>
      </c>
      <c r="T2192" s="43">
        <f ca="1">_xll.BInterpol('Base CDI'!$H$4:$H$28,'Base CDI'!$J$4:$J$29,S2192,"Cubic","Extrapolate=Linear","MultiX=Average","Skip=True","Sort=True")</f>
        <v>13.343211258657712</v>
      </c>
      <c r="U2192" s="43">
        <f ca="1">_xll.BInterpol('Base CDI'!$H$4:$H$28,'Base CDI'!$I$4:$I$29,S2192,"Cubic","Extrapolate=Linear","MultiX=Average","Skip=True","Sort=True")</f>
        <v>13.317180179828187</v>
      </c>
    </row>
    <row r="2193" spans="16:21" x14ac:dyDescent="0.25">
      <c r="P2193" s="10">
        <v>37704</v>
      </c>
      <c r="Q2193">
        <v>8.6850900000000006</v>
      </c>
      <c r="S2193" s="42">
        <f t="shared" ca="1" si="40"/>
        <v>48164</v>
      </c>
      <c r="T2193" s="43">
        <f ca="1">_xll.BInterpol('Base CDI'!$H$4:$H$28,'Base CDI'!$J$4:$J$29,S2193,"Cubic","Extrapolate=Linear","MultiX=Average","Skip=True","Sort=True")</f>
        <v>13.343491697833677</v>
      </c>
      <c r="U2193" s="43">
        <f ca="1">_xll.BInterpol('Base CDI'!$H$4:$H$28,'Base CDI'!$I$4:$I$29,S2193,"Cubic","Extrapolate=Linear","MultiX=Average","Skip=True","Sort=True")</f>
        <v>13.317480411458149</v>
      </c>
    </row>
    <row r="2194" spans="16:21" x14ac:dyDescent="0.25">
      <c r="P2194" s="10">
        <v>37705</v>
      </c>
      <c r="Q2194">
        <v>8.6931189999999994</v>
      </c>
      <c r="S2194" s="42">
        <f t="shared" ca="1" si="40"/>
        <v>48165</v>
      </c>
      <c r="T2194" s="43">
        <f ca="1">_xll.BInterpol('Base CDI'!$H$4:$H$28,'Base CDI'!$J$4:$J$29,S2194,"Cubic","Extrapolate=Linear","MultiX=Average","Skip=True","Sort=True")</f>
        <v>13.343771826811691</v>
      </c>
      <c r="U2194" s="43">
        <f ca="1">_xll.BInterpol('Base CDI'!$H$4:$H$28,'Base CDI'!$I$4:$I$29,S2194,"Cubic","Extrapolate=Linear","MultiX=Average","Skip=True","Sort=True")</f>
        <v>13.31778065805808</v>
      </c>
    </row>
    <row r="2195" spans="16:21" x14ac:dyDescent="0.25">
      <c r="P2195" s="10">
        <v>37706</v>
      </c>
      <c r="Q2195">
        <v>8.7011470000000006</v>
      </c>
      <c r="S2195" s="42">
        <f t="shared" ca="1" si="40"/>
        <v>48166</v>
      </c>
      <c r="T2195" s="43">
        <f ca="1">_xll.BInterpol('Base CDI'!$H$4:$H$28,'Base CDI'!$J$4:$J$29,S2195,"Cubic","Extrapolate=Linear","MultiX=Average","Skip=True","Sort=True")</f>
        <v>13.344051645628648</v>
      </c>
      <c r="U2195" s="43">
        <f ca="1">_xll.BInterpol('Base CDI'!$H$4:$H$28,'Base CDI'!$I$4:$I$29,S2195,"Cubic","Extrapolate=Linear","MultiX=Average","Skip=True","Sort=True")</f>
        <v>13.318080918454156</v>
      </c>
    </row>
    <row r="2196" spans="16:21" x14ac:dyDescent="0.25">
      <c r="P2196" s="10">
        <v>37707</v>
      </c>
      <c r="Q2196">
        <v>8.7091860000000008</v>
      </c>
      <c r="S2196" s="42">
        <f t="shared" ca="1" si="40"/>
        <v>48167</v>
      </c>
      <c r="T2196" s="43">
        <f ca="1">_xll.BInterpol('Base CDI'!$H$4:$H$28,'Base CDI'!$J$4:$J$29,S2196,"Cubic","Extrapolate=Linear","MultiX=Average","Skip=True","Sort=True")</f>
        <v>13.344331154321438</v>
      </c>
      <c r="U2196" s="43">
        <f ca="1">_xll.BInterpol('Base CDI'!$H$4:$H$28,'Base CDI'!$I$4:$I$29,S2196,"Cubic","Extrapolate=Linear","MultiX=Average","Skip=True","Sort=True")</f>
        <v>13.318381191472559</v>
      </c>
    </row>
    <row r="2197" spans="16:21" x14ac:dyDescent="0.25">
      <c r="P2197" s="10">
        <v>37708</v>
      </c>
      <c r="Q2197">
        <v>8.7172289999999997</v>
      </c>
      <c r="S2197" s="42">
        <f t="shared" ca="1" si="40"/>
        <v>48168</v>
      </c>
      <c r="T2197" s="43">
        <f ca="1">_xll.BInterpol('Base CDI'!$H$4:$H$28,'Base CDI'!$J$4:$J$29,S2197,"Cubic","Extrapolate=Linear","MultiX=Average","Skip=True","Sort=True")</f>
        <v>13.344610352926955</v>
      </c>
      <c r="U2197" s="43">
        <f ca="1">_xll.BInterpol('Base CDI'!$H$4:$H$28,'Base CDI'!$I$4:$I$29,S2197,"Cubic","Extrapolate=Linear","MultiX=Average","Skip=True","Sort=True")</f>
        <v>13.318681475939469</v>
      </c>
    </row>
    <row r="2198" spans="16:21" x14ac:dyDescent="0.25">
      <c r="P2198" s="10">
        <v>37711</v>
      </c>
      <c r="Q2198">
        <v>8.7252869999999998</v>
      </c>
      <c r="S2198" s="42">
        <f t="shared" ca="1" si="40"/>
        <v>48169</v>
      </c>
      <c r="T2198" s="43">
        <f ca="1">_xll.BInterpol('Base CDI'!$H$4:$H$28,'Base CDI'!$J$4:$J$29,S2198,"Cubic","Extrapolate=Linear","MultiX=Average","Skip=True","Sort=True")</f>
        <v>13.344889241482091</v>
      </c>
      <c r="U2198" s="43">
        <f ca="1">_xll.BInterpol('Base CDI'!$H$4:$H$28,'Base CDI'!$I$4:$I$29,S2198,"Cubic","Extrapolate=Linear","MultiX=Average","Skip=True","Sort=True")</f>
        <v>13.318981770681065</v>
      </c>
    </row>
    <row r="2199" spans="16:21" x14ac:dyDescent="0.25">
      <c r="P2199" s="10">
        <v>37712</v>
      </c>
      <c r="Q2199">
        <v>8.7333560000000006</v>
      </c>
      <c r="S2199" s="42">
        <f t="shared" ca="1" si="40"/>
        <v>48170</v>
      </c>
      <c r="T2199" s="43">
        <f ca="1">_xll.BInterpol('Base CDI'!$H$4:$H$28,'Base CDI'!$J$4:$J$29,S2199,"Cubic","Extrapolate=Linear","MultiX=Average","Skip=True","Sort=True")</f>
        <v>13.345167820023741</v>
      </c>
      <c r="U2199" s="43">
        <f ca="1">_xll.BInterpol('Base CDI'!$H$4:$H$28,'Base CDI'!$I$4:$I$29,S2199,"Cubic","Extrapolate=Linear","MultiX=Average","Skip=True","Sort=True")</f>
        <v>13.319282074523528</v>
      </c>
    </row>
    <row r="2200" spans="16:21" x14ac:dyDescent="0.25">
      <c r="P2200" s="10">
        <v>37713</v>
      </c>
      <c r="Q2200">
        <v>8.7414269999999998</v>
      </c>
      <c r="S2200" s="42">
        <f t="shared" ca="1" si="40"/>
        <v>48171</v>
      </c>
      <c r="T2200" s="43">
        <f ca="1">_xll.BInterpol('Base CDI'!$H$4:$H$28,'Base CDI'!$J$4:$J$29,S2200,"Cubic","Extrapolate=Linear","MultiX=Average","Skip=True","Sort=True")</f>
        <v>13.345446088588794</v>
      </c>
      <c r="U2200" s="43">
        <f ca="1">_xll.BInterpol('Base CDI'!$H$4:$H$28,'Base CDI'!$I$4:$I$29,S2200,"Cubic","Extrapolate=Linear","MultiX=Average","Skip=True","Sort=True")</f>
        <v>13.319582386293039</v>
      </c>
    </row>
    <row r="2201" spans="16:21" x14ac:dyDescent="0.25">
      <c r="P2201" s="10">
        <v>37714</v>
      </c>
      <c r="Q2201">
        <v>8.7495060000000002</v>
      </c>
      <c r="S2201" s="42">
        <f t="shared" ca="1" si="40"/>
        <v>48172</v>
      </c>
      <c r="T2201" s="43">
        <f ca="1">_xll.BInterpol('Base CDI'!$H$4:$H$28,'Base CDI'!$J$4:$J$29,S2201,"Cubic","Extrapolate=Linear","MultiX=Average","Skip=True","Sort=True")</f>
        <v>13.345724047214146</v>
      </c>
      <c r="U2201" s="43">
        <f ca="1">_xll.BInterpol('Base CDI'!$H$4:$H$28,'Base CDI'!$I$4:$I$29,S2201,"Cubic","Extrapolate=Linear","MultiX=Average","Skip=True","Sort=True")</f>
        <v>13.319882704815777</v>
      </c>
    </row>
    <row r="2202" spans="16:21" x14ac:dyDescent="0.25">
      <c r="P2202" s="10">
        <v>37715</v>
      </c>
      <c r="Q2202">
        <v>8.7575909999999997</v>
      </c>
      <c r="S2202" s="42">
        <f t="shared" ca="1" si="40"/>
        <v>48173</v>
      </c>
      <c r="T2202" s="43">
        <f ca="1">_xll.BInterpol('Base CDI'!$H$4:$H$28,'Base CDI'!$J$4:$J$29,S2202,"Cubic","Extrapolate=Linear","MultiX=Average","Skip=True","Sort=True")</f>
        <v>13.346001695936689</v>
      </c>
      <c r="U2202" s="43">
        <f ca="1">_xll.BInterpol('Base CDI'!$H$4:$H$28,'Base CDI'!$I$4:$I$29,S2202,"Cubic","Extrapolate=Linear","MultiX=Average","Skip=True","Sort=True")</f>
        <v>13.320183028917924</v>
      </c>
    </row>
    <row r="2203" spans="16:21" x14ac:dyDescent="0.25">
      <c r="P2203" s="10">
        <v>37718</v>
      </c>
      <c r="Q2203">
        <v>8.7656849999999995</v>
      </c>
      <c r="S2203" s="42">
        <f t="shared" ca="1" si="40"/>
        <v>48174</v>
      </c>
      <c r="T2203" s="43">
        <f ca="1">_xll.BInterpol('Base CDI'!$H$4:$H$28,'Base CDI'!$J$4:$J$29,S2203,"Cubic","Extrapolate=Linear","MultiX=Average","Skip=True","Sort=True")</f>
        <v>13.346279034793314</v>
      </c>
      <c r="U2203" s="43">
        <f ca="1">_xll.BInterpol('Base CDI'!$H$4:$H$28,'Base CDI'!$I$4:$I$29,S2203,"Cubic","Extrapolate=Linear","MultiX=Average","Skip=True","Sort=True")</f>
        <v>13.320483357425658</v>
      </c>
    </row>
    <row r="2204" spans="16:21" x14ac:dyDescent="0.25">
      <c r="P2204" s="10">
        <v>37719</v>
      </c>
      <c r="Q2204">
        <v>8.7737879999999997</v>
      </c>
      <c r="S2204" s="42">
        <f t="shared" ca="1" si="40"/>
        <v>48175</v>
      </c>
      <c r="T2204" s="43">
        <f ca="1">_xll.BInterpol('Base CDI'!$H$4:$H$28,'Base CDI'!$J$4:$J$29,S2204,"Cubic","Extrapolate=Linear","MultiX=Average","Skip=True","Sort=True")</f>
        <v>13.346556063820914</v>
      </c>
      <c r="U2204" s="43">
        <f ca="1">_xll.BInterpol('Base CDI'!$H$4:$H$28,'Base CDI'!$I$4:$I$29,S2204,"Cubic","Extrapolate=Linear","MultiX=Average","Skip=True","Sort=True")</f>
        <v>13.320783689165159</v>
      </c>
    </row>
    <row r="2205" spans="16:21" x14ac:dyDescent="0.25">
      <c r="P2205" s="10">
        <v>37720</v>
      </c>
      <c r="Q2205">
        <v>8.7818989999999992</v>
      </c>
      <c r="S2205" s="42">
        <f t="shared" ca="1" si="40"/>
        <v>48176</v>
      </c>
      <c r="T2205" s="43">
        <f ca="1">_xll.BInterpol('Base CDI'!$H$4:$H$28,'Base CDI'!$J$4:$J$29,S2205,"Cubic","Extrapolate=Linear","MultiX=Average","Skip=True","Sort=True")</f>
        <v>13.346832783056385</v>
      </c>
      <c r="U2205" s="43">
        <f ca="1">_xll.BInterpol('Base CDI'!$H$4:$H$28,'Base CDI'!$I$4:$I$29,S2205,"Cubic","Extrapolate=Linear","MultiX=Average","Skip=True","Sort=True")</f>
        <v>13.32108402296261</v>
      </c>
    </row>
    <row r="2206" spans="16:21" x14ac:dyDescent="0.25">
      <c r="P2206" s="10">
        <v>37721</v>
      </c>
      <c r="Q2206">
        <v>8.7900150000000004</v>
      </c>
      <c r="S2206" s="42">
        <f t="shared" ca="1" si="40"/>
        <v>48177</v>
      </c>
      <c r="T2206" s="43">
        <f ca="1">_xll.BInterpol('Base CDI'!$H$4:$H$28,'Base CDI'!$J$4:$J$29,S2206,"Cubic","Extrapolate=Linear","MultiX=Average","Skip=True","Sort=True")</f>
        <v>13.347109192536616</v>
      </c>
      <c r="U2206" s="43">
        <f ca="1">_xll.BInterpol('Base CDI'!$H$4:$H$28,'Base CDI'!$I$4:$I$29,S2206,"Cubic","Extrapolate=Linear","MultiX=Average","Skip=True","Sort=True")</f>
        <v>13.321384357644188</v>
      </c>
    </row>
    <row r="2207" spans="16:21" x14ac:dyDescent="0.25">
      <c r="P2207" s="10">
        <v>37722</v>
      </c>
      <c r="Q2207">
        <v>8.798133</v>
      </c>
      <c r="S2207" s="42">
        <f t="shared" ca="1" si="40"/>
        <v>48178</v>
      </c>
      <c r="T2207" s="43">
        <f ca="1">_xll.BInterpol('Base CDI'!$H$4:$H$28,'Base CDI'!$J$4:$J$29,S2207,"Cubic","Extrapolate=Linear","MultiX=Average","Skip=True","Sort=True")</f>
        <v>13.347385292298499</v>
      </c>
      <c r="U2207" s="43">
        <f ca="1">_xll.BInterpol('Base CDI'!$H$4:$H$28,'Base CDI'!$I$4:$I$29,S2207,"Cubic","Extrapolate=Linear","MultiX=Average","Skip=True","Sort=True")</f>
        <v>13.321684692036076</v>
      </c>
    </row>
    <row r="2208" spans="16:21" x14ac:dyDescent="0.25">
      <c r="P2208" s="10">
        <v>37725</v>
      </c>
      <c r="Q2208">
        <v>8.8062609999999992</v>
      </c>
      <c r="S2208" s="42">
        <f t="shared" ca="1" si="40"/>
        <v>48179</v>
      </c>
      <c r="T2208" s="43">
        <f ca="1">_xll.BInterpol('Base CDI'!$H$4:$H$28,'Base CDI'!$J$4:$J$29,S2208,"Cubic","Extrapolate=Linear","MultiX=Average","Skip=True","Sort=True")</f>
        <v>13.347661082378931</v>
      </c>
      <c r="U2208" s="43">
        <f ca="1">_xll.BInterpol('Base CDI'!$H$4:$H$28,'Base CDI'!$I$4:$I$29,S2208,"Cubic","Extrapolate=Linear","MultiX=Average","Skip=True","Sort=True")</f>
        <v>13.321985024964453</v>
      </c>
    </row>
    <row r="2209" spans="16:21" x14ac:dyDescent="0.25">
      <c r="P2209" s="10">
        <v>37726</v>
      </c>
      <c r="Q2209">
        <v>8.8143960000000003</v>
      </c>
      <c r="S2209" s="42">
        <f t="shared" ca="1" si="40"/>
        <v>48180</v>
      </c>
      <c r="T2209" s="43">
        <f ca="1">_xll.BInterpol('Base CDI'!$H$4:$H$28,'Base CDI'!$J$4:$J$29,S2209,"Cubic","Extrapolate=Linear","MultiX=Average","Skip=True","Sort=True")</f>
        <v>13.3479365628148</v>
      </c>
      <c r="U2209" s="43">
        <f ca="1">_xll.BInterpol('Base CDI'!$H$4:$H$28,'Base CDI'!$I$4:$I$29,S2209,"Cubic","Extrapolate=Linear","MultiX=Average","Skip=True","Sort=True")</f>
        <v>13.322285355255499</v>
      </c>
    </row>
    <row r="2210" spans="16:21" x14ac:dyDescent="0.25">
      <c r="P2210" s="10">
        <v>37727</v>
      </c>
      <c r="Q2210">
        <v>8.8225420000000003</v>
      </c>
      <c r="S2210" s="42">
        <f t="shared" ca="1" si="40"/>
        <v>48181</v>
      </c>
      <c r="T2210" s="43">
        <f ca="1">_xll.BInterpol('Base CDI'!$H$4:$H$28,'Base CDI'!$J$4:$J$29,S2210,"Cubic","Extrapolate=Linear","MultiX=Average","Skip=True","Sort=True")</f>
        <v>13.348211733643002</v>
      </c>
      <c r="U2210" s="43">
        <f ca="1">_xll.BInterpol('Base CDI'!$H$4:$H$28,'Base CDI'!$I$4:$I$29,S2210,"Cubic","Extrapolate=Linear","MultiX=Average","Skip=True","Sort=True")</f>
        <v>13.322585681735395</v>
      </c>
    </row>
    <row r="2211" spans="16:21" x14ac:dyDescent="0.25">
      <c r="P2211" s="10">
        <v>37728</v>
      </c>
      <c r="Q2211">
        <v>8.8307120000000001</v>
      </c>
      <c r="S2211" s="42">
        <f t="shared" ca="1" si="40"/>
        <v>48182</v>
      </c>
      <c r="T2211" s="43">
        <f ca="1">_xll.BInterpol('Base CDI'!$H$4:$H$28,'Base CDI'!$J$4:$J$29,S2211,"Cubic","Extrapolate=Linear","MultiX=Average","Skip=True","Sort=True")</f>
        <v>13.348486594900429</v>
      </c>
      <c r="U2211" s="43">
        <f ca="1">_xll.BInterpol('Base CDI'!$H$4:$H$28,'Base CDI'!$I$4:$I$29,S2211,"Cubic","Extrapolate=Linear","MultiX=Average","Skip=True","Sort=True")</f>
        <v>13.32288600323032</v>
      </c>
    </row>
    <row r="2212" spans="16:21" x14ac:dyDescent="0.25">
      <c r="P2212" s="10">
        <v>37733</v>
      </c>
      <c r="Q2212">
        <v>8.8388950000000008</v>
      </c>
      <c r="S2212" s="42">
        <f t="shared" ca="1" si="40"/>
        <v>48183</v>
      </c>
      <c r="T2212" s="43">
        <f ca="1">_xll.BInterpol('Base CDI'!$H$4:$H$28,'Base CDI'!$J$4:$J$29,S2212,"Cubic","Extrapolate=Linear","MultiX=Average","Skip=True","Sort=True")</f>
        <v>13.348761146623973</v>
      </c>
      <c r="U2212" s="43">
        <f ca="1">_xll.BInterpol('Base CDI'!$H$4:$H$28,'Base CDI'!$I$4:$I$29,S2212,"Cubic","Extrapolate=Linear","MultiX=Average","Skip=True","Sort=True")</f>
        <v>13.323186318566455</v>
      </c>
    </row>
    <row r="2213" spans="16:21" x14ac:dyDescent="0.25">
      <c r="P2213" s="10">
        <v>37734</v>
      </c>
      <c r="Q2213">
        <v>8.8470829999999996</v>
      </c>
      <c r="S2213" s="42">
        <f t="shared" ca="1" si="40"/>
        <v>48184</v>
      </c>
      <c r="T2213" s="43">
        <f ca="1">_xll.BInterpol('Base CDI'!$H$4:$H$28,'Base CDI'!$J$4:$J$29,S2213,"Cubic","Extrapolate=Linear","MultiX=Average","Skip=True","Sort=True")</f>
        <v>13.349035388850526</v>
      </c>
      <c r="U2213" s="43">
        <f ca="1">_xll.BInterpol('Base CDI'!$H$4:$H$28,'Base CDI'!$I$4:$I$29,S2213,"Cubic","Extrapolate=Linear","MultiX=Average","Skip=True","Sort=True")</f>
        <v>13.323486626569979</v>
      </c>
    </row>
    <row r="2214" spans="16:21" x14ac:dyDescent="0.25">
      <c r="P2214" s="10">
        <v>37735</v>
      </c>
      <c r="Q2214">
        <v>8.8552789999999995</v>
      </c>
      <c r="S2214" s="42">
        <f t="shared" ca="1" si="40"/>
        <v>48185</v>
      </c>
      <c r="T2214" s="43">
        <f ca="1">_xll.BInterpol('Base CDI'!$H$4:$H$28,'Base CDI'!$J$4:$J$29,S2214,"Cubic","Extrapolate=Linear","MultiX=Average","Skip=True","Sort=True")</f>
        <v>13.349309321616984</v>
      </c>
      <c r="U2214" s="43">
        <f ca="1">_xll.BInterpol('Base CDI'!$H$4:$H$28,'Base CDI'!$I$4:$I$29,S2214,"Cubic","Extrapolate=Linear","MultiX=Average","Skip=True","Sort=True")</f>
        <v>13.323786926067074</v>
      </c>
    </row>
    <row r="2215" spans="16:21" x14ac:dyDescent="0.25">
      <c r="P2215" s="10">
        <v>37736</v>
      </c>
      <c r="Q2215">
        <v>8.8634730000000008</v>
      </c>
      <c r="S2215" s="42">
        <f t="shared" ca="1" si="40"/>
        <v>48186</v>
      </c>
      <c r="T2215" s="43">
        <f ca="1">_xll.BInterpol('Base CDI'!$H$4:$H$28,'Base CDI'!$J$4:$J$29,S2215,"Cubic","Extrapolate=Linear","MultiX=Average","Skip=True","Sort=True")</f>
        <v>13.349582944960234</v>
      </c>
      <c r="U2215" s="43">
        <f ca="1">_xll.BInterpol('Base CDI'!$H$4:$H$28,'Base CDI'!$I$4:$I$29,S2215,"Cubic","Extrapolate=Linear","MultiX=Average","Skip=True","Sort=True")</f>
        <v>13.324087215883919</v>
      </c>
    </row>
    <row r="2216" spans="16:21" x14ac:dyDescent="0.25">
      <c r="P2216" s="10">
        <v>37739</v>
      </c>
      <c r="Q2216">
        <v>8.8716670000000004</v>
      </c>
      <c r="S2216" s="42">
        <f t="shared" ca="1" si="40"/>
        <v>48187</v>
      </c>
      <c r="T2216" s="43">
        <f ca="1">_xll.BInterpol('Base CDI'!$H$4:$H$28,'Base CDI'!$J$4:$J$29,S2216,"Cubic","Extrapolate=Linear","MultiX=Average","Skip=True","Sort=True")</f>
        <v>13.349856258917175</v>
      </c>
      <c r="U2216" s="43">
        <f ca="1">_xll.BInterpol('Base CDI'!$H$4:$H$28,'Base CDI'!$I$4:$I$29,S2216,"Cubic","Extrapolate=Linear","MultiX=Average","Skip=True","Sort=True")</f>
        <v>13.324387494846695</v>
      </c>
    </row>
    <row r="2217" spans="16:21" x14ac:dyDescent="0.25">
      <c r="P2217" s="10">
        <v>37740</v>
      </c>
      <c r="Q2217">
        <v>8.8798709999999996</v>
      </c>
      <c r="S2217" s="42">
        <f t="shared" ca="1" si="40"/>
        <v>48188</v>
      </c>
      <c r="T2217" s="43">
        <f ca="1">_xll.BInterpol('Base CDI'!$H$4:$H$28,'Base CDI'!$J$4:$J$29,S2217,"Cubic","Extrapolate=Linear","MultiX=Average","Skip=True","Sort=True")</f>
        <v>13.350129263524694</v>
      </c>
      <c r="U2217" s="43">
        <f ca="1">_xll.BInterpol('Base CDI'!$H$4:$H$28,'Base CDI'!$I$4:$I$29,S2217,"Cubic","Extrapolate=Linear","MultiX=Average","Skip=True","Sort=True")</f>
        <v>13.324687761781581</v>
      </c>
    </row>
    <row r="2218" spans="16:21" x14ac:dyDescent="0.25">
      <c r="P2218" s="10">
        <v>37741</v>
      </c>
      <c r="Q2218">
        <v>8.888083</v>
      </c>
      <c r="S2218" s="42">
        <f t="shared" ca="1" si="40"/>
        <v>48189</v>
      </c>
      <c r="T2218" s="43">
        <f ca="1">_xll.BInterpol('Base CDI'!$H$4:$H$28,'Base CDI'!$J$4:$J$29,S2218,"Cubic","Extrapolate=Linear","MultiX=Average","Skip=True","Sort=True")</f>
        <v>13.350401958819688</v>
      </c>
      <c r="U2218" s="43">
        <f ca="1">_xll.BInterpol('Base CDI'!$H$4:$H$28,'Base CDI'!$I$4:$I$29,S2218,"Cubic","Extrapolate=Linear","MultiX=Average","Skip=True","Sort=True")</f>
        <v>13.324988015514759</v>
      </c>
    </row>
    <row r="2219" spans="16:21" x14ac:dyDescent="0.25">
      <c r="P2219" s="10">
        <v>37743</v>
      </c>
      <c r="Q2219">
        <v>8.8963169999999998</v>
      </c>
      <c r="S2219" s="42">
        <f t="shared" ca="1" si="40"/>
        <v>48190</v>
      </c>
      <c r="T2219" s="43">
        <f ca="1">_xll.BInterpol('Base CDI'!$H$4:$H$28,'Base CDI'!$J$4:$J$29,S2219,"Cubic","Extrapolate=Linear","MultiX=Average","Skip=True","Sort=True")</f>
        <v>13.350674344839048</v>
      </c>
      <c r="U2219" s="43">
        <f ca="1">_xll.BInterpol('Base CDI'!$H$4:$H$28,'Base CDI'!$I$4:$I$29,S2219,"Cubic","Extrapolate=Linear","MultiX=Average","Skip=True","Sort=True")</f>
        <v>13.325288254872408</v>
      </c>
    </row>
    <row r="2220" spans="16:21" x14ac:dyDescent="0.25">
      <c r="P2220" s="10">
        <v>37746</v>
      </c>
      <c r="Q2220">
        <v>8.9045609999999993</v>
      </c>
      <c r="S2220" s="42">
        <f t="shared" ca="1" si="40"/>
        <v>48191</v>
      </c>
      <c r="T2220" s="43">
        <f ca="1">_xll.BInterpol('Base CDI'!$H$4:$H$28,'Base CDI'!$J$4:$J$29,S2220,"Cubic","Extrapolate=Linear","MultiX=Average","Skip=True","Sort=True")</f>
        <v>13.350946421619668</v>
      </c>
      <c r="U2220" s="43">
        <f ca="1">_xll.BInterpol('Base CDI'!$H$4:$H$28,'Base CDI'!$I$4:$I$29,S2220,"Cubic","Extrapolate=Linear","MultiX=Average","Skip=True","Sort=True")</f>
        <v>13.325588478680707</v>
      </c>
    </row>
    <row r="2221" spans="16:21" x14ac:dyDescent="0.25">
      <c r="P2221" s="10">
        <v>37747</v>
      </c>
      <c r="Q2221">
        <v>8.9128089999999993</v>
      </c>
      <c r="S2221" s="42">
        <f t="shared" ca="1" si="40"/>
        <v>48192</v>
      </c>
      <c r="T2221" s="43">
        <f ca="1">_xll.BInterpol('Base CDI'!$H$4:$H$28,'Base CDI'!$J$4:$J$29,S2221,"Cubic","Extrapolate=Linear","MultiX=Average","Skip=True","Sort=True")</f>
        <v>13.351218189198438</v>
      </c>
      <c r="U2221" s="43">
        <f ca="1">_xll.BInterpol('Base CDI'!$H$4:$H$28,'Base CDI'!$I$4:$I$29,S2221,"Cubic","Extrapolate=Linear","MultiX=Average","Skip=True","Sort=True")</f>
        <v>13.32588868576584</v>
      </c>
    </row>
    <row r="2222" spans="16:21" x14ac:dyDescent="0.25">
      <c r="P2222" s="10">
        <v>37748</v>
      </c>
      <c r="Q2222">
        <v>8.9210580000000004</v>
      </c>
      <c r="S2222" s="42">
        <f t="shared" ca="1" si="40"/>
        <v>48193</v>
      </c>
      <c r="T2222" s="43">
        <f ca="1">_xll.BInterpol('Base CDI'!$H$4:$H$28,'Base CDI'!$J$4:$J$29,S2222,"Cubic","Extrapolate=Linear","MultiX=Average","Skip=True","Sort=True")</f>
        <v>13.351489647612251</v>
      </c>
      <c r="U2222" s="43">
        <f ca="1">_xll.BInterpol('Base CDI'!$H$4:$H$28,'Base CDI'!$I$4:$I$29,S2222,"Cubic","Extrapolate=Linear","MultiX=Average","Skip=True","Sort=True")</f>
        <v>13.326188874953983</v>
      </c>
    </row>
    <row r="2223" spans="16:21" x14ac:dyDescent="0.25">
      <c r="P2223" s="10">
        <v>37749</v>
      </c>
      <c r="Q2223">
        <v>8.9293099999999992</v>
      </c>
      <c r="S2223" s="42">
        <f t="shared" ca="1" si="40"/>
        <v>48194</v>
      </c>
      <c r="T2223" s="43">
        <f ca="1">_xll.BInterpol('Base CDI'!$H$4:$H$28,'Base CDI'!$J$4:$J$29,S2223,"Cubic","Extrapolate=Linear","MultiX=Average","Skip=True","Sort=True")</f>
        <v>13.351760796898002</v>
      </c>
      <c r="U2223" s="43">
        <f ca="1">_xll.BInterpol('Base CDI'!$H$4:$H$28,'Base CDI'!$I$4:$I$29,S2223,"Cubic","Extrapolate=Linear","MultiX=Average","Skip=True","Sort=True")</f>
        <v>13.32648904507132</v>
      </c>
    </row>
    <row r="2224" spans="16:21" x14ac:dyDescent="0.25">
      <c r="P2224" s="10">
        <v>37750</v>
      </c>
      <c r="Q2224">
        <v>8.9375680000000006</v>
      </c>
      <c r="S2224" s="42">
        <f t="shared" ca="1" si="40"/>
        <v>48195</v>
      </c>
      <c r="T2224" s="43">
        <f ca="1">_xll.BInterpol('Base CDI'!$H$4:$H$28,'Base CDI'!$J$4:$J$29,S2224,"Cubic","Extrapolate=Linear","MultiX=Average","Skip=True","Sort=True")</f>
        <v>13.352031637092582</v>
      </c>
      <c r="U2224" s="43">
        <f ca="1">_xll.BInterpol('Base CDI'!$H$4:$H$28,'Base CDI'!$I$4:$I$29,S2224,"Cubic","Extrapolate=Linear","MultiX=Average","Skip=True","Sort=True")</f>
        <v>13.326789194944027</v>
      </c>
    </row>
    <row r="2225" spans="16:21" x14ac:dyDescent="0.25">
      <c r="P2225" s="10">
        <v>37753</v>
      </c>
      <c r="Q2225">
        <v>8.9458330000000004</v>
      </c>
      <c r="S2225" s="42">
        <f t="shared" ca="1" si="40"/>
        <v>48196</v>
      </c>
      <c r="T2225" s="43">
        <f ca="1">_xll.BInterpol('Base CDI'!$H$4:$H$28,'Base CDI'!$J$4:$J$29,S2225,"Cubic","Extrapolate=Linear","MultiX=Average","Skip=True","Sort=True")</f>
        <v>13.352302168232885</v>
      </c>
      <c r="U2225" s="43">
        <f ca="1">_xll.BInterpol('Base CDI'!$H$4:$H$28,'Base CDI'!$I$4:$I$29,S2225,"Cubic","Extrapolate=Linear","MultiX=Average","Skip=True","Sort=True")</f>
        <v>13.327089323398287</v>
      </c>
    </row>
    <row r="2226" spans="16:21" x14ac:dyDescent="0.25">
      <c r="P2226" s="10">
        <v>37754</v>
      </c>
      <c r="Q2226">
        <v>8.9541029999999999</v>
      </c>
      <c r="S2226" s="42">
        <f t="shared" ca="1" si="40"/>
        <v>48197</v>
      </c>
      <c r="T2226" s="43">
        <f ca="1">_xll.BInterpol('Base CDI'!$H$4:$H$28,'Base CDI'!$J$4:$J$29,S2226,"Cubic","Extrapolate=Linear","MultiX=Average","Skip=True","Sort=True")</f>
        <v>13.352572390355803</v>
      </c>
      <c r="U2226" s="43">
        <f ca="1">_xll.BInterpol('Base CDI'!$H$4:$H$28,'Base CDI'!$I$4:$I$29,S2226,"Cubic","Extrapolate=Linear","MultiX=Average","Skip=True","Sort=True")</f>
        <v>13.327389429260281</v>
      </c>
    </row>
    <row r="2227" spans="16:21" x14ac:dyDescent="0.25">
      <c r="P2227" s="10">
        <v>37755</v>
      </c>
      <c r="Q2227">
        <v>8.9623779999999993</v>
      </c>
      <c r="S2227" s="42">
        <f t="shared" ca="1" si="40"/>
        <v>48198</v>
      </c>
      <c r="T2227" s="43">
        <f ca="1">_xll.BInterpol('Base CDI'!$H$4:$H$28,'Base CDI'!$J$4:$J$29,S2227,"Cubic","Extrapolate=Linear","MultiX=Average","Skip=True","Sort=True")</f>
        <v>13.352842303498226</v>
      </c>
      <c r="U2227" s="43">
        <f ca="1">_xll.BInterpol('Base CDI'!$H$4:$H$28,'Base CDI'!$I$4:$I$29,S2227,"Cubic","Extrapolate=Linear","MultiX=Average","Skip=True","Sort=True")</f>
        <v>13.327689511356187</v>
      </c>
    </row>
    <row r="2228" spans="16:21" x14ac:dyDescent="0.25">
      <c r="P2228" s="10">
        <v>37756</v>
      </c>
      <c r="Q2228">
        <v>8.9706659999999996</v>
      </c>
      <c r="S2228" s="42">
        <f t="shared" ca="1" si="40"/>
        <v>48199</v>
      </c>
      <c r="T2228" s="43">
        <f ca="1">_xll.BInterpol('Base CDI'!$H$4:$H$28,'Base CDI'!$J$4:$J$29,S2228,"Cubic","Extrapolate=Linear","MultiX=Average","Skip=True","Sort=True")</f>
        <v>13.353111907697052</v>
      </c>
      <c r="U2228" s="43">
        <f ca="1">_xll.BInterpol('Base CDI'!$H$4:$H$28,'Base CDI'!$I$4:$I$29,S2228,"Cubic","Extrapolate=Linear","MultiX=Average","Skip=True","Sort=True")</f>
        <v>13.327989568512185</v>
      </c>
    </row>
    <row r="2229" spans="16:21" x14ac:dyDescent="0.25">
      <c r="P2229" s="10">
        <v>37757</v>
      </c>
      <c r="Q2229">
        <v>8.9789530000000006</v>
      </c>
      <c r="S2229" s="42">
        <f t="shared" ca="1" si="40"/>
        <v>48200</v>
      </c>
      <c r="T2229" s="43">
        <f ca="1">_xll.BInterpol('Base CDI'!$H$4:$H$28,'Base CDI'!$J$4:$J$29,S2229,"Cubic","Extrapolate=Linear","MultiX=Average","Skip=True","Sort=True")</f>
        <v>13.353381202989171</v>
      </c>
      <c r="U2229" s="43">
        <f ca="1">_xll.BInterpol('Base CDI'!$H$4:$H$28,'Base CDI'!$I$4:$I$29,S2229,"Cubic","Extrapolate=Linear","MultiX=Average","Skip=True","Sort=True")</f>
        <v>13.328289599554457</v>
      </c>
    </row>
    <row r="2230" spans="16:21" x14ac:dyDescent="0.25">
      <c r="P2230" s="10">
        <v>37760</v>
      </c>
      <c r="Q2230">
        <v>8.9872630000000004</v>
      </c>
      <c r="S2230" s="42">
        <f t="shared" ca="1" si="40"/>
        <v>48201</v>
      </c>
      <c r="T2230" s="43">
        <f ca="1">_xll.BInterpol('Base CDI'!$H$4:$H$28,'Base CDI'!$J$4:$J$29,S2230,"Cubic","Extrapolate=Linear","MultiX=Average","Skip=True","Sort=True")</f>
        <v>13.353650189411475</v>
      </c>
      <c r="U2230" s="43">
        <f ca="1">_xll.BInterpol('Base CDI'!$H$4:$H$28,'Base CDI'!$I$4:$I$29,S2230,"Cubic","Extrapolate=Linear","MultiX=Average","Skip=True","Sort=True")</f>
        <v>13.328589603309183</v>
      </c>
    </row>
    <row r="2231" spans="16:21" x14ac:dyDescent="0.25">
      <c r="P2231" s="10">
        <v>37761</v>
      </c>
      <c r="Q2231">
        <v>8.9955829999999999</v>
      </c>
      <c r="S2231" s="42">
        <f t="shared" ca="1" si="40"/>
        <v>48202</v>
      </c>
      <c r="T2231" s="43">
        <f ca="1">_xll.BInterpol('Base CDI'!$H$4:$H$28,'Base CDI'!$J$4:$J$29,S2231,"Cubic","Extrapolate=Linear","MultiX=Average","Skip=True","Sort=True")</f>
        <v>13.353918867000857</v>
      </c>
      <c r="U2231" s="43">
        <f ca="1">_xll.BInterpol('Base CDI'!$H$4:$H$28,'Base CDI'!$I$4:$I$29,S2231,"Cubic","Extrapolate=Linear","MultiX=Average","Skip=True","Sort=True")</f>
        <v>13.328889578602542</v>
      </c>
    </row>
    <row r="2232" spans="16:21" x14ac:dyDescent="0.25">
      <c r="P2232" s="10">
        <v>37762</v>
      </c>
      <c r="Q2232">
        <v>9.0039029999999993</v>
      </c>
      <c r="S2232" s="42">
        <f t="shared" ca="1" si="40"/>
        <v>48203</v>
      </c>
      <c r="T2232" s="43">
        <f ca="1">_xll.BInterpol('Base CDI'!$H$4:$H$28,'Base CDI'!$J$4:$J$29,S2232,"Cubic","Extrapolate=Linear","MultiX=Average","Skip=True","Sort=True")</f>
        <v>13.354187235794209</v>
      </c>
      <c r="U2232" s="43">
        <f ca="1">_xll.BInterpol('Base CDI'!$H$4:$H$28,'Base CDI'!$I$4:$I$29,S2232,"Cubic","Extrapolate=Linear","MultiX=Average","Skip=True","Sort=True")</f>
        <v>13.329189524260716</v>
      </c>
    </row>
    <row r="2233" spans="16:21" x14ac:dyDescent="0.25">
      <c r="P2233" s="10">
        <v>37763</v>
      </c>
      <c r="Q2233">
        <v>9.0122219999999995</v>
      </c>
      <c r="S2233" s="42">
        <f t="shared" ca="1" si="40"/>
        <v>48204</v>
      </c>
      <c r="T2233" s="43">
        <f ca="1">_xll.BInterpol('Base CDI'!$H$4:$H$28,'Base CDI'!$J$4:$J$29,S2233,"Cubic","Extrapolate=Linear","MultiX=Average","Skip=True","Sort=True")</f>
        <v>13.354455295828426</v>
      </c>
      <c r="U2233" s="43">
        <f ca="1">_xll.BInterpol('Base CDI'!$H$4:$H$28,'Base CDI'!$I$4:$I$29,S2233,"Cubic","Extrapolate=Linear","MultiX=Average","Skip=True","Sort=True")</f>
        <v>13.329489439109883</v>
      </c>
    </row>
    <row r="2234" spans="16:21" x14ac:dyDescent="0.25">
      <c r="P2234" s="10">
        <v>37764</v>
      </c>
      <c r="Q2234">
        <v>9.0205420000000007</v>
      </c>
      <c r="S2234" s="42">
        <f t="shared" ca="1" si="40"/>
        <v>48205</v>
      </c>
      <c r="T2234" s="43">
        <f ca="1">_xll.BInterpol('Base CDI'!$H$4:$H$28,'Base CDI'!$J$4:$J$29,S2234,"Cubic","Extrapolate=Linear","MultiX=Average","Skip=True","Sort=True")</f>
        <v>13.3547230471404</v>
      </c>
      <c r="U2234" s="43">
        <f ca="1">_xll.BInterpol('Base CDI'!$H$4:$H$28,'Base CDI'!$I$4:$I$29,S2234,"Cubic","Extrapolate=Linear","MultiX=Average","Skip=True","Sort=True")</f>
        <v>13.329789321976225</v>
      </c>
    </row>
    <row r="2235" spans="16:21" x14ac:dyDescent="0.25">
      <c r="P2235" s="10">
        <v>37767</v>
      </c>
      <c r="Q2235">
        <v>9.0288719999999998</v>
      </c>
      <c r="S2235" s="42">
        <f t="shared" ca="1" si="40"/>
        <v>48206</v>
      </c>
      <c r="T2235" s="43">
        <f ca="1">_xll.BInterpol('Base CDI'!$H$4:$H$28,'Base CDI'!$J$4:$J$29,S2235,"Cubic","Extrapolate=Linear","MultiX=Average","Skip=True","Sort=True")</f>
        <v>13.354990489767021</v>
      </c>
      <c r="U2235" s="43">
        <f ca="1">_xll.BInterpol('Base CDI'!$H$4:$H$28,'Base CDI'!$I$4:$I$29,S2235,"Cubic","Extrapolate=Linear","MultiX=Average","Skip=True","Sort=True")</f>
        <v>13.330089171685922</v>
      </c>
    </row>
    <row r="2236" spans="16:21" x14ac:dyDescent="0.25">
      <c r="P2236" s="10">
        <v>37768</v>
      </c>
      <c r="Q2236">
        <v>9.0372109999999992</v>
      </c>
      <c r="S2236" s="42">
        <f t="shared" ca="1" si="40"/>
        <v>48207</v>
      </c>
      <c r="T2236" s="43">
        <f ca="1">_xll.BInterpol('Base CDI'!$H$4:$H$28,'Base CDI'!$J$4:$J$29,S2236,"Cubic","Extrapolate=Linear","MultiX=Average","Skip=True","Sort=True")</f>
        <v>13.355257623745185</v>
      </c>
      <c r="U2236" s="43">
        <f ca="1">_xll.BInterpol('Base CDI'!$H$4:$H$28,'Base CDI'!$I$4:$I$29,S2236,"Cubic","Extrapolate=Linear","MultiX=Average","Skip=True","Sort=True")</f>
        <v>13.330388987065152</v>
      </c>
    </row>
    <row r="2237" spans="16:21" x14ac:dyDescent="0.25">
      <c r="P2237" s="10">
        <v>37769</v>
      </c>
      <c r="Q2237">
        <v>9.0455539999999992</v>
      </c>
      <c r="S2237" s="42">
        <f t="shared" ca="1" si="40"/>
        <v>48208</v>
      </c>
      <c r="T2237" s="43">
        <f ca="1">_xll.BInterpol('Base CDI'!$H$4:$H$28,'Base CDI'!$J$4:$J$29,S2237,"Cubic","Extrapolate=Linear","MultiX=Average","Skip=True","Sort=True")</f>
        <v>13.355524449111783</v>
      </c>
      <c r="U2237" s="43">
        <f ca="1">_xll.BInterpol('Base CDI'!$H$4:$H$28,'Base CDI'!$I$4:$I$29,S2237,"Cubic","Extrapolate=Linear","MultiX=Average","Skip=True","Sort=True")</f>
        <v>13.330688766940098</v>
      </c>
    </row>
    <row r="2238" spans="16:21" x14ac:dyDescent="0.25">
      <c r="P2238" s="10">
        <v>37770</v>
      </c>
      <c r="Q2238">
        <v>9.053903</v>
      </c>
      <c r="S2238" s="42">
        <f t="shared" ca="1" si="40"/>
        <v>48209</v>
      </c>
      <c r="T2238" s="43">
        <f ca="1">_xll.BInterpol('Base CDI'!$H$4:$H$28,'Base CDI'!$J$4:$J$29,S2238,"Cubic","Extrapolate=Linear","MultiX=Average","Skip=True","Sort=True")</f>
        <v>13.355790965903708</v>
      </c>
      <c r="U2238" s="43">
        <f ca="1">_xll.BInterpol('Base CDI'!$H$4:$H$28,'Base CDI'!$I$4:$I$29,S2238,"Cubic","Extrapolate=Linear","MultiX=Average","Skip=True","Sort=True")</f>
        <v>13.330988510136939</v>
      </c>
    </row>
    <row r="2239" spans="16:21" x14ac:dyDescent="0.25">
      <c r="P2239" s="10">
        <v>37771</v>
      </c>
      <c r="Q2239">
        <v>9.0622609999999995</v>
      </c>
      <c r="S2239" s="42">
        <f t="shared" ca="1" si="40"/>
        <v>48210</v>
      </c>
      <c r="T2239" s="43">
        <f ca="1">_xll.BInterpol('Base CDI'!$H$4:$H$28,'Base CDI'!$J$4:$J$29,S2239,"Cubic","Extrapolate=Linear","MultiX=Average","Skip=True","Sort=True")</f>
        <v>13.356057174157854</v>
      </c>
      <c r="U2239" s="43">
        <f ca="1">_xll.BInterpol('Base CDI'!$H$4:$H$28,'Base CDI'!$I$4:$I$29,S2239,"Cubic","Extrapolate=Linear","MultiX=Average","Skip=True","Sort=True")</f>
        <v>13.331288215481855</v>
      </c>
    </row>
    <row r="2240" spans="16:21" x14ac:dyDescent="0.25">
      <c r="P2240" s="10">
        <v>37774</v>
      </c>
      <c r="Q2240">
        <v>9.070627</v>
      </c>
      <c r="S2240" s="42">
        <f t="shared" ca="1" si="40"/>
        <v>48211</v>
      </c>
      <c r="T2240" s="43">
        <f ca="1">_xll.BInterpol('Base CDI'!$H$4:$H$28,'Base CDI'!$J$4:$J$29,S2240,"Cubic","Extrapolate=Linear","MultiX=Average","Skip=True","Sort=True")</f>
        <v>13.356323073911112</v>
      </c>
      <c r="U2240" s="43">
        <f ca="1">_xll.BInterpol('Base CDI'!$H$4:$H$28,'Base CDI'!$I$4:$I$29,S2240,"Cubic","Extrapolate=Linear","MultiX=Average","Skip=True","Sort=True")</f>
        <v>13.331587881801026</v>
      </c>
    </row>
    <row r="2241" spans="16:21" x14ac:dyDescent="0.25">
      <c r="P2241" s="10">
        <v>37775</v>
      </c>
      <c r="Q2241">
        <v>9.0790039999999994</v>
      </c>
      <c r="S2241" s="42">
        <f t="shared" ca="1" si="40"/>
        <v>48212</v>
      </c>
      <c r="T2241" s="43">
        <f ca="1">_xll.BInterpol('Base CDI'!$H$4:$H$28,'Base CDI'!$J$4:$J$29,S2241,"Cubic","Extrapolate=Linear","MultiX=Average","Skip=True","Sort=True")</f>
        <v>13.356588665200373</v>
      </c>
      <c r="U2241" s="43">
        <f ca="1">_xll.BInterpol('Base CDI'!$H$4:$H$28,'Base CDI'!$I$4:$I$29,S2241,"Cubic","Extrapolate=Linear","MultiX=Average","Skip=True","Sort=True")</f>
        <v>13.331887507920634</v>
      </c>
    </row>
    <row r="2242" spans="16:21" x14ac:dyDescent="0.25">
      <c r="P2242" s="10">
        <v>37776</v>
      </c>
      <c r="Q2242">
        <v>9.0873919999999995</v>
      </c>
      <c r="S2242" s="42">
        <f t="shared" ca="1" si="40"/>
        <v>48213</v>
      </c>
      <c r="T2242" s="43">
        <f ca="1">_xll.BInterpol('Base CDI'!$H$4:$H$28,'Base CDI'!$J$4:$J$29,S2242,"Cubic","Extrapolate=Linear","MultiX=Average","Skip=True","Sort=True")</f>
        <v>13.356853948062534</v>
      </c>
      <c r="U2242" s="43">
        <f ca="1">_xll.BInterpol('Base CDI'!$H$4:$H$28,'Base CDI'!$I$4:$I$29,S2242,"Cubic","Extrapolate=Linear","MultiX=Average","Skip=True","Sort=True")</f>
        <v>13.332187092666857</v>
      </c>
    </row>
    <row r="2243" spans="16:21" x14ac:dyDescent="0.25">
      <c r="P2243" s="10">
        <v>37777</v>
      </c>
      <c r="Q2243">
        <v>9.0957810000000006</v>
      </c>
      <c r="S2243" s="42">
        <f t="shared" ca="1" si="40"/>
        <v>48214</v>
      </c>
      <c r="T2243" s="43">
        <f ca="1">_xll.BInterpol('Base CDI'!$H$4:$H$28,'Base CDI'!$J$4:$J$29,S2243,"Cubic","Extrapolate=Linear","MultiX=Average","Skip=True","Sort=True")</f>
        <v>13.357118922534486</v>
      </c>
      <c r="U2243" s="43">
        <f ca="1">_xll.BInterpol('Base CDI'!$H$4:$H$28,'Base CDI'!$I$4:$I$29,S2243,"Cubic","Extrapolate=Linear","MultiX=Average","Skip=True","Sort=True")</f>
        <v>13.332486634865877</v>
      </c>
    </row>
    <row r="2244" spans="16:21" x14ac:dyDescent="0.25">
      <c r="P2244" s="10">
        <v>37778</v>
      </c>
      <c r="Q2244">
        <v>9.1041810000000005</v>
      </c>
      <c r="S2244" s="42">
        <f t="shared" ca="1" si="40"/>
        <v>48215</v>
      </c>
      <c r="T2244" s="43">
        <f ca="1">_xll.BInterpol('Base CDI'!$H$4:$H$28,'Base CDI'!$J$4:$J$29,S2244,"Cubic","Extrapolate=Linear","MultiX=Average","Skip=True","Sort=True")</f>
        <v>13.35738358865312</v>
      </c>
      <c r="U2244" s="43">
        <f ca="1">_xll.BInterpol('Base CDI'!$H$4:$H$28,'Base CDI'!$I$4:$I$29,S2244,"Cubic","Extrapolate=Linear","MultiX=Average","Skip=True","Sort=True")</f>
        <v>13.332786133343873</v>
      </c>
    </row>
    <row r="2245" spans="16:21" x14ac:dyDescent="0.25">
      <c r="P2245" s="10">
        <v>37781</v>
      </c>
      <c r="Q2245">
        <v>9.1125860000000003</v>
      </c>
      <c r="S2245" s="42">
        <f t="shared" ca="1" si="40"/>
        <v>48216</v>
      </c>
      <c r="T2245" s="43">
        <f ca="1">_xll.BInterpol('Base CDI'!$H$4:$H$28,'Base CDI'!$J$4:$J$29,S2245,"Cubic","Extrapolate=Linear","MultiX=Average","Skip=True","Sort=True")</f>
        <v>13.35764794645533</v>
      </c>
      <c r="U2245" s="43">
        <f ca="1">_xll.BInterpol('Base CDI'!$H$4:$H$28,'Base CDI'!$I$4:$I$29,S2245,"Cubic","Extrapolate=Linear","MultiX=Average","Skip=True","Sort=True")</f>
        <v>13.333085586927025</v>
      </c>
    </row>
    <row r="2246" spans="16:21" x14ac:dyDescent="0.25">
      <c r="P2246" s="10">
        <v>37782</v>
      </c>
      <c r="Q2246">
        <v>9.1209980000000002</v>
      </c>
      <c r="S2246" s="42">
        <f t="shared" ca="1" si="40"/>
        <v>48217</v>
      </c>
      <c r="T2246" s="43">
        <f ca="1">_xll.BInterpol('Base CDI'!$H$4:$H$28,'Base CDI'!$J$4:$J$29,S2246,"Cubic","Extrapolate=Linear","MultiX=Average","Skip=True","Sort=True")</f>
        <v>13.357911995978009</v>
      </c>
      <c r="U2246" s="43">
        <f ca="1">_xll.BInterpol('Base CDI'!$H$4:$H$28,'Base CDI'!$I$4:$I$29,S2246,"Cubic","Extrapolate=Linear","MultiX=Average","Skip=True","Sort=True")</f>
        <v>13.333384994441515</v>
      </c>
    </row>
    <row r="2247" spans="16:21" x14ac:dyDescent="0.25">
      <c r="P2247" s="10">
        <v>37783</v>
      </c>
      <c r="Q2247">
        <v>9.1294190000000004</v>
      </c>
      <c r="S2247" s="42">
        <f t="shared" ca="1" si="40"/>
        <v>48218</v>
      </c>
      <c r="T2247" s="43">
        <f ca="1">_xll.BInterpol('Base CDI'!$H$4:$H$28,'Base CDI'!$J$4:$J$29,S2247,"Cubic","Extrapolate=Linear","MultiX=Average","Skip=True","Sort=True")</f>
        <v>13.358175737258048</v>
      </c>
      <c r="U2247" s="43">
        <f ca="1">_xll.BInterpol('Base CDI'!$H$4:$H$28,'Base CDI'!$I$4:$I$29,S2247,"Cubic","Extrapolate=Linear","MultiX=Average","Skip=True","Sort=True")</f>
        <v>13.333684354713521</v>
      </c>
    </row>
    <row r="2248" spans="16:21" x14ac:dyDescent="0.25">
      <c r="P2248" s="10">
        <v>37784</v>
      </c>
      <c r="Q2248">
        <v>9.1378450000000004</v>
      </c>
      <c r="S2248" s="42">
        <f t="shared" ca="1" si="40"/>
        <v>48219</v>
      </c>
      <c r="T2248" s="43">
        <f ca="1">_xll.BInterpol('Base CDI'!$H$4:$H$28,'Base CDI'!$J$4:$J$29,S2248,"Cubic","Extrapolate=Linear","MultiX=Average","Skip=True","Sort=True")</f>
        <v>13.358439170332343</v>
      </c>
      <c r="U2248" s="43">
        <f ca="1">_xll.BInterpol('Base CDI'!$H$4:$H$28,'Base CDI'!$I$4:$I$29,S2248,"Cubic","Extrapolate=Linear","MultiX=Average","Skip=True","Sort=True")</f>
        <v>13.333983666569223</v>
      </c>
    </row>
    <row r="2249" spans="16:21" x14ac:dyDescent="0.25">
      <c r="P2249" s="10">
        <v>37785</v>
      </c>
      <c r="Q2249">
        <v>9.1462749999999993</v>
      </c>
      <c r="S2249" s="42">
        <f t="shared" ca="1" si="40"/>
        <v>48220</v>
      </c>
      <c r="T2249" s="43">
        <f ca="1">_xll.BInterpol('Base CDI'!$H$4:$H$28,'Base CDI'!$J$4:$J$29,S2249,"Cubic","Extrapolate=Linear","MultiX=Average","Skip=True","Sort=True")</f>
        <v>13.358702295237784</v>
      </c>
      <c r="U2249" s="43">
        <f ca="1">_xll.BInterpol('Base CDI'!$H$4:$H$28,'Base CDI'!$I$4:$I$29,S2249,"Cubic","Extrapolate=Linear","MultiX=Average","Skip=True","Sort=True")</f>
        <v>13.334282928834805</v>
      </c>
    </row>
    <row r="2250" spans="16:21" x14ac:dyDescent="0.25">
      <c r="P2250" s="10">
        <v>37788</v>
      </c>
      <c r="Q2250">
        <v>9.1547129999999992</v>
      </c>
      <c r="S2250" s="42">
        <f t="shared" ca="1" si="40"/>
        <v>48221</v>
      </c>
      <c r="T2250" s="43">
        <f ca="1">_xll.BInterpol('Base CDI'!$H$4:$H$28,'Base CDI'!$J$4:$J$29,S2250,"Cubic","Extrapolate=Linear","MultiX=Average","Skip=True","Sort=True")</f>
        <v>13.358965112011262</v>
      </c>
      <c r="U2250" s="43">
        <f ca="1">_xll.BInterpol('Base CDI'!$H$4:$H$28,'Base CDI'!$I$4:$I$29,S2250,"Cubic","Extrapolate=Linear","MultiX=Average","Skip=True","Sort=True")</f>
        <v>13.334582140336442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1">S2250+1</f>
        <v>48222</v>
      </c>
      <c r="T2251" s="43">
        <f ca="1">_xll.BInterpol('Base CDI'!$H$4:$H$28,'Base CDI'!$J$4:$J$29,S2251,"Cubic","Extrapolate=Linear","MultiX=Average","Skip=True","Sort=True")</f>
        <v>13.359227620689675</v>
      </c>
      <c r="U2251" s="43">
        <f ca="1">_xll.BInterpol('Base CDI'!$H$4:$H$28,'Base CDI'!$I$4:$I$29,S2251,"Cubic","Extrapolate=Linear","MultiX=Average","Skip=True","Sort=True")</f>
        <v>13.334881299900319</v>
      </c>
    </row>
    <row r="2252" spans="16:21" x14ac:dyDescent="0.25">
      <c r="P2252" s="10">
        <v>37790</v>
      </c>
      <c r="Q2252">
        <v>9.1716130000000007</v>
      </c>
      <c r="S2252" s="42">
        <f t="shared" ca="1" si="41"/>
        <v>48223</v>
      </c>
      <c r="T2252" s="43">
        <f ca="1">_xll.BInterpol('Base CDI'!$H$4:$H$28,'Base CDI'!$J$4:$J$29,S2252,"Cubic","Extrapolate=Linear","MultiX=Average","Skip=True","Sort=True")</f>
        <v>13.359489821309911</v>
      </c>
      <c r="U2252" s="43">
        <f ca="1">_xll.BInterpol('Base CDI'!$H$4:$H$28,'Base CDI'!$I$4:$I$29,S2252,"Cubic","Extrapolate=Linear","MultiX=Average","Skip=True","Sort=True")</f>
        <v>13.335180406352611</v>
      </c>
    </row>
    <row r="2253" spans="16:21" x14ac:dyDescent="0.25">
      <c r="P2253" s="10">
        <v>37792</v>
      </c>
      <c r="Q2253">
        <v>9.1800680000000003</v>
      </c>
      <c r="S2253" s="42">
        <f t="shared" ca="1" si="41"/>
        <v>48224</v>
      </c>
      <c r="T2253" s="43">
        <f ca="1">_xll.BInterpol('Base CDI'!$H$4:$H$28,'Base CDI'!$J$4:$J$29,S2253,"Cubic","Extrapolate=Linear","MultiX=Average","Skip=True","Sort=True")</f>
        <v>13.359751713908866</v>
      </c>
      <c r="U2253" s="43">
        <f ca="1">_xll.BInterpol('Base CDI'!$H$4:$H$28,'Base CDI'!$I$4:$I$29,S2253,"Cubic","Extrapolate=Linear","MultiX=Average","Skip=True","Sort=True")</f>
        <v>13.335479458519504</v>
      </c>
    </row>
    <row r="2254" spans="16:21" x14ac:dyDescent="0.25">
      <c r="P2254" s="10">
        <v>37795</v>
      </c>
      <c r="Q2254">
        <v>9.1883929999999996</v>
      </c>
      <c r="S2254" s="42">
        <f t="shared" ca="1" si="41"/>
        <v>48225</v>
      </c>
      <c r="T2254" s="43">
        <f ca="1">_xll.BInterpol('Base CDI'!$H$4:$H$28,'Base CDI'!$J$4:$J$29,S2254,"Cubic","Extrapolate=Linear","MultiX=Average","Skip=True","Sort=True")</f>
        <v>13.36001329852343</v>
      </c>
      <c r="U2254" s="43">
        <f ca="1">_xll.BInterpol('Base CDI'!$H$4:$H$28,'Base CDI'!$I$4:$I$29,S2254,"Cubic","Extrapolate=Linear","MultiX=Average","Skip=True","Sort=True")</f>
        <v>13.335778455227175</v>
      </c>
    </row>
    <row r="2255" spans="16:21" x14ac:dyDescent="0.25">
      <c r="P2255" s="10">
        <v>37796</v>
      </c>
      <c r="Q2255">
        <v>9.1967219999999994</v>
      </c>
      <c r="S2255" s="42">
        <f t="shared" ca="1" si="41"/>
        <v>48226</v>
      </c>
      <c r="T2255" s="43">
        <f ca="1">_xll.BInterpol('Base CDI'!$H$4:$H$28,'Base CDI'!$J$4:$J$29,S2255,"Cubic","Extrapolate=Linear","MultiX=Average","Skip=True","Sort=True")</f>
        <v>13.360274575190497</v>
      </c>
      <c r="U2255" s="43">
        <f ca="1">_xll.BInterpol('Base CDI'!$H$4:$H$28,'Base CDI'!$I$4:$I$29,S2255,"Cubic","Extrapolate=Linear","MultiX=Average","Skip=True","Sort=True")</f>
        <v>13.336077395301803</v>
      </c>
    </row>
    <row r="2256" spans="16:21" x14ac:dyDescent="0.25">
      <c r="P2256" s="10">
        <v>37797</v>
      </c>
      <c r="Q2256">
        <v>9.2050619999999999</v>
      </c>
      <c r="S2256" s="42">
        <f t="shared" ca="1" si="41"/>
        <v>48227</v>
      </c>
      <c r="T2256" s="43">
        <f ca="1">_xll.BInterpol('Base CDI'!$H$4:$H$28,'Base CDI'!$J$4:$J$29,S2256,"Cubic","Extrapolate=Linear","MultiX=Average","Skip=True","Sort=True")</f>
        <v>13.360535543946959</v>
      </c>
      <c r="U2256" s="43">
        <f ca="1">_xll.BInterpol('Base CDI'!$H$4:$H$28,'Base CDI'!$I$4:$I$29,S2256,"Cubic","Extrapolate=Linear","MultiX=Average","Skip=True","Sort=True")</f>
        <v>13.336376277569572</v>
      </c>
    </row>
    <row r="2257" spans="16:21" x14ac:dyDescent="0.25">
      <c r="P2257" s="10">
        <v>37798</v>
      </c>
      <c r="Q2257">
        <v>9.2134079999999994</v>
      </c>
      <c r="S2257" s="42">
        <f t="shared" ca="1" si="41"/>
        <v>48228</v>
      </c>
      <c r="T2257" s="43">
        <f ca="1">_xll.BInterpol('Base CDI'!$H$4:$H$28,'Base CDI'!$J$4:$J$29,S2257,"Cubic","Extrapolate=Linear","MultiX=Average","Skip=True","Sort=True")</f>
        <v>13.360796204829709</v>
      </c>
      <c r="U2257" s="43">
        <f ca="1">_xll.BInterpol('Base CDI'!$H$4:$H$28,'Base CDI'!$I$4:$I$29,S2257,"Cubic","Extrapolate=Linear","MultiX=Average","Skip=True","Sort=True")</f>
        <v>13.33667510085666</v>
      </c>
    </row>
    <row r="2258" spans="16:21" x14ac:dyDescent="0.25">
      <c r="P2258" s="10">
        <v>37799</v>
      </c>
      <c r="Q2258">
        <v>9.2217640000000003</v>
      </c>
      <c r="S2258" s="42">
        <f t="shared" ca="1" si="41"/>
        <v>48229</v>
      </c>
      <c r="T2258" s="43">
        <f ca="1">_xll.BInterpol('Base CDI'!$H$4:$H$28,'Base CDI'!$J$4:$J$29,S2258,"Cubic","Extrapolate=Linear","MultiX=Average","Skip=True","Sort=True")</f>
        <v>13.36105655787564</v>
      </c>
      <c r="U2258" s="43">
        <f ca="1">_xll.BInterpol('Base CDI'!$H$4:$H$28,'Base CDI'!$I$4:$I$29,S2258,"Cubic","Extrapolate=Linear","MultiX=Average","Skip=True","Sort=True")</f>
        <v>13.336973863989245</v>
      </c>
    </row>
    <row r="2259" spans="16:21" x14ac:dyDescent="0.25">
      <c r="P2259" s="10">
        <v>37802</v>
      </c>
      <c r="Q2259">
        <v>9.2301280000000006</v>
      </c>
      <c r="S2259" s="42">
        <f t="shared" ca="1" si="41"/>
        <v>48230</v>
      </c>
      <c r="T2259" s="43">
        <f ca="1">_xll.BInterpol('Base CDI'!$H$4:$H$28,'Base CDI'!$J$4:$J$29,S2259,"Cubic","Extrapolate=Linear","MultiX=Average","Skip=True","Sort=True")</f>
        <v>13.361316603121645</v>
      </c>
      <c r="U2259" s="43">
        <f ca="1">_xll.BInterpol('Base CDI'!$H$4:$H$28,'Base CDI'!$I$4:$I$29,S2259,"Cubic","Extrapolate=Linear","MultiX=Average","Skip=True","Sort=True")</f>
        <v>13.33727256579351</v>
      </c>
    </row>
    <row r="2260" spans="16:21" x14ac:dyDescent="0.25">
      <c r="P2260" s="10">
        <v>37803</v>
      </c>
      <c r="Q2260">
        <v>9.2385040000000007</v>
      </c>
      <c r="S2260" s="42">
        <f t="shared" ca="1" si="41"/>
        <v>48231</v>
      </c>
      <c r="T2260" s="43">
        <f ca="1">_xll.BInterpol('Base CDI'!$H$4:$H$28,'Base CDI'!$J$4:$J$29,S2260,"Cubic","Extrapolate=Linear","MultiX=Average","Skip=True","Sort=True")</f>
        <v>13.361576340604616</v>
      </c>
      <c r="U2260" s="43">
        <f ca="1">_xll.BInterpol('Base CDI'!$H$4:$H$28,'Base CDI'!$I$4:$I$29,S2260,"Cubic","Extrapolate=Linear","MultiX=Average","Skip=True","Sort=True")</f>
        <v>13.337571205095635</v>
      </c>
    </row>
    <row r="2261" spans="16:21" x14ac:dyDescent="0.25">
      <c r="P2261" s="10">
        <v>37804</v>
      </c>
      <c r="Q2261">
        <v>9.2468789999999998</v>
      </c>
      <c r="S2261" s="42">
        <f t="shared" ca="1" si="41"/>
        <v>48232</v>
      </c>
      <c r="T2261" s="43">
        <f ca="1">_xll.BInterpol('Base CDI'!$H$4:$H$28,'Base CDI'!$J$4:$J$29,S2261,"Cubic","Extrapolate=Linear","MultiX=Average","Skip=True","Sort=True")</f>
        <v>13.361835770361445</v>
      </c>
      <c r="U2261" s="43">
        <f ca="1">_xll.BInterpol('Base CDI'!$H$4:$H$28,'Base CDI'!$I$4:$I$29,S2261,"Cubic","Extrapolate=Linear","MultiX=Average","Skip=True","Sort=True")</f>
        <v>13.337869780721801</v>
      </c>
    </row>
    <row r="2262" spans="16:21" x14ac:dyDescent="0.25">
      <c r="P2262" s="10">
        <v>37805</v>
      </c>
      <c r="Q2262">
        <v>9.2552599999999998</v>
      </c>
      <c r="S2262" s="42">
        <f t="shared" ca="1" si="41"/>
        <v>48233</v>
      </c>
      <c r="T2262" s="43">
        <f ca="1">_xll.BInterpol('Base CDI'!$H$4:$H$28,'Base CDI'!$J$4:$J$29,S2262,"Cubic","Extrapolate=Linear","MultiX=Average","Skip=True","Sort=True")</f>
        <v>13.362094892429027</v>
      </c>
      <c r="U2262" s="43">
        <f ca="1">_xll.BInterpol('Base CDI'!$H$4:$H$28,'Base CDI'!$I$4:$I$29,S2262,"Cubic","Extrapolate=Linear","MultiX=Average","Skip=True","Sort=True")</f>
        <v>13.338168291498185</v>
      </c>
    </row>
    <row r="2263" spans="16:21" x14ac:dyDescent="0.25">
      <c r="P2263" s="10">
        <v>37806</v>
      </c>
      <c r="Q2263">
        <v>9.2636479999999999</v>
      </c>
      <c r="S2263" s="42">
        <f t="shared" ca="1" si="41"/>
        <v>48234</v>
      </c>
      <c r="T2263" s="43">
        <f ca="1">_xll.BInterpol('Base CDI'!$H$4:$H$28,'Base CDI'!$J$4:$J$29,S2263,"Cubic","Extrapolate=Linear","MultiX=Average","Skip=True","Sort=True")</f>
        <v>13.362353706844253</v>
      </c>
      <c r="U2263" s="43">
        <f ca="1">_xll.BInterpol('Base CDI'!$H$4:$H$28,'Base CDI'!$I$4:$I$29,S2263,"Cubic","Extrapolate=Linear","MultiX=Average","Skip=True","Sort=True")</f>
        <v>13.338466736250972</v>
      </c>
    </row>
    <row r="2264" spans="16:21" x14ac:dyDescent="0.25">
      <c r="P2264" s="10">
        <v>37809</v>
      </c>
      <c r="Q2264">
        <v>9.2720389999999995</v>
      </c>
      <c r="S2264" s="42">
        <f t="shared" ca="1" si="41"/>
        <v>48235</v>
      </c>
      <c r="T2264" s="43">
        <f ca="1">_xll.BInterpol('Base CDI'!$H$4:$H$28,'Base CDI'!$J$4:$J$29,S2264,"Cubic","Extrapolate=Linear","MultiX=Average","Skip=True","Sort=True")</f>
        <v>13.362612213644015</v>
      </c>
      <c r="U2264" s="43">
        <f ca="1">_xll.BInterpol('Base CDI'!$H$4:$H$28,'Base CDI'!$I$4:$I$29,S2264,"Cubic","Extrapolate=Linear","MultiX=Average","Skip=True","Sort=True")</f>
        <v>13.338765113806337</v>
      </c>
    </row>
    <row r="2265" spans="16:21" x14ac:dyDescent="0.25">
      <c r="P2265" s="10">
        <v>37810</v>
      </c>
      <c r="Q2265">
        <v>9.2804359999999999</v>
      </c>
      <c r="S2265" s="42">
        <f t="shared" ca="1" si="41"/>
        <v>48236</v>
      </c>
      <c r="T2265" s="43">
        <f ca="1">_xll.BInterpol('Base CDI'!$H$4:$H$28,'Base CDI'!$J$4:$J$29,S2265,"Cubic","Extrapolate=Linear","MultiX=Average","Skip=True","Sort=True")</f>
        <v>13.362870412865208</v>
      </c>
      <c r="U2265" s="43">
        <f ca="1">_xll.BInterpol('Base CDI'!$H$4:$H$28,'Base CDI'!$I$4:$I$29,S2265,"Cubic","Extrapolate=Linear","MultiX=Average","Skip=True","Sort=True")</f>
        <v>13.339063422990463</v>
      </c>
    </row>
    <row r="2266" spans="16:21" x14ac:dyDescent="0.25">
      <c r="P2266" s="10">
        <v>37811</v>
      </c>
      <c r="Q2266">
        <v>9.2888420000000007</v>
      </c>
      <c r="S2266" s="42">
        <f t="shared" ca="1" si="41"/>
        <v>48237</v>
      </c>
      <c r="T2266" s="43">
        <f ca="1">_xll.BInterpol('Base CDI'!$H$4:$H$28,'Base CDI'!$J$4:$J$29,S2266,"Cubic","Extrapolate=Linear","MultiX=Average","Skip=True","Sort=True")</f>
        <v>13.363128304544722</v>
      </c>
      <c r="U2266" s="43">
        <f ca="1">_xll.BInterpol('Base CDI'!$H$4:$H$28,'Base CDI'!$I$4:$I$29,S2266,"Cubic","Extrapolate=Linear","MultiX=Average","Skip=True","Sort=True")</f>
        <v>13.33936166262953</v>
      </c>
    </row>
    <row r="2267" spans="16:21" x14ac:dyDescent="0.25">
      <c r="P2267" s="10">
        <v>37812</v>
      </c>
      <c r="Q2267">
        <v>9.2972560000000009</v>
      </c>
      <c r="S2267" s="42">
        <f t="shared" ca="1" si="41"/>
        <v>48238</v>
      </c>
      <c r="T2267" s="43">
        <f ca="1">_xll.BInterpol('Base CDI'!$H$4:$H$28,'Base CDI'!$J$4:$J$29,S2267,"Cubic","Extrapolate=Linear","MultiX=Average","Skip=True","Sort=True")</f>
        <v>13.363385888719451</v>
      </c>
      <c r="U2267" s="43">
        <f ca="1">_xll.BInterpol('Base CDI'!$H$4:$H$28,'Base CDI'!$I$4:$I$29,S2267,"Cubic","Extrapolate=Linear","MultiX=Average","Skip=True","Sort=True")</f>
        <v>13.339659831549719</v>
      </c>
    </row>
    <row r="2268" spans="16:21" x14ac:dyDescent="0.25">
      <c r="P2268" s="10">
        <v>37813</v>
      </c>
      <c r="Q2268">
        <v>9.3056730000000005</v>
      </c>
      <c r="S2268" s="42">
        <f t="shared" ca="1" si="41"/>
        <v>48239</v>
      </c>
      <c r="T2268" s="43">
        <f ca="1">_xll.BInterpol('Base CDI'!$H$4:$H$28,'Base CDI'!$J$4:$J$29,S2268,"Cubic","Extrapolate=Linear","MultiX=Average","Skip=True","Sort=True")</f>
        <v>13.363643165426287</v>
      </c>
      <c r="U2268" s="43">
        <f ca="1">_xll.BInterpol('Base CDI'!$H$4:$H$28,'Base CDI'!$I$4:$I$29,S2268,"Cubic","Extrapolate=Linear","MultiX=Average","Skip=True","Sort=True")</f>
        <v>13.339957928577208</v>
      </c>
    </row>
    <row r="2269" spans="16:21" x14ac:dyDescent="0.25">
      <c r="P2269" s="10">
        <v>37816</v>
      </c>
      <c r="Q2269">
        <v>9.314095</v>
      </c>
      <c r="S2269" s="42">
        <f t="shared" ca="1" si="41"/>
        <v>48240</v>
      </c>
      <c r="T2269" s="43">
        <f ca="1">_xll.BInterpol('Base CDI'!$H$4:$H$28,'Base CDI'!$J$4:$J$29,S2269,"Cubic","Extrapolate=Linear","MultiX=Average","Skip=True","Sort=True")</f>
        <v>13.363900134702126</v>
      </c>
      <c r="U2269" s="43">
        <f ca="1">_xll.BInterpol('Base CDI'!$H$4:$H$28,'Base CDI'!$I$4:$I$29,S2269,"Cubic","Extrapolate=Linear","MultiX=Average","Skip=True","Sort=True")</f>
        <v>13.340255952538179</v>
      </c>
    </row>
    <row r="2270" spans="16:21" x14ac:dyDescent="0.25">
      <c r="P2270" s="10">
        <v>37817</v>
      </c>
      <c r="Q2270">
        <v>9.3225300000000004</v>
      </c>
      <c r="S2270" s="42">
        <f t="shared" ca="1" si="41"/>
        <v>48241</v>
      </c>
      <c r="T2270" s="43">
        <f ca="1">_xll.BInterpol('Base CDI'!$H$4:$H$28,'Base CDI'!$J$4:$J$29,S2270,"Cubic","Extrapolate=Linear","MultiX=Average","Skip=True","Sort=True")</f>
        <v>13.364156796583856</v>
      </c>
      <c r="U2270" s="43">
        <f ca="1">_xll.BInterpol('Base CDI'!$H$4:$H$28,'Base CDI'!$I$4:$I$29,S2270,"Cubic","Extrapolate=Linear","MultiX=Average","Skip=True","Sort=True")</f>
        <v>13.340553902258812</v>
      </c>
    </row>
    <row r="2271" spans="16:21" x14ac:dyDescent="0.25">
      <c r="P2271" s="10">
        <v>37818</v>
      </c>
      <c r="Q2271">
        <v>9.3309750000000005</v>
      </c>
      <c r="S2271" s="42">
        <f t="shared" ca="1" si="41"/>
        <v>48242</v>
      </c>
      <c r="T2271" s="43">
        <f ca="1">_xll.BInterpol('Base CDI'!$H$4:$H$28,'Base CDI'!$J$4:$J$29,S2271,"Cubic","Extrapolate=Linear","MultiX=Average","Skip=True","Sort=True")</f>
        <v>13.364413151108373</v>
      </c>
      <c r="U2271" s="43">
        <f ca="1">_xll.BInterpol('Base CDI'!$H$4:$H$28,'Base CDI'!$I$4:$I$29,S2271,"Cubic","Extrapolate=Linear","MultiX=Average","Skip=True","Sort=True")</f>
        <v>13.340851776565287</v>
      </c>
    </row>
    <row r="2272" spans="16:21" x14ac:dyDescent="0.25">
      <c r="P2272" s="10">
        <v>37819</v>
      </c>
      <c r="Q2272">
        <v>9.3394239999999993</v>
      </c>
      <c r="S2272" s="42">
        <f t="shared" ca="1" si="41"/>
        <v>48243</v>
      </c>
      <c r="T2272" s="43">
        <f ca="1">_xll.BInterpol('Base CDI'!$H$4:$H$28,'Base CDI'!$J$4:$J$29,S2272,"Cubic","Extrapolate=Linear","MultiX=Average","Skip=True","Sort=True")</f>
        <v>13.364669198312567</v>
      </c>
      <c r="U2272" s="43">
        <f ca="1">_xll.BInterpol('Base CDI'!$H$4:$H$28,'Base CDI'!$I$4:$I$29,S2272,"Cubic","Extrapolate=Linear","MultiX=Average","Skip=True","Sort=True")</f>
        <v>13.341149574283783</v>
      </c>
    </row>
    <row r="2273" spans="16:21" x14ac:dyDescent="0.25">
      <c r="P2273" s="10">
        <v>37820</v>
      </c>
      <c r="Q2273">
        <v>9.3478759999999994</v>
      </c>
      <c r="S2273" s="42">
        <f t="shared" ca="1" si="41"/>
        <v>48244</v>
      </c>
      <c r="T2273" s="43">
        <f ca="1">_xll.BInterpol('Base CDI'!$H$4:$H$28,'Base CDI'!$J$4:$J$29,S2273,"Cubic","Extrapolate=Linear","MultiX=Average","Skip=True","Sort=True")</f>
        <v>13.364924938233333</v>
      </c>
      <c r="U2273" s="43">
        <f ca="1">_xll.BInterpol('Base CDI'!$H$4:$H$28,'Base CDI'!$I$4:$I$29,S2273,"Cubic","Extrapolate=Linear","MultiX=Average","Skip=True","Sort=True")</f>
        <v>13.341447294240483</v>
      </c>
    </row>
    <row r="2274" spans="16:21" x14ac:dyDescent="0.25">
      <c r="P2274" s="10">
        <v>37823</v>
      </c>
      <c r="Q2274">
        <v>9.3563430000000007</v>
      </c>
      <c r="S2274" s="42">
        <f t="shared" ca="1" si="41"/>
        <v>48245</v>
      </c>
      <c r="T2274" s="43">
        <f ca="1">_xll.BInterpol('Base CDI'!$H$4:$H$28,'Base CDI'!$J$4:$J$29,S2274,"Cubic","Extrapolate=Linear","MultiX=Average","Skip=True","Sort=True")</f>
        <v>13.365180370907563</v>
      </c>
      <c r="U2274" s="43">
        <f ca="1">_xll.BInterpol('Base CDI'!$H$4:$H$28,'Base CDI'!$I$4:$I$29,S2274,"Cubic","Extrapolate=Linear","MultiX=Average","Skip=True","Sort=True")</f>
        <v>13.341744935261564</v>
      </c>
    </row>
    <row r="2275" spans="16:21" x14ac:dyDescent="0.25">
      <c r="P2275" s="10">
        <v>37824</v>
      </c>
      <c r="Q2275">
        <v>9.3648100000000003</v>
      </c>
      <c r="S2275" s="42">
        <f t="shared" ca="1" si="41"/>
        <v>48246</v>
      </c>
      <c r="T2275" s="43">
        <f ca="1">_xll.BInterpol('Base CDI'!$H$4:$H$28,'Base CDI'!$J$4:$J$29,S2275,"Cubic","Extrapolate=Linear","MultiX=Average","Skip=True","Sort=True")</f>
        <v>13.365435496372148</v>
      </c>
      <c r="U2275" s="43">
        <f ca="1">_xll.BInterpol('Base CDI'!$H$4:$H$28,'Base CDI'!$I$4:$I$29,S2275,"Cubic","Extrapolate=Linear","MultiX=Average","Skip=True","Sort=True")</f>
        <v>13.342042496173208</v>
      </c>
    </row>
    <row r="2276" spans="16:21" x14ac:dyDescent="0.25">
      <c r="P2276" s="10">
        <v>37825</v>
      </c>
      <c r="Q2276">
        <v>9.3732790000000001</v>
      </c>
      <c r="S2276" s="42">
        <f t="shared" ca="1" si="41"/>
        <v>48247</v>
      </c>
      <c r="T2276" s="43">
        <f ca="1">_xll.BInterpol('Base CDI'!$H$4:$H$28,'Base CDI'!$J$4:$J$29,S2276,"Cubic","Extrapolate=Linear","MultiX=Average","Skip=True","Sort=True")</f>
        <v>13.365690314663984</v>
      </c>
      <c r="U2276" s="43">
        <f ca="1">_xll.BInterpol('Base CDI'!$H$4:$H$28,'Base CDI'!$I$4:$I$29,S2276,"Cubic","Extrapolate=Linear","MultiX=Average","Skip=True","Sort=True")</f>
        <v>13.342339975801595</v>
      </c>
    </row>
    <row r="2277" spans="16:21" x14ac:dyDescent="0.25">
      <c r="P2277" s="10">
        <v>37826</v>
      </c>
      <c r="Q2277">
        <v>9.381748</v>
      </c>
      <c r="S2277" s="42">
        <f t="shared" ca="1" si="41"/>
        <v>48248</v>
      </c>
      <c r="T2277" s="43">
        <f ca="1">_xll.BInterpol('Base CDI'!$H$4:$H$28,'Base CDI'!$J$4:$J$29,S2277,"Cubic","Extrapolate=Linear","MultiX=Average","Skip=True","Sort=True")</f>
        <v>13.365944825819961</v>
      </c>
      <c r="U2277" s="43">
        <f ca="1">_xll.BInterpol('Base CDI'!$H$4:$H$28,'Base CDI'!$I$4:$I$29,S2277,"Cubic","Extrapolate=Linear","MultiX=Average","Skip=True","Sort=True")</f>
        <v>13.342637372972906</v>
      </c>
    </row>
    <row r="2278" spans="16:21" x14ac:dyDescent="0.25">
      <c r="P2278" s="10">
        <v>37827</v>
      </c>
      <c r="Q2278">
        <v>9.3898139999999994</v>
      </c>
      <c r="S2278" s="42">
        <f t="shared" ca="1" si="41"/>
        <v>48249</v>
      </c>
      <c r="T2278" s="43">
        <f ca="1">_xll.BInterpol('Base CDI'!$H$4:$H$28,'Base CDI'!$J$4:$J$29,S2278,"Cubic","Extrapolate=Linear","MultiX=Average","Skip=True","Sort=True")</f>
        <v>13.366199029876972</v>
      </c>
      <c r="U2278" s="43">
        <f ca="1">_xll.BInterpol('Base CDI'!$H$4:$H$28,'Base CDI'!$I$4:$I$29,S2278,"Cubic","Extrapolate=Linear","MultiX=Average","Skip=True","Sort=True")</f>
        <v>13.342934686513319</v>
      </c>
    </row>
    <row r="2279" spans="16:21" x14ac:dyDescent="0.25">
      <c r="P2279" s="10">
        <v>37830</v>
      </c>
      <c r="Q2279">
        <v>9.3978900000000003</v>
      </c>
      <c r="S2279" s="42">
        <f t="shared" ca="1" si="41"/>
        <v>48250</v>
      </c>
      <c r="T2279" s="43">
        <f ca="1">_xll.BInterpol('Base CDI'!$H$4:$H$28,'Base CDI'!$J$4:$J$29,S2279,"Cubic","Extrapolate=Linear","MultiX=Average","Skip=True","Sort=True")</f>
        <v>13.366452926871911</v>
      </c>
      <c r="U2279" s="43">
        <f ca="1">_xll.BInterpol('Base CDI'!$H$4:$H$28,'Base CDI'!$I$4:$I$29,S2279,"Cubic","Extrapolate=Linear","MultiX=Average","Skip=True","Sort=True")</f>
        <v>13.343231915249016</v>
      </c>
    </row>
    <row r="2280" spans="16:21" x14ac:dyDescent="0.25">
      <c r="P2280" s="10">
        <v>37831</v>
      </c>
      <c r="Q2280">
        <v>9.4059699999999999</v>
      </c>
      <c r="S2280" s="42">
        <f t="shared" ca="1" si="41"/>
        <v>48251</v>
      </c>
      <c r="T2280" s="43">
        <f ca="1">_xll.BInterpol('Base CDI'!$H$4:$H$28,'Base CDI'!$J$4:$J$29,S2280,"Cubic","Extrapolate=Linear","MultiX=Average","Skip=True","Sort=True")</f>
        <v>13.366706516841671</v>
      </c>
      <c r="U2280" s="43">
        <f ca="1">_xll.BInterpol('Base CDI'!$H$4:$H$28,'Base CDI'!$I$4:$I$29,S2280,"Cubic","Extrapolate=Linear","MultiX=Average","Skip=True","Sort=True")</f>
        <v>13.343529058006176</v>
      </c>
    </row>
    <row r="2281" spans="16:21" x14ac:dyDescent="0.25">
      <c r="P2281" s="10">
        <v>37832</v>
      </c>
      <c r="Q2281">
        <v>9.4140569999999997</v>
      </c>
      <c r="S2281" s="42">
        <f t="shared" ca="1" si="41"/>
        <v>48252</v>
      </c>
      <c r="T2281" s="43">
        <f ca="1">_xll.BInterpol('Base CDI'!$H$4:$H$28,'Base CDI'!$J$4:$J$29,S2281,"Cubic","Extrapolate=Linear","MultiX=Average","Skip=True","Sort=True")</f>
        <v>13.366959799823141</v>
      </c>
      <c r="U2281" s="43">
        <f ca="1">_xll.BInterpol('Base CDI'!$H$4:$H$28,'Base CDI'!$I$4:$I$29,S2281,"Cubic","Extrapolate=Linear","MultiX=Average","Skip=True","Sort=True")</f>
        <v>13.343826113610982</v>
      </c>
    </row>
    <row r="2282" spans="16:21" x14ac:dyDescent="0.25">
      <c r="P2282" s="10">
        <v>37833</v>
      </c>
      <c r="Q2282">
        <v>9.4221529999999998</v>
      </c>
      <c r="S2282" s="42">
        <f t="shared" ca="1" si="41"/>
        <v>48253</v>
      </c>
      <c r="T2282" s="43">
        <f ca="1">_xll.BInterpol('Base CDI'!$H$4:$H$28,'Base CDI'!$J$4:$J$29,S2282,"Cubic","Extrapolate=Linear","MultiX=Average","Skip=True","Sort=True")</f>
        <v>13.367212775853218</v>
      </c>
      <c r="U2282" s="43">
        <f ca="1">_xll.BInterpol('Base CDI'!$H$4:$H$28,'Base CDI'!$I$4:$I$29,S2282,"Cubic","Extrapolate=Linear","MultiX=Average","Skip=True","Sort=True")</f>
        <v>13.344123080889609</v>
      </c>
    </row>
    <row r="2283" spans="16:21" x14ac:dyDescent="0.25">
      <c r="P2283" s="10">
        <v>37834</v>
      </c>
      <c r="Q2283">
        <v>9.4302630000000001</v>
      </c>
      <c r="S2283" s="42">
        <f t="shared" ca="1" si="41"/>
        <v>48254</v>
      </c>
      <c r="T2283" s="43">
        <f ca="1">_xll.BInterpol('Base CDI'!$H$4:$H$28,'Base CDI'!$J$4:$J$29,S2283,"Cubic","Extrapolate=Linear","MultiX=Average","Skip=True","Sort=True")</f>
        <v>13.367465444968792</v>
      </c>
      <c r="U2283" s="43">
        <f ca="1">_xll.BInterpol('Base CDI'!$H$4:$H$28,'Base CDI'!$I$4:$I$29,S2283,"Cubic","Extrapolate=Linear","MultiX=Average","Skip=True","Sort=True")</f>
        <v>13.344419958668244</v>
      </c>
    </row>
    <row r="2284" spans="16:21" x14ac:dyDescent="0.25">
      <c r="P2284" s="10">
        <v>37837</v>
      </c>
      <c r="Q2284">
        <v>9.4383789999999994</v>
      </c>
      <c r="S2284" s="42">
        <f t="shared" ca="1" si="41"/>
        <v>48255</v>
      </c>
      <c r="T2284" s="43">
        <f ca="1">_xll.BInterpol('Base CDI'!$H$4:$H$28,'Base CDI'!$J$4:$J$29,S2284,"Cubic","Extrapolate=Linear","MultiX=Average","Skip=True","Sort=True")</f>
        <v>13.367717807206757</v>
      </c>
      <c r="U2284" s="43">
        <f ca="1">_xll.BInterpol('Base CDI'!$H$4:$H$28,'Base CDI'!$I$4:$I$29,S2284,"Cubic","Extrapolate=Linear","MultiX=Average","Skip=True","Sort=True")</f>
        <v>13.344716745773061</v>
      </c>
    </row>
    <row r="2285" spans="16:21" x14ac:dyDescent="0.25">
      <c r="P2285" s="10">
        <v>37838</v>
      </c>
      <c r="Q2285">
        <v>9.4465120000000002</v>
      </c>
      <c r="S2285" s="42">
        <f t="shared" ca="1" si="41"/>
        <v>48256</v>
      </c>
      <c r="T2285" s="43">
        <f ca="1">_xll.BInterpol('Base CDI'!$H$4:$H$28,'Base CDI'!$J$4:$J$29,S2285,"Cubic","Extrapolate=Linear","MultiX=Average","Skip=True","Sort=True")</f>
        <v>13.367969862604006</v>
      </c>
      <c r="U2285" s="43">
        <f ca="1">_xll.BInterpol('Base CDI'!$H$4:$H$28,'Base CDI'!$I$4:$I$29,S2285,"Cubic","Extrapolate=Linear","MultiX=Average","Skip=True","Sort=True")</f>
        <v>13.345013441030243</v>
      </c>
    </row>
    <row r="2286" spans="16:21" x14ac:dyDescent="0.25">
      <c r="P2286" s="10">
        <v>37839</v>
      </c>
      <c r="Q2286">
        <v>9.4546519999999994</v>
      </c>
      <c r="S2286" s="42">
        <f t="shared" ca="1" si="41"/>
        <v>48257</v>
      </c>
      <c r="T2286" s="43">
        <f ca="1">_xll.BInterpol('Base CDI'!$H$4:$H$28,'Base CDI'!$J$4:$J$29,S2286,"Cubic","Extrapolate=Linear","MultiX=Average","Skip=True","Sort=True")</f>
        <v>13.368221611197431</v>
      </c>
      <c r="U2286" s="43">
        <f ca="1">_xll.BInterpol('Base CDI'!$H$4:$H$28,'Base CDI'!$I$4:$I$29,S2286,"Cubic","Extrapolate=Linear","MultiX=Average","Skip=True","Sort=True")</f>
        <v>13.34531004326597</v>
      </c>
    </row>
    <row r="2287" spans="16:21" x14ac:dyDescent="0.25">
      <c r="P2287" s="10">
        <v>37840</v>
      </c>
      <c r="Q2287">
        <v>9.4627979999999994</v>
      </c>
      <c r="S2287" s="42">
        <f t="shared" ca="1" si="41"/>
        <v>48258</v>
      </c>
      <c r="T2287" s="43">
        <f ca="1">_xll.BInterpol('Base CDI'!$H$4:$H$28,'Base CDI'!$J$4:$J$29,S2287,"Cubic","Extrapolate=Linear","MultiX=Average","Skip=True","Sort=True")</f>
        <v>13.368473053023925</v>
      </c>
      <c r="U2287" s="43">
        <f ca="1">_xll.BInterpol('Base CDI'!$H$4:$H$28,'Base CDI'!$I$4:$I$29,S2287,"Cubic","Extrapolate=Linear","MultiX=Average","Skip=True","Sort=True")</f>
        <v>13.345606551306423</v>
      </c>
    </row>
    <row r="2288" spans="16:21" x14ac:dyDescent="0.25">
      <c r="P2288" s="10">
        <v>37841</v>
      </c>
      <c r="Q2288">
        <v>9.4709459999999996</v>
      </c>
      <c r="S2288" s="42">
        <f t="shared" ca="1" si="41"/>
        <v>48259</v>
      </c>
      <c r="T2288" s="43">
        <f ca="1">_xll.BInterpol('Base CDI'!$H$4:$H$28,'Base CDI'!$J$4:$J$29,S2288,"Cubic","Extrapolate=Linear","MultiX=Average","Skip=True","Sort=True")</f>
        <v>13.368724188120378</v>
      </c>
      <c r="U2288" s="43">
        <f ca="1">_xll.BInterpol('Base CDI'!$H$4:$H$28,'Base CDI'!$I$4:$I$29,S2288,"Cubic","Extrapolate=Linear","MultiX=Average","Skip=True","Sort=True")</f>
        <v>13.345902963977782</v>
      </c>
    </row>
    <row r="2289" spans="16:21" x14ac:dyDescent="0.25">
      <c r="P2289" s="10">
        <v>37844</v>
      </c>
      <c r="Q2289">
        <v>9.4791070000000008</v>
      </c>
      <c r="S2289" s="42">
        <f t="shared" ca="1" si="41"/>
        <v>48260</v>
      </c>
      <c r="T2289" s="43">
        <f ca="1">_xll.BInterpol('Base CDI'!$H$4:$H$28,'Base CDI'!$J$4:$J$29,S2289,"Cubic","Extrapolate=Linear","MultiX=Average","Skip=True","Sort=True")</f>
        <v>13.368975016523688</v>
      </c>
      <c r="U2289" s="43">
        <f ca="1">_xll.BInterpol('Base CDI'!$H$4:$H$28,'Base CDI'!$I$4:$I$29,S2289,"Cubic","Extrapolate=Linear","MultiX=Average","Skip=True","Sort=True")</f>
        <v>13.346199280106225</v>
      </c>
    </row>
    <row r="2290" spans="16:21" x14ac:dyDescent="0.25">
      <c r="P2290" s="10">
        <v>37845</v>
      </c>
      <c r="Q2290">
        <v>9.4872779999999999</v>
      </c>
      <c r="S2290" s="42">
        <f t="shared" ca="1" si="41"/>
        <v>48261</v>
      </c>
      <c r="T2290" s="43">
        <f ca="1">_xll.BInterpol('Base CDI'!$H$4:$H$28,'Base CDI'!$J$4:$J$29,S2290,"Cubic","Extrapolate=Linear","MultiX=Average","Skip=True","Sort=True")</f>
        <v>13.369225538270744</v>
      </c>
      <c r="U2290" s="43">
        <f ca="1">_xll.BInterpol('Base CDI'!$H$4:$H$28,'Base CDI'!$I$4:$I$29,S2290,"Cubic","Extrapolate=Linear","MultiX=Average","Skip=True","Sort=True")</f>
        <v>13.346495498517934</v>
      </c>
    </row>
    <row r="2291" spans="16:21" x14ac:dyDescent="0.25">
      <c r="P2291" s="10">
        <v>37846</v>
      </c>
      <c r="Q2291">
        <v>9.4954560000000008</v>
      </c>
      <c r="S2291" s="42">
        <f t="shared" ca="1" si="41"/>
        <v>48262</v>
      </c>
      <c r="T2291" s="43">
        <f ca="1">_xll.BInterpol('Base CDI'!$H$4:$H$28,'Base CDI'!$J$4:$J$29,S2291,"Cubic","Extrapolate=Linear","MultiX=Average","Skip=True","Sort=True")</f>
        <v>13.369475753398438</v>
      </c>
      <c r="U2291" s="43">
        <f ca="1">_xll.BInterpol('Base CDI'!$H$4:$H$28,'Base CDI'!$I$4:$I$29,S2291,"Cubic","Extrapolate=Linear","MultiX=Average","Skip=True","Sort=True")</f>
        <v>13.34679161803909</v>
      </c>
    </row>
    <row r="2292" spans="16:21" x14ac:dyDescent="0.25">
      <c r="P2292" s="10">
        <v>37847</v>
      </c>
      <c r="Q2292">
        <v>9.5036339999999999</v>
      </c>
      <c r="S2292" s="42">
        <f t="shared" ca="1" si="41"/>
        <v>48263</v>
      </c>
      <c r="T2292" s="43">
        <f ca="1">_xll.BInterpol('Base CDI'!$H$4:$H$28,'Base CDI'!$J$4:$J$29,S2292,"Cubic","Extrapolate=Linear","MultiX=Average","Skip=True","Sort=True")</f>
        <v>13.369725661943665</v>
      </c>
      <c r="U2292" s="43">
        <f ca="1">_xll.BInterpol('Base CDI'!$H$4:$H$28,'Base CDI'!$I$4:$I$29,S2292,"Cubic","Extrapolate=Linear","MultiX=Average","Skip=True","Sort=True")</f>
        <v>13.34708763749587</v>
      </c>
    </row>
    <row r="2293" spans="16:21" x14ac:dyDescent="0.25">
      <c r="P2293" s="10">
        <v>37848</v>
      </c>
      <c r="Q2293">
        <v>9.5118109999999998</v>
      </c>
      <c r="S2293" s="42">
        <f t="shared" ca="1" si="41"/>
        <v>48264</v>
      </c>
      <c r="T2293" s="43">
        <f ca="1">_xll.BInterpol('Base CDI'!$H$4:$H$28,'Base CDI'!$J$4:$J$29,S2293,"Cubic","Extrapolate=Linear","MultiX=Average","Skip=True","Sort=True")</f>
        <v>13.369975263943317</v>
      </c>
      <c r="U2293" s="43">
        <f ca="1">_xll.BInterpol('Base CDI'!$H$4:$H$28,'Base CDI'!$I$4:$I$29,S2293,"Cubic","Extrapolate=Linear","MultiX=Average","Skip=True","Sort=True")</f>
        <v>13.347383555714458</v>
      </c>
    </row>
    <row r="2294" spans="16:21" x14ac:dyDescent="0.25">
      <c r="P2294" s="10">
        <v>37851</v>
      </c>
      <c r="Q2294">
        <v>9.5199949999999998</v>
      </c>
      <c r="S2294" s="42">
        <f t="shared" ca="1" si="41"/>
        <v>48265</v>
      </c>
      <c r="T2294" s="43">
        <f ca="1">_xll.BInterpol('Base CDI'!$H$4:$H$28,'Base CDI'!$J$4:$J$29,S2294,"Cubic","Extrapolate=Linear","MultiX=Average","Skip=True","Sort=True")</f>
        <v>13.370224559434286</v>
      </c>
      <c r="U2294" s="43">
        <f ca="1">_xll.BInterpol('Base CDI'!$H$4:$H$28,'Base CDI'!$I$4:$I$29,S2294,"Cubic","Extrapolate=Linear","MultiX=Average","Skip=True","Sort=True")</f>
        <v>13.347679371521032</v>
      </c>
    </row>
    <row r="2295" spans="16:21" x14ac:dyDescent="0.25">
      <c r="P2295" s="10">
        <v>37852</v>
      </c>
      <c r="Q2295">
        <v>9.5281889999999994</v>
      </c>
      <c r="S2295" s="42">
        <f t="shared" ca="1" si="41"/>
        <v>48266</v>
      </c>
      <c r="T2295" s="43">
        <f ca="1">_xll.BInterpol('Base CDI'!$H$4:$H$28,'Base CDI'!$J$4:$J$29,S2295,"Cubic","Extrapolate=Linear","MultiX=Average","Skip=True","Sort=True")</f>
        <v>13.370473548453466</v>
      </c>
      <c r="U2295" s="43">
        <f ca="1">_xll.BInterpol('Base CDI'!$H$4:$H$28,'Base CDI'!$I$4:$I$29,S2295,"Cubic","Extrapolate=Linear","MultiX=Average","Skip=True","Sort=True")</f>
        <v>13.347975083741774</v>
      </c>
    </row>
    <row r="2296" spans="16:21" x14ac:dyDescent="0.25">
      <c r="P2296" s="10">
        <v>37853</v>
      </c>
      <c r="Q2296">
        <v>9.5363860000000003</v>
      </c>
      <c r="S2296" s="42">
        <f t="shared" ca="1" si="41"/>
        <v>48267</v>
      </c>
      <c r="T2296" s="43">
        <f ca="1">_xll.BInterpol('Base CDI'!$H$4:$H$28,'Base CDI'!$J$4:$J$29,S2296,"Cubic","Extrapolate=Linear","MultiX=Average","Skip=True","Sort=True")</f>
        <v>13.370722231037748</v>
      </c>
      <c r="U2296" s="43">
        <f ca="1">_xll.BInterpol('Base CDI'!$H$4:$H$28,'Base CDI'!$I$4:$I$29,S2296,"Cubic","Extrapolate=Linear","MultiX=Average","Skip=True","Sort=True")</f>
        <v>13.348270691202861</v>
      </c>
    </row>
    <row r="2297" spans="16:21" x14ac:dyDescent="0.25">
      <c r="P2297" s="10">
        <v>37854</v>
      </c>
      <c r="Q2297">
        <v>9.5444910000000007</v>
      </c>
      <c r="S2297" s="42">
        <f t="shared" ca="1" si="41"/>
        <v>48268</v>
      </c>
      <c r="T2297" s="43">
        <f ca="1">_xll.BInterpol('Base CDI'!$H$4:$H$28,'Base CDI'!$J$4:$J$29,S2297,"Cubic","Extrapolate=Linear","MultiX=Average","Skip=True","Sort=True")</f>
        <v>13.370970607224027</v>
      </c>
      <c r="U2297" s="43">
        <f ca="1">_xll.BInterpol('Base CDI'!$H$4:$H$28,'Base CDI'!$I$4:$I$29,S2297,"Cubic","Extrapolate=Linear","MultiX=Average","Skip=True","Sort=True")</f>
        <v>13.348566192730477</v>
      </c>
    </row>
    <row r="2298" spans="16:21" x14ac:dyDescent="0.25">
      <c r="P2298" s="10">
        <v>37855</v>
      </c>
      <c r="Q2298">
        <v>9.5519350000000003</v>
      </c>
      <c r="S2298" s="42">
        <f t="shared" ca="1" si="41"/>
        <v>48269</v>
      </c>
      <c r="T2298" s="43">
        <f ca="1">_xll.BInterpol('Base CDI'!$H$4:$H$28,'Base CDI'!$J$4:$J$29,S2298,"Cubic","Extrapolate=Linear","MultiX=Average","Skip=True","Sort=True")</f>
        <v>13.371218677049193</v>
      </c>
      <c r="U2298" s="43">
        <f ca="1">_xll.BInterpol('Base CDI'!$H$4:$H$28,'Base CDI'!$I$4:$I$29,S2298,"Cubic","Extrapolate=Linear","MultiX=Average","Skip=True","Sort=True")</f>
        <v>13.3488615871508</v>
      </c>
    </row>
    <row r="2299" spans="16:21" x14ac:dyDescent="0.25">
      <c r="P2299" s="10">
        <v>37858</v>
      </c>
      <c r="Q2299">
        <v>9.5593760000000003</v>
      </c>
      <c r="S2299" s="42">
        <f t="shared" ca="1" si="41"/>
        <v>48270</v>
      </c>
      <c r="T2299" s="43">
        <f ca="1">_xll.BInterpol('Base CDI'!$H$4:$H$28,'Base CDI'!$J$4:$J$29,S2299,"Cubic","Extrapolate=Linear","MultiX=Average","Skip=True","Sort=True")</f>
        <v>13.37146644055014</v>
      </c>
      <c r="U2299" s="43">
        <f ca="1">_xll.BInterpol('Base CDI'!$H$4:$H$28,'Base CDI'!$I$4:$I$29,S2299,"Cubic","Extrapolate=Linear","MultiX=Average","Skip=True","Sort=True")</f>
        <v>13.34915687329001</v>
      </c>
    </row>
    <row r="2300" spans="16:21" x14ac:dyDescent="0.25">
      <c r="P2300" s="10">
        <v>37859</v>
      </c>
      <c r="Q2300">
        <v>9.5668190000000006</v>
      </c>
      <c r="S2300" s="42">
        <f t="shared" ca="1" si="41"/>
        <v>48271</v>
      </c>
      <c r="T2300" s="43">
        <f ca="1">_xll.BInterpol('Base CDI'!$H$4:$H$28,'Base CDI'!$J$4:$J$29,S2300,"Cubic","Extrapolate=Linear","MultiX=Average","Skip=True","Sort=True")</f>
        <v>13.371713897763762</v>
      </c>
      <c r="U2300" s="43">
        <f ca="1">_xll.BInterpol('Base CDI'!$H$4:$H$28,'Base CDI'!$I$4:$I$29,S2300,"Cubic","Extrapolate=Linear","MultiX=Average","Skip=True","Sort=True")</f>
        <v>13.349452049974289</v>
      </c>
    </row>
    <row r="2301" spans="16:21" x14ac:dyDescent="0.25">
      <c r="P2301" s="10">
        <v>37860</v>
      </c>
      <c r="Q2301">
        <v>9.5742650000000005</v>
      </c>
      <c r="S2301" s="42">
        <f t="shared" ca="1" si="41"/>
        <v>48272</v>
      </c>
      <c r="T2301" s="43">
        <f ca="1">_xll.BInterpol('Base CDI'!$H$4:$H$28,'Base CDI'!$J$4:$J$29,S2301,"Cubic","Extrapolate=Linear","MultiX=Average","Skip=True","Sort=True")</f>
        <v>13.371961048726948</v>
      </c>
      <c r="U2301" s="43">
        <f ca="1">_xll.BInterpol('Base CDI'!$H$4:$H$28,'Base CDI'!$I$4:$I$29,S2301,"Cubic","Extrapolate=Linear","MultiX=Average","Skip=True","Sort=True")</f>
        <v>13.349747116029816</v>
      </c>
    </row>
    <row r="2302" spans="16:21" x14ac:dyDescent="0.25">
      <c r="P2302" s="10">
        <v>37861</v>
      </c>
      <c r="Q2302">
        <v>9.5817259999999997</v>
      </c>
      <c r="S2302" s="42">
        <f t="shared" ca="1" si="41"/>
        <v>48273</v>
      </c>
      <c r="T2302" s="43">
        <f ca="1">_xll.BInterpol('Base CDI'!$H$4:$H$28,'Base CDI'!$J$4:$J$29,S2302,"Cubic","Extrapolate=Linear","MultiX=Average","Skip=True","Sort=True")</f>
        <v>13.372207893476595</v>
      </c>
      <c r="U2302" s="43">
        <f ca="1">_xll.BInterpol('Base CDI'!$H$4:$H$28,'Base CDI'!$I$4:$I$29,S2302,"Cubic","Extrapolate=Linear","MultiX=Average","Skip=True","Sort=True")</f>
        <v>13.35004207028277</v>
      </c>
    </row>
    <row r="2303" spans="16:21" x14ac:dyDescent="0.25">
      <c r="P2303" s="10">
        <v>37862</v>
      </c>
      <c r="Q2303">
        <v>9.5891959999999994</v>
      </c>
      <c r="S2303" s="42">
        <f t="shared" ca="1" si="41"/>
        <v>48274</v>
      </c>
      <c r="T2303" s="43">
        <f ca="1">_xll.BInterpol('Base CDI'!$H$4:$H$28,'Base CDI'!$J$4:$J$29,S2303,"Cubic","Extrapolate=Linear","MultiX=Average","Skip=True","Sort=True")</f>
        <v>13.372454432049592</v>
      </c>
      <c r="U2303" s="43">
        <f ca="1">_xll.BInterpol('Base CDI'!$H$4:$H$28,'Base CDI'!$I$4:$I$29,S2303,"Cubic","Extrapolate=Linear","MultiX=Average","Skip=True","Sort=True")</f>
        <v>13.350336911559333</v>
      </c>
    </row>
    <row r="2304" spans="16:21" x14ac:dyDescent="0.25">
      <c r="P2304" s="10">
        <v>37865</v>
      </c>
      <c r="Q2304">
        <v>9.5966690000000003</v>
      </c>
      <c r="S2304" s="42">
        <f t="shared" ca="1" si="41"/>
        <v>48275</v>
      </c>
      <c r="T2304" s="43">
        <f ca="1">_xll.BInterpol('Base CDI'!$H$4:$H$28,'Base CDI'!$J$4:$J$29,S2304,"Cubic","Extrapolate=Linear","MultiX=Average","Skip=True","Sort=True")</f>
        <v>13.372700664482835</v>
      </c>
      <c r="U2304" s="43">
        <f ca="1">_xll.BInterpol('Base CDI'!$H$4:$H$28,'Base CDI'!$I$4:$I$29,S2304,"Cubic","Extrapolate=Linear","MultiX=Average","Skip=True","Sort=True")</f>
        <v>13.350631638685684</v>
      </c>
    </row>
    <row r="2305" spans="16:21" x14ac:dyDescent="0.25">
      <c r="P2305" s="10">
        <v>37866</v>
      </c>
      <c r="Q2305">
        <v>9.6041480000000004</v>
      </c>
      <c r="S2305" s="42">
        <f t="shared" ca="1" si="41"/>
        <v>48276</v>
      </c>
      <c r="T2305" s="43">
        <f ca="1">_xll.BInterpol('Base CDI'!$H$4:$H$28,'Base CDI'!$J$4:$J$29,S2305,"Cubic","Extrapolate=Linear","MultiX=Average","Skip=True","Sort=True")</f>
        <v>13.372946590813214</v>
      </c>
      <c r="U2305" s="43">
        <f ca="1">_xll.BInterpol('Base CDI'!$H$4:$H$28,'Base CDI'!$I$4:$I$29,S2305,"Cubic","Extrapolate=Linear","MultiX=Average","Skip=True","Sort=True")</f>
        <v>13.350926250488005</v>
      </c>
    </row>
    <row r="2306" spans="16:21" x14ac:dyDescent="0.25">
      <c r="P2306" s="10">
        <v>37867</v>
      </c>
      <c r="Q2306">
        <v>9.6116320000000002</v>
      </c>
      <c r="S2306" s="42">
        <f t="shared" ca="1" si="41"/>
        <v>48277</v>
      </c>
      <c r="T2306" s="43">
        <f ca="1">_xll.BInterpol('Base CDI'!$H$4:$H$28,'Base CDI'!$J$4:$J$29,S2306,"Cubic","Extrapolate=Linear","MultiX=Average","Skip=True","Sort=True")</f>
        <v>13.373192211077622</v>
      </c>
      <c r="U2306" s="43">
        <f ca="1">_xll.BInterpol('Base CDI'!$H$4:$H$28,'Base CDI'!$I$4:$I$29,S2306,"Cubic","Extrapolate=Linear","MultiX=Average","Skip=True","Sort=True")</f>
        <v>13.351220745792475</v>
      </c>
    </row>
    <row r="2307" spans="16:21" x14ac:dyDescent="0.25">
      <c r="P2307" s="10">
        <v>37868</v>
      </c>
      <c r="Q2307">
        <v>9.6191259999999996</v>
      </c>
      <c r="S2307" s="42">
        <f t="shared" ca="1" si="41"/>
        <v>48278</v>
      </c>
      <c r="T2307" s="43">
        <f ca="1">_xll.BInterpol('Base CDI'!$H$4:$H$28,'Base CDI'!$J$4:$J$29,S2307,"Cubic","Extrapolate=Linear","MultiX=Average","Skip=True","Sort=True")</f>
        <v>13.373437525312955</v>
      </c>
      <c r="U2307" s="43">
        <f ca="1">_xll.BInterpol('Base CDI'!$H$4:$H$28,'Base CDI'!$I$4:$I$29,S2307,"Cubic","Extrapolate=Linear","MultiX=Average","Skip=True","Sort=True")</f>
        <v>13.351515123425273</v>
      </c>
    </row>
    <row r="2308" spans="16:21" x14ac:dyDescent="0.25">
      <c r="P2308" s="10">
        <v>37869</v>
      </c>
      <c r="Q2308">
        <v>9.6266250000000007</v>
      </c>
      <c r="S2308" s="42">
        <f t="shared" ca="1" si="41"/>
        <v>48279</v>
      </c>
      <c r="T2308" s="43">
        <f ca="1">_xll.BInterpol('Base CDI'!$H$4:$H$28,'Base CDI'!$J$4:$J$29,S2308,"Cubic","Extrapolate=Linear","MultiX=Average","Skip=True","Sort=True")</f>
        <v>13.373682533556101</v>
      </c>
      <c r="U2308" s="43">
        <f ca="1">_xll.BInterpol('Base CDI'!$H$4:$H$28,'Base CDI'!$I$4:$I$29,S2308,"Cubic","Extrapolate=Linear","MultiX=Average","Skip=True","Sort=True")</f>
        <v>13.351809382212581</v>
      </c>
    </row>
    <row r="2309" spans="16:21" x14ac:dyDescent="0.25">
      <c r="P2309" s="10">
        <v>37872</v>
      </c>
      <c r="Q2309">
        <v>9.6341330000000003</v>
      </c>
      <c r="S2309" s="42">
        <f t="shared" ca="1" si="41"/>
        <v>48280</v>
      </c>
      <c r="T2309" s="43">
        <f ca="1">_xll.BInterpol('Base CDI'!$H$4:$H$28,'Base CDI'!$J$4:$J$29,S2309,"Cubic","Extrapolate=Linear","MultiX=Average","Skip=True","Sort=True")</f>
        <v>13.373927235843956</v>
      </c>
      <c r="U2309" s="43">
        <f ca="1">_xll.BInterpol('Base CDI'!$H$4:$H$28,'Base CDI'!$I$4:$I$29,S2309,"Cubic","Extrapolate=Linear","MultiX=Average","Skip=True","Sort=True")</f>
        <v>13.352103520980579</v>
      </c>
    </row>
    <row r="2310" spans="16:21" x14ac:dyDescent="0.25">
      <c r="P2310" s="10">
        <v>37873</v>
      </c>
      <c r="Q2310">
        <v>9.6416470000000007</v>
      </c>
      <c r="S2310" s="42">
        <f t="shared" ca="1" si="41"/>
        <v>48281</v>
      </c>
      <c r="T2310" s="43">
        <f ca="1">_xll.BInterpol('Base CDI'!$H$4:$H$28,'Base CDI'!$J$4:$J$29,S2310,"Cubic","Extrapolate=Linear","MultiX=Average","Skip=True","Sort=True")</f>
        <v>13.374171632213411</v>
      </c>
      <c r="U2310" s="43">
        <f ca="1">_xll.BInterpol('Base CDI'!$H$4:$H$28,'Base CDI'!$I$4:$I$29,S2310,"Cubic","Extrapolate=Linear","MultiX=Average","Skip=True","Sort=True")</f>
        <v>13.352397538555447</v>
      </c>
    </row>
    <row r="2311" spans="16:21" x14ac:dyDescent="0.25">
      <c r="P2311" s="10">
        <v>37874</v>
      </c>
      <c r="Q2311">
        <v>9.6491710000000008</v>
      </c>
      <c r="S2311" s="42">
        <f t="shared" ca="1" si="41"/>
        <v>48282</v>
      </c>
      <c r="T2311" s="43">
        <f ca="1">_xll.BInterpol('Base CDI'!$H$4:$H$28,'Base CDI'!$J$4:$J$29,S2311,"Cubic","Extrapolate=Linear","MultiX=Average","Skip=True","Sort=True")</f>
        <v>13.374415722701359</v>
      </c>
      <c r="U2311" s="43">
        <f ca="1">_xll.BInterpol('Base CDI'!$H$4:$H$28,'Base CDI'!$I$4:$I$29,S2311,"Cubic","Extrapolate=Linear","MultiX=Average","Skip=True","Sort=True")</f>
        <v>13.352691433763365</v>
      </c>
    </row>
    <row r="2312" spans="16:21" x14ac:dyDescent="0.25">
      <c r="P2312" s="10">
        <v>37875</v>
      </c>
      <c r="Q2312">
        <v>9.6567000000000007</v>
      </c>
      <c r="S2312" s="42">
        <f t="shared" ca="1" si="41"/>
        <v>48283</v>
      </c>
      <c r="T2312" s="43">
        <f ca="1">_xll.BInterpol('Base CDI'!$H$4:$H$28,'Base CDI'!$J$4:$J$29,S2312,"Cubic","Extrapolate=Linear","MultiX=Average","Skip=True","Sort=True")</f>
        <v>13.374659507344694</v>
      </c>
      <c r="U2312" s="43">
        <f ca="1">_xll.BInterpol('Base CDI'!$H$4:$H$28,'Base CDI'!$I$4:$I$29,S2312,"Cubic","Extrapolate=Linear","MultiX=Average","Skip=True","Sort=True")</f>
        <v>13.352985205430514</v>
      </c>
    </row>
    <row r="2313" spans="16:21" x14ac:dyDescent="0.25">
      <c r="P2313" s="10">
        <v>37876</v>
      </c>
      <c r="Q2313">
        <v>9.6642349999999997</v>
      </c>
      <c r="S2313" s="42">
        <f t="shared" ca="1" si="41"/>
        <v>48284</v>
      </c>
      <c r="T2313" s="43">
        <f ca="1">_xll.BInterpol('Base CDI'!$H$4:$H$28,'Base CDI'!$J$4:$J$29,S2313,"Cubic","Extrapolate=Linear","MultiX=Average","Skip=True","Sort=True")</f>
        <v>13.374902986180306</v>
      </c>
      <c r="U2313" s="43">
        <f ca="1">_xll.BInterpol('Base CDI'!$H$4:$H$28,'Base CDI'!$I$4:$I$29,S2313,"Cubic","Extrapolate=Linear","MultiX=Average","Skip=True","Sort=True")</f>
        <v>13.353278852383072</v>
      </c>
    </row>
    <row r="2314" spans="16:21" x14ac:dyDescent="0.25">
      <c r="P2314" s="10">
        <v>37879</v>
      </c>
      <c r="Q2314">
        <v>9.6717790000000008</v>
      </c>
      <c r="S2314" s="42">
        <f t="shared" ca="1" si="41"/>
        <v>48285</v>
      </c>
      <c r="T2314" s="43">
        <f ca="1">_xll.BInterpol('Base CDI'!$H$4:$H$28,'Base CDI'!$J$4:$J$29,S2314,"Cubic","Extrapolate=Linear","MultiX=Average","Skip=True","Sort=True")</f>
        <v>13.375146159245089</v>
      </c>
      <c r="U2314" s="43">
        <f ca="1">_xll.BInterpol('Base CDI'!$H$4:$H$28,'Base CDI'!$I$4:$I$29,S2314,"Cubic","Extrapolate=Linear","MultiX=Average","Skip=True","Sort=True")</f>
        <v>13.353572373447221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2">S2314+1</f>
        <v>48286</v>
      </c>
      <c r="T2315" s="43">
        <f ca="1">_xll.BInterpol('Base CDI'!$H$4:$H$28,'Base CDI'!$J$4:$J$29,S2315,"Cubic","Extrapolate=Linear","MultiX=Average","Skip=True","Sort=True")</f>
        <v>13.375389026575936</v>
      </c>
      <c r="U2315" s="43">
        <f ca="1">_xll.BInterpol('Base CDI'!$H$4:$H$28,'Base CDI'!$I$4:$I$29,S2315,"Cubic","Extrapolate=Linear","MultiX=Average","Skip=True","Sort=True")</f>
        <v>13.353865767449141</v>
      </c>
    </row>
    <row r="2316" spans="16:21" x14ac:dyDescent="0.25">
      <c r="P2316" s="10">
        <v>37881</v>
      </c>
      <c r="Q2316">
        <v>9.6868590000000001</v>
      </c>
      <c r="S2316" s="42">
        <f t="shared" ca="1" si="42"/>
        <v>48287</v>
      </c>
      <c r="T2316" s="43">
        <f ca="1">_xll.BInterpol('Base CDI'!$H$4:$H$28,'Base CDI'!$J$4:$J$29,S2316,"Cubic","Extrapolate=Linear","MultiX=Average","Skip=True","Sort=True")</f>
        <v>13.375631588209741</v>
      </c>
      <c r="U2316" s="43">
        <f ca="1">_xll.BInterpol('Base CDI'!$H$4:$H$28,'Base CDI'!$I$4:$I$29,S2316,"Cubic","Extrapolate=Linear","MultiX=Average","Skip=True","Sort=True")</f>
        <v>13.354159033215012</v>
      </c>
    </row>
    <row r="2317" spans="16:21" x14ac:dyDescent="0.25">
      <c r="P2317" s="10">
        <v>37882</v>
      </c>
      <c r="Q2317">
        <v>9.6943760000000001</v>
      </c>
      <c r="S2317" s="42">
        <f t="shared" ca="1" si="42"/>
        <v>48288</v>
      </c>
      <c r="T2317" s="43">
        <f ca="1">_xll.BInterpol('Base CDI'!$H$4:$H$28,'Base CDI'!$J$4:$J$29,S2317,"Cubic","Extrapolate=Linear","MultiX=Average","Skip=True","Sort=True")</f>
        <v>13.375873844183396</v>
      </c>
      <c r="U2317" s="43">
        <f ca="1">_xll.BInterpol('Base CDI'!$H$4:$H$28,'Base CDI'!$I$4:$I$29,S2317,"Cubic","Extrapolate=Linear","MultiX=Average","Skip=True","Sort=True")</f>
        <v>13.354452169571015</v>
      </c>
    </row>
    <row r="2318" spans="16:21" x14ac:dyDescent="0.25">
      <c r="P2318" s="10">
        <v>37883</v>
      </c>
      <c r="Q2318">
        <v>9.7012929999999997</v>
      </c>
      <c r="S2318" s="42">
        <f t="shared" ca="1" si="42"/>
        <v>48289</v>
      </c>
      <c r="T2318" s="43">
        <f ca="1">_xll.BInterpol('Base CDI'!$H$4:$H$28,'Base CDI'!$J$4:$J$29,S2318,"Cubic","Extrapolate=Linear","MultiX=Average","Skip=True","Sort=True")</f>
        <v>13.37611579453379</v>
      </c>
      <c r="U2318" s="43">
        <f ca="1">_xll.BInterpol('Base CDI'!$H$4:$H$28,'Base CDI'!$I$4:$I$29,S2318,"Cubic","Extrapolate=Linear","MultiX=Average","Skip=True","Sort=True")</f>
        <v>13.35474517534333</v>
      </c>
    </row>
    <row r="2319" spans="16:21" x14ac:dyDescent="0.25">
      <c r="P2319" s="10">
        <v>37886</v>
      </c>
      <c r="Q2319">
        <v>9.7082119999999996</v>
      </c>
      <c r="S2319" s="42">
        <f t="shared" ca="1" si="42"/>
        <v>48290</v>
      </c>
      <c r="T2319" s="43">
        <f ca="1">_xll.BInterpol('Base CDI'!$H$4:$H$28,'Base CDI'!$J$4:$J$29,S2319,"Cubic","Extrapolate=Linear","MultiX=Average","Skip=True","Sort=True")</f>
        <v>13.37635743929782</v>
      </c>
      <c r="U2319" s="43">
        <f ca="1">_xll.BInterpol('Base CDI'!$H$4:$H$28,'Base CDI'!$I$4:$I$29,S2319,"Cubic","Extrapolate=Linear","MultiX=Average","Skip=True","Sort=True")</f>
        <v>13.355038049358136</v>
      </c>
    </row>
    <row r="2320" spans="16:21" x14ac:dyDescent="0.25">
      <c r="P2320" s="10">
        <v>37887</v>
      </c>
      <c r="Q2320">
        <v>9.7151409999999991</v>
      </c>
      <c r="S2320" s="42">
        <f t="shared" ca="1" si="42"/>
        <v>48291</v>
      </c>
      <c r="T2320" s="43">
        <f ca="1">_xll.BInterpol('Base CDI'!$H$4:$H$28,'Base CDI'!$J$4:$J$29,S2320,"Cubic","Extrapolate=Linear","MultiX=Average","Skip=True","Sort=True")</f>
        <v>13.376598778512378</v>
      </c>
      <c r="U2320" s="43">
        <f ca="1">_xll.BInterpol('Base CDI'!$H$4:$H$28,'Base CDI'!$I$4:$I$29,S2320,"Cubic","Extrapolate=Linear","MultiX=Average","Skip=True","Sort=True")</f>
        <v>13.355330790441613</v>
      </c>
    </row>
    <row r="2321" spans="16:21" x14ac:dyDescent="0.25">
      <c r="P2321" s="10">
        <v>37888</v>
      </c>
      <c r="Q2321">
        <v>9.7220829999999996</v>
      </c>
      <c r="S2321" s="42">
        <f t="shared" ca="1" si="42"/>
        <v>48292</v>
      </c>
      <c r="T2321" s="43">
        <f ca="1">_xll.BInterpol('Base CDI'!$H$4:$H$28,'Base CDI'!$J$4:$J$29,S2321,"Cubic","Extrapolate=Linear","MultiX=Average","Skip=True","Sort=True")</f>
        <v>13.376839812214357</v>
      </c>
      <c r="U2321" s="43">
        <f ca="1">_xll.BInterpol('Base CDI'!$H$4:$H$28,'Base CDI'!$I$4:$I$29,S2321,"Cubic","Extrapolate=Linear","MultiX=Average","Skip=True","Sort=True")</f>
        <v>13.355623397419944</v>
      </c>
    </row>
    <row r="2322" spans="16:21" x14ac:dyDescent="0.25">
      <c r="P2322" s="10">
        <v>37889</v>
      </c>
      <c r="Q2322">
        <v>9.7290290000000006</v>
      </c>
      <c r="S2322" s="42">
        <f t="shared" ca="1" si="42"/>
        <v>48293</v>
      </c>
      <c r="T2322" s="43">
        <f ca="1">_xll.BInterpol('Base CDI'!$H$4:$H$28,'Base CDI'!$J$4:$J$29,S2322,"Cubic","Extrapolate=Linear","MultiX=Average","Skip=True","Sort=True")</f>
        <v>13.377080540440646</v>
      </c>
      <c r="U2322" s="43">
        <f ca="1">_xll.BInterpol('Base CDI'!$H$4:$H$28,'Base CDI'!$I$4:$I$29,S2322,"Cubic","Extrapolate=Linear","MultiX=Average","Skip=True","Sort=True")</f>
        <v>13.355915869119306</v>
      </c>
    </row>
    <row r="2323" spans="16:21" x14ac:dyDescent="0.25">
      <c r="P2323" s="10">
        <v>37890</v>
      </c>
      <c r="Q2323">
        <v>9.7359770000000001</v>
      </c>
      <c r="S2323" s="42">
        <f t="shared" ca="1" si="42"/>
        <v>48294</v>
      </c>
      <c r="T2323" s="43">
        <f ca="1">_xll.BInterpol('Base CDI'!$H$4:$H$28,'Base CDI'!$J$4:$J$29,S2323,"Cubic","Extrapolate=Linear","MultiX=Average","Skip=True","Sort=True")</f>
        <v>13.377320963228142</v>
      </c>
      <c r="U2323" s="43">
        <f ca="1">_xll.BInterpol('Base CDI'!$H$4:$H$28,'Base CDI'!$I$4:$I$29,S2323,"Cubic","Extrapolate=Linear","MultiX=Average","Skip=True","Sort=True")</f>
        <v>13.356208204365881</v>
      </c>
    </row>
    <row r="2324" spans="16:21" x14ac:dyDescent="0.25">
      <c r="P2324" s="10">
        <v>37893</v>
      </c>
      <c r="Q2324">
        <v>9.7429299999999994</v>
      </c>
      <c r="S2324" s="42">
        <f t="shared" ca="1" si="42"/>
        <v>48295</v>
      </c>
      <c r="T2324" s="43">
        <f ca="1">_xll.BInterpol('Base CDI'!$H$4:$H$28,'Base CDI'!$J$4:$J$29,S2324,"Cubic","Extrapolate=Linear","MultiX=Average","Skip=True","Sort=True")</f>
        <v>13.377561080613736</v>
      </c>
      <c r="U2324" s="43">
        <f ca="1">_xll.BInterpol('Base CDI'!$H$4:$H$28,'Base CDI'!$I$4:$I$29,S2324,"Cubic","Extrapolate=Linear","MultiX=Average","Skip=True","Sort=True")</f>
        <v>13.356500401985848</v>
      </c>
    </row>
    <row r="2325" spans="16:21" x14ac:dyDescent="0.25">
      <c r="P2325" s="10">
        <v>37894</v>
      </c>
      <c r="Q2325">
        <v>9.7498880000000003</v>
      </c>
      <c r="S2325" s="42">
        <f t="shared" ca="1" si="42"/>
        <v>48296</v>
      </c>
      <c r="T2325" s="43">
        <f ca="1">_xll.BInterpol('Base CDI'!$H$4:$H$28,'Base CDI'!$J$4:$J$29,S2325,"Cubic","Extrapolate=Linear","MultiX=Average","Skip=True","Sort=True")</f>
        <v>13.377800892634321</v>
      </c>
      <c r="U2325" s="43">
        <f ca="1">_xll.BInterpol('Base CDI'!$H$4:$H$28,'Base CDI'!$I$4:$I$29,S2325,"Cubic","Extrapolate=Linear","MultiX=Average","Skip=True","Sort=True")</f>
        <v>13.356792460805389</v>
      </c>
    </row>
    <row r="2326" spans="16:21" x14ac:dyDescent="0.25">
      <c r="P2326" s="10">
        <v>37895</v>
      </c>
      <c r="Q2326">
        <v>9.7568509999999993</v>
      </c>
      <c r="S2326" s="42">
        <f t="shared" ca="1" si="42"/>
        <v>48297</v>
      </c>
      <c r="T2326" s="43">
        <f ca="1">_xll.BInterpol('Base CDI'!$H$4:$H$28,'Base CDI'!$J$4:$J$29,S2326,"Cubic","Extrapolate=Linear","MultiX=Average","Skip=True","Sort=True")</f>
        <v>13.378040399326789</v>
      </c>
      <c r="U2326" s="43">
        <f ca="1">_xll.BInterpol('Base CDI'!$H$4:$H$28,'Base CDI'!$I$4:$I$29,S2326,"Cubic","Extrapolate=Linear","MultiX=Average","Skip=True","Sort=True")</f>
        <v>13.357084379650683</v>
      </c>
    </row>
    <row r="2327" spans="16:21" x14ac:dyDescent="0.25">
      <c r="P2327" s="10">
        <v>37896</v>
      </c>
      <c r="Q2327">
        <v>9.7638219999999993</v>
      </c>
      <c r="S2327" s="42">
        <f t="shared" ca="1" si="42"/>
        <v>48298</v>
      </c>
      <c r="T2327" s="43">
        <f ca="1">_xll.BInterpol('Base CDI'!$H$4:$H$28,'Base CDI'!$J$4:$J$29,S2327,"Cubic","Extrapolate=Linear","MultiX=Average","Skip=True","Sort=True")</f>
        <v>13.378279600728032</v>
      </c>
      <c r="U2327" s="43">
        <f ca="1">_xll.BInterpol('Base CDI'!$H$4:$H$28,'Base CDI'!$I$4:$I$29,S2327,"Cubic","Extrapolate=Linear","MultiX=Average","Skip=True","Sort=True")</f>
        <v>13.357376157347909</v>
      </c>
    </row>
    <row r="2328" spans="16:21" x14ac:dyDescent="0.25">
      <c r="P2328" s="10">
        <v>37897</v>
      </c>
      <c r="Q2328">
        <v>9.7708019999999998</v>
      </c>
      <c r="S2328" s="42">
        <f t="shared" ca="1" si="42"/>
        <v>48299</v>
      </c>
      <c r="T2328" s="43">
        <f ca="1">_xll.BInterpol('Base CDI'!$H$4:$H$28,'Base CDI'!$J$4:$J$29,S2328,"Cubic","Extrapolate=Linear","MultiX=Average","Skip=True","Sort=True")</f>
        <v>13.378518496874946</v>
      </c>
      <c r="U2328" s="43">
        <f ca="1">_xll.BInterpol('Base CDI'!$H$4:$H$28,'Base CDI'!$I$4:$I$29,S2328,"Cubic","Extrapolate=Linear","MultiX=Average","Skip=True","Sort=True")</f>
        <v>13.35766779272325</v>
      </c>
    </row>
    <row r="2329" spans="16:21" x14ac:dyDescent="0.25">
      <c r="P2329" s="10">
        <v>37900</v>
      </c>
      <c r="Q2329">
        <v>9.7777849999999997</v>
      </c>
      <c r="S2329" s="42">
        <f t="shared" ca="1" si="42"/>
        <v>48300</v>
      </c>
      <c r="T2329" s="43">
        <f ca="1">_xll.BInterpol('Base CDI'!$H$4:$H$28,'Base CDI'!$J$4:$J$29,S2329,"Cubic","Extrapolate=Linear","MultiX=Average","Skip=True","Sort=True")</f>
        <v>13.37875708780442</v>
      </c>
      <c r="U2329" s="43">
        <f ca="1">_xll.BInterpol('Base CDI'!$H$4:$H$28,'Base CDI'!$I$4:$I$29,S2329,"Cubic","Extrapolate=Linear","MultiX=Average","Skip=True","Sort=True")</f>
        <v>13.357959284602885</v>
      </c>
    </row>
    <row r="2330" spans="16:21" x14ac:dyDescent="0.25">
      <c r="P2330" s="10">
        <v>37901</v>
      </c>
      <c r="Q2330">
        <v>9.7847720000000002</v>
      </c>
      <c r="S2330" s="42">
        <f t="shared" ca="1" si="42"/>
        <v>48301</v>
      </c>
      <c r="T2330" s="43">
        <f ca="1">_xll.BInterpol('Base CDI'!$H$4:$H$28,'Base CDI'!$J$4:$J$29,S2330,"Cubic","Extrapolate=Linear","MultiX=Average","Skip=True","Sort=True")</f>
        <v>13.37899537355335</v>
      </c>
      <c r="U2330" s="43">
        <f ca="1">_xll.BInterpol('Base CDI'!$H$4:$H$28,'Base CDI'!$I$4:$I$29,S2330,"Cubic","Extrapolate=Linear","MultiX=Average","Skip=True","Sort=True")</f>
        <v>13.358250631812993</v>
      </c>
    </row>
    <row r="2331" spans="16:21" x14ac:dyDescent="0.25">
      <c r="P2331" s="10">
        <v>37902</v>
      </c>
      <c r="Q2331">
        <v>9.7917620000000003</v>
      </c>
      <c r="S2331" s="42">
        <f t="shared" ca="1" si="42"/>
        <v>48302</v>
      </c>
      <c r="T2331" s="43">
        <f ca="1">_xll.BInterpol('Base CDI'!$H$4:$H$28,'Base CDI'!$J$4:$J$29,S2331,"Cubic","Extrapolate=Linear","MultiX=Average","Skip=True","Sort=True")</f>
        <v>13.379233354158625</v>
      </c>
      <c r="U2331" s="43">
        <f ca="1">_xll.BInterpol('Base CDI'!$H$4:$H$28,'Base CDI'!$I$4:$I$29,S2331,"Cubic","Extrapolate=Linear","MultiX=Average","Skip=True","Sort=True")</f>
        <v>13.358541833179757</v>
      </c>
    </row>
    <row r="2332" spans="16:21" x14ac:dyDescent="0.25">
      <c r="P2332" s="10">
        <v>37903</v>
      </c>
      <c r="Q2332">
        <v>9.7987590000000004</v>
      </c>
      <c r="S2332" s="42">
        <f t="shared" ca="1" si="42"/>
        <v>48303</v>
      </c>
      <c r="T2332" s="43">
        <f ca="1">_xll.BInterpol('Base CDI'!$H$4:$H$28,'Base CDI'!$J$4:$J$29,S2332,"Cubic","Extrapolate=Linear","MultiX=Average","Skip=True","Sort=True")</f>
        <v>13.37947102965714</v>
      </c>
      <c r="U2332" s="43">
        <f ca="1">_xll.BInterpol('Base CDI'!$H$4:$H$28,'Base CDI'!$I$4:$I$29,S2332,"Cubic","Extrapolate=Linear","MultiX=Average","Skip=True","Sort=True")</f>
        <v>13.358832887529353</v>
      </c>
    </row>
    <row r="2333" spans="16:21" x14ac:dyDescent="0.25">
      <c r="P2333" s="10">
        <v>37904</v>
      </c>
      <c r="Q2333">
        <v>9.8057569999999998</v>
      </c>
      <c r="S2333" s="42">
        <f t="shared" ca="1" si="42"/>
        <v>48304</v>
      </c>
      <c r="T2333" s="43">
        <f ca="1">_xll.BInterpol('Base CDI'!$H$4:$H$28,'Base CDI'!$J$4:$J$29,S2333,"Cubic","Extrapolate=Linear","MultiX=Average","Skip=True","Sort=True")</f>
        <v>13.379708400085788</v>
      </c>
      <c r="U2333" s="43">
        <f ca="1">_xll.BInterpol('Base CDI'!$H$4:$H$28,'Base CDI'!$I$4:$I$29,S2333,"Cubic","Extrapolate=Linear","MultiX=Average","Skip=True","Sort=True")</f>
        <v>13.359123793687965</v>
      </c>
    </row>
    <row r="2334" spans="16:21" x14ac:dyDescent="0.25">
      <c r="P2334" s="10">
        <v>37907</v>
      </c>
      <c r="Q2334">
        <v>9.8127650000000006</v>
      </c>
      <c r="S2334" s="42">
        <f t="shared" ca="1" si="42"/>
        <v>48305</v>
      </c>
      <c r="T2334" s="43">
        <f ca="1">_xll.BInterpol('Base CDI'!$H$4:$H$28,'Base CDI'!$J$4:$J$29,S2334,"Cubic","Extrapolate=Linear","MultiX=Average","Skip=True","Sort=True")</f>
        <v>13.379945465481461</v>
      </c>
      <c r="U2334" s="43">
        <f ca="1">_xll.BInterpol('Base CDI'!$H$4:$H$28,'Base CDI'!$I$4:$I$29,S2334,"Cubic","Extrapolate=Linear","MultiX=Average","Skip=True","Sort=True")</f>
        <v>13.359414550481771</v>
      </c>
    </row>
    <row r="2335" spans="16:21" x14ac:dyDescent="0.25">
      <c r="P2335" s="10">
        <v>37908</v>
      </c>
      <c r="Q2335">
        <v>9.8197829999999993</v>
      </c>
      <c r="S2335" s="42">
        <f t="shared" ca="1" si="42"/>
        <v>48306</v>
      </c>
      <c r="T2335" s="43">
        <f ca="1">_xll.BInterpol('Base CDI'!$H$4:$H$28,'Base CDI'!$J$4:$J$29,S2335,"Cubic","Extrapolate=Linear","MultiX=Average","Skip=True","Sort=True")</f>
        <v>13.38018222588105</v>
      </c>
      <c r="U2335" s="43">
        <f ca="1">_xll.BInterpol('Base CDI'!$H$4:$H$28,'Base CDI'!$I$4:$I$29,S2335,"Cubic","Extrapolate=Linear","MultiX=Average","Skip=True","Sort=True")</f>
        <v>13.359705156736952</v>
      </c>
    </row>
    <row r="2336" spans="16:21" x14ac:dyDescent="0.25">
      <c r="P2336" s="10">
        <v>37909</v>
      </c>
      <c r="Q2336">
        <v>9.8268059999999995</v>
      </c>
      <c r="S2336" s="42">
        <f t="shared" ca="1" si="42"/>
        <v>48307</v>
      </c>
      <c r="T2336" s="43">
        <f ca="1">_xll.BInterpol('Base CDI'!$H$4:$H$28,'Base CDI'!$J$4:$J$29,S2336,"Cubic","Extrapolate=Linear","MultiX=Average","Skip=True","Sort=True")</f>
        <v>13.380418681321451</v>
      </c>
      <c r="U2336" s="43">
        <f ca="1">_xll.BInterpol('Base CDI'!$H$4:$H$28,'Base CDI'!$I$4:$I$29,S2336,"Cubic","Extrapolate=Linear","MultiX=Average","Skip=True","Sort=True")</f>
        <v>13.35999561127969</v>
      </c>
    </row>
    <row r="2337" spans="16:21" x14ac:dyDescent="0.25">
      <c r="P2337" s="10">
        <v>37910</v>
      </c>
      <c r="Q2337">
        <v>9.8338339999999995</v>
      </c>
      <c r="S2337" s="42">
        <f t="shared" ca="1" si="42"/>
        <v>48308</v>
      </c>
      <c r="T2337" s="43">
        <f ca="1">_xll.BInterpol('Base CDI'!$H$4:$H$28,'Base CDI'!$J$4:$J$29,S2337,"Cubic","Extrapolate=Linear","MultiX=Average","Skip=True","Sort=True")</f>
        <v>13.380654831839554</v>
      </c>
      <c r="U2337" s="43">
        <f ca="1">_xll.BInterpol('Base CDI'!$H$4:$H$28,'Base CDI'!$I$4:$I$29,S2337,"Cubic","Extrapolate=Linear","MultiX=Average","Skip=True","Sort=True")</f>
        <v>13.360285912936162</v>
      </c>
    </row>
    <row r="2338" spans="16:21" x14ac:dyDescent="0.25">
      <c r="P2338" s="10">
        <v>37911</v>
      </c>
      <c r="Q2338">
        <v>9.8408689999999996</v>
      </c>
      <c r="S2338" s="42">
        <f t="shared" ca="1" si="42"/>
        <v>48309</v>
      </c>
      <c r="T2338" s="43">
        <f ca="1">_xll.BInterpol('Base CDI'!$H$4:$H$28,'Base CDI'!$J$4:$J$29,S2338,"Cubic","Extrapolate=Linear","MultiX=Average","Skip=True","Sort=True")</f>
        <v>13.380890677472253</v>
      </c>
      <c r="U2338" s="43">
        <f ca="1">_xll.BInterpol('Base CDI'!$H$4:$H$28,'Base CDI'!$I$4:$I$29,S2338,"Cubic","Extrapolate=Linear","MultiX=Average","Skip=True","Sort=True")</f>
        <v>13.360576060532548</v>
      </c>
    </row>
    <row r="2339" spans="16:21" x14ac:dyDescent="0.25">
      <c r="P2339" s="10">
        <v>37914</v>
      </c>
      <c r="Q2339">
        <v>9.8479139999999994</v>
      </c>
      <c r="S2339" s="42">
        <f t="shared" ca="1" si="42"/>
        <v>48310</v>
      </c>
      <c r="T2339" s="43">
        <f ca="1">_xll.BInterpol('Base CDI'!$H$4:$H$28,'Base CDI'!$J$4:$J$29,S2339,"Cubic","Extrapolate=Linear","MultiX=Average","Skip=True","Sort=True")</f>
        <v>13.381126218256441</v>
      </c>
      <c r="U2339" s="43">
        <f ca="1">_xll.BInterpol('Base CDI'!$H$4:$H$28,'Base CDI'!$I$4:$I$29,S2339,"Cubic","Extrapolate=Linear","MultiX=Average","Skip=True","Sort=True")</f>
        <v>13.360866052895032</v>
      </c>
    </row>
    <row r="2340" spans="16:21" x14ac:dyDescent="0.25">
      <c r="P2340" s="10">
        <v>37915</v>
      </c>
      <c r="Q2340">
        <v>9.8549589999999991</v>
      </c>
      <c r="S2340" s="42">
        <f t="shared" ca="1" si="42"/>
        <v>48311</v>
      </c>
      <c r="T2340" s="43">
        <f ca="1">_xll.BInterpol('Base CDI'!$H$4:$H$28,'Base CDI'!$J$4:$J$29,S2340,"Cubic","Extrapolate=Linear","MultiX=Average","Skip=True","Sort=True")</f>
        <v>13.38136145422901</v>
      </c>
      <c r="U2340" s="43">
        <f ca="1">_xll.BInterpol('Base CDI'!$H$4:$H$28,'Base CDI'!$I$4:$I$29,S2340,"Cubic","Extrapolate=Linear","MultiX=Average","Skip=True","Sort=True")</f>
        <v>13.361155888849792</v>
      </c>
    </row>
    <row r="2341" spans="16:21" x14ac:dyDescent="0.25">
      <c r="P2341" s="10">
        <v>37916</v>
      </c>
      <c r="Q2341">
        <v>9.8620040000000007</v>
      </c>
      <c r="S2341" s="42">
        <f t="shared" ca="1" si="42"/>
        <v>48312</v>
      </c>
      <c r="T2341" s="43">
        <f ca="1">_xll.BInterpol('Base CDI'!$H$4:$H$28,'Base CDI'!$J$4:$J$29,S2341,"Cubic","Extrapolate=Linear","MultiX=Average","Skip=True","Sort=True")</f>
        <v>13.381596385426851</v>
      </c>
      <c r="U2341" s="43">
        <f ca="1">_xll.BInterpol('Base CDI'!$H$4:$H$28,'Base CDI'!$I$4:$I$29,S2341,"Cubic","Extrapolate=Linear","MultiX=Average","Skip=True","Sort=True")</f>
        <v>13.361445567223008</v>
      </c>
    </row>
    <row r="2342" spans="16:21" x14ac:dyDescent="0.25">
      <c r="P2342" s="10">
        <v>37917</v>
      </c>
      <c r="Q2342">
        <v>9.86904</v>
      </c>
      <c r="S2342" s="42">
        <f t="shared" ca="1" si="42"/>
        <v>48313</v>
      </c>
      <c r="T2342" s="43">
        <f ca="1">_xll.BInterpol('Base CDI'!$H$4:$H$28,'Base CDI'!$J$4:$J$29,S2342,"Cubic","Extrapolate=Linear","MultiX=Average","Skip=True","Sort=True")</f>
        <v>13.381831011886861</v>
      </c>
      <c r="U2342" s="43">
        <f ca="1">_xll.BInterpol('Base CDI'!$H$4:$H$28,'Base CDI'!$I$4:$I$29,S2342,"Cubic","Extrapolate=Linear","MultiX=Average","Skip=True","Sort=True")</f>
        <v>13.361735086840859</v>
      </c>
    </row>
    <row r="2343" spans="16:21" x14ac:dyDescent="0.25">
      <c r="P2343" s="10">
        <v>37918</v>
      </c>
      <c r="Q2343">
        <v>9.8757629999999992</v>
      </c>
      <c r="S2343" s="42">
        <f t="shared" ca="1" si="42"/>
        <v>48314</v>
      </c>
      <c r="T2343" s="43">
        <f ca="1">_xll.BInterpol('Base CDI'!$H$4:$H$28,'Base CDI'!$J$4:$J$29,S2343,"Cubic","Extrapolate=Linear","MultiX=Average","Skip=True","Sort=True")</f>
        <v>13.382065333645929</v>
      </c>
      <c r="U2343" s="43">
        <f ca="1">_xll.BInterpol('Base CDI'!$H$4:$H$28,'Base CDI'!$I$4:$I$29,S2343,"Cubic","Extrapolate=Linear","MultiX=Average","Skip=True","Sort=True")</f>
        <v>13.362024446529528</v>
      </c>
    </row>
    <row r="2344" spans="16:21" x14ac:dyDescent="0.25">
      <c r="P2344" s="10">
        <v>37921</v>
      </c>
      <c r="Q2344">
        <v>9.8824830000000006</v>
      </c>
      <c r="S2344" s="42">
        <f t="shared" ca="1" si="42"/>
        <v>48315</v>
      </c>
      <c r="T2344" s="43">
        <f ca="1">_xll.BInterpol('Base CDI'!$H$4:$H$28,'Base CDI'!$J$4:$J$29,S2344,"Cubic","Extrapolate=Linear","MultiX=Average","Skip=True","Sort=True")</f>
        <v>13.382299350740949</v>
      </c>
      <c r="U2344" s="43">
        <f ca="1">_xll.BInterpol('Base CDI'!$H$4:$H$28,'Base CDI'!$I$4:$I$29,S2344,"Cubic","Extrapolate=Linear","MultiX=Average","Skip=True","Sort=True")</f>
        <v>13.362313645115194</v>
      </c>
    </row>
    <row r="2345" spans="16:21" x14ac:dyDescent="0.25">
      <c r="P2345" s="10">
        <v>37922</v>
      </c>
      <c r="Q2345">
        <v>9.8892089999999993</v>
      </c>
      <c r="S2345" s="42">
        <f t="shared" ca="1" si="42"/>
        <v>48316</v>
      </c>
      <c r="T2345" s="43">
        <f ca="1">_xll.BInterpol('Base CDI'!$H$4:$H$28,'Base CDI'!$J$4:$J$29,S2345,"Cubic","Extrapolate=Linear","MultiX=Average","Skip=True","Sort=True")</f>
        <v>13.382533063208813</v>
      </c>
      <c r="U2345" s="43">
        <f ca="1">_xll.BInterpol('Base CDI'!$H$4:$H$28,'Base CDI'!$I$4:$I$29,S2345,"Cubic","Extrapolate=Linear","MultiX=Average","Skip=True","Sort=True")</f>
        <v>13.362602681424036</v>
      </c>
    </row>
    <row r="2346" spans="16:21" x14ac:dyDescent="0.25">
      <c r="P2346" s="10">
        <v>37923</v>
      </c>
      <c r="Q2346">
        <v>9.8959379999999992</v>
      </c>
      <c r="S2346" s="42">
        <f t="shared" ca="1" si="42"/>
        <v>48317</v>
      </c>
      <c r="T2346" s="43">
        <f ca="1">_xll.BInterpol('Base CDI'!$H$4:$H$28,'Base CDI'!$J$4:$J$29,S2346,"Cubic","Extrapolate=Linear","MultiX=Average","Skip=True","Sort=True")</f>
        <v>13.382766471086414</v>
      </c>
      <c r="U2346" s="43">
        <f ca="1">_xll.BInterpol('Base CDI'!$H$4:$H$28,'Base CDI'!$I$4:$I$29,S2346,"Cubic","Extrapolate=Linear","MultiX=Average","Skip=True","Sort=True")</f>
        <v>13.362891554282237</v>
      </c>
    </row>
    <row r="2347" spans="16:21" x14ac:dyDescent="0.25">
      <c r="P2347" s="10">
        <v>37924</v>
      </c>
      <c r="Q2347">
        <v>9.9026859999999992</v>
      </c>
      <c r="S2347" s="42">
        <f t="shared" ca="1" si="42"/>
        <v>48318</v>
      </c>
      <c r="T2347" s="43">
        <f ca="1">_xll.BInterpol('Base CDI'!$H$4:$H$28,'Base CDI'!$J$4:$J$29,S2347,"Cubic","Extrapolate=Linear","MultiX=Average","Skip=True","Sort=True")</f>
        <v>13.382999574410645</v>
      </c>
      <c r="U2347" s="43">
        <f ca="1">_xll.BInterpol('Base CDI'!$H$4:$H$28,'Base CDI'!$I$4:$I$29,S2347,"Cubic","Extrapolate=Linear","MultiX=Average","Skip=True","Sort=True")</f>
        <v>13.363180262515973</v>
      </c>
    </row>
    <row r="2348" spans="16:21" x14ac:dyDescent="0.25">
      <c r="P2348" s="10">
        <v>37925</v>
      </c>
      <c r="Q2348">
        <v>9.9094379999999997</v>
      </c>
      <c r="S2348" s="42">
        <f t="shared" ca="1" si="42"/>
        <v>48319</v>
      </c>
      <c r="T2348" s="43">
        <f ca="1">_xll.BInterpol('Base CDI'!$H$4:$H$28,'Base CDI'!$J$4:$J$29,S2348,"Cubic","Extrapolate=Linear","MultiX=Average","Skip=True","Sort=True")</f>
        <v>13.3832323732184</v>
      </c>
      <c r="U2348" s="43">
        <f ca="1">_xll.BInterpol('Base CDI'!$H$4:$H$28,'Base CDI'!$I$4:$I$29,S2348,"Cubic","Extrapolate=Linear","MultiX=Average","Skip=True","Sort=True")</f>
        <v>13.363468804951429</v>
      </c>
    </row>
    <row r="2349" spans="16:21" x14ac:dyDescent="0.25">
      <c r="P2349" s="10">
        <v>37928</v>
      </c>
      <c r="Q2349">
        <v>9.9161979999999996</v>
      </c>
      <c r="S2349" s="42">
        <f t="shared" ca="1" si="42"/>
        <v>48320</v>
      </c>
      <c r="T2349" s="43">
        <f ca="1">_xll.BInterpol('Base CDI'!$H$4:$H$28,'Base CDI'!$J$4:$J$29,S2349,"Cubic","Extrapolate=Linear","MultiX=Average","Skip=True","Sort=True")</f>
        <v>13.383464867546568</v>
      </c>
      <c r="U2349" s="43">
        <f ca="1">_xll.BInterpol('Base CDI'!$H$4:$H$28,'Base CDI'!$I$4:$I$29,S2349,"Cubic","Extrapolate=Linear","MultiX=Average","Skip=True","Sort=True")</f>
        <v>13.363757180414781</v>
      </c>
    </row>
    <row r="2350" spans="16:21" x14ac:dyDescent="0.25">
      <c r="P2350" s="10">
        <v>37929</v>
      </c>
      <c r="Q2350">
        <v>9.9229590000000005</v>
      </c>
      <c r="S2350" s="42">
        <f t="shared" ca="1" si="42"/>
        <v>48321</v>
      </c>
      <c r="T2350" s="43">
        <f ca="1">_xll.BInterpol('Base CDI'!$H$4:$H$28,'Base CDI'!$J$4:$J$29,S2350,"Cubic","Extrapolate=Linear","MultiX=Average","Skip=True","Sort=True")</f>
        <v>13.383697057432045</v>
      </c>
      <c r="U2350" s="43">
        <f ca="1">_xll.BInterpol('Base CDI'!$H$4:$H$28,'Base CDI'!$I$4:$I$29,S2350,"Cubic","Extrapolate=Linear","MultiX=Average","Skip=True","Sort=True")</f>
        <v>13.364045387732213</v>
      </c>
    </row>
    <row r="2351" spans="16:21" x14ac:dyDescent="0.25">
      <c r="P2351" s="10">
        <v>37930</v>
      </c>
      <c r="Q2351">
        <v>9.929729</v>
      </c>
      <c r="S2351" s="42">
        <f t="shared" ca="1" si="42"/>
        <v>48322</v>
      </c>
      <c r="T2351" s="43">
        <f ca="1">_xll.BInterpol('Base CDI'!$H$4:$H$28,'Base CDI'!$J$4:$J$29,S2351,"Cubic","Extrapolate=Linear","MultiX=Average","Skip=True","Sort=True")</f>
        <v>13.383928942911723</v>
      </c>
      <c r="U2351" s="43">
        <f ca="1">_xll.BInterpol('Base CDI'!$H$4:$H$28,'Base CDI'!$I$4:$I$29,S2351,"Cubic","Extrapolate=Linear","MultiX=Average","Skip=True","Sort=True")</f>
        <v>13.364333425729903</v>
      </c>
    </row>
    <row r="2352" spans="16:21" x14ac:dyDescent="0.25">
      <c r="P2352" s="10">
        <v>37931</v>
      </c>
      <c r="Q2352">
        <v>9.9365050000000004</v>
      </c>
      <c r="S2352" s="42">
        <f t="shared" ca="1" si="42"/>
        <v>48323</v>
      </c>
      <c r="T2352" s="43">
        <f ca="1">_xll.BInterpol('Base CDI'!$H$4:$H$28,'Base CDI'!$J$4:$J$29,S2352,"Cubic","Extrapolate=Linear","MultiX=Average","Skip=True","Sort=True")</f>
        <v>13.384160524022494</v>
      </c>
      <c r="U2352" s="43">
        <f ca="1">_xll.BInterpol('Base CDI'!$H$4:$H$28,'Base CDI'!$I$4:$I$29,S2352,"Cubic","Extrapolate=Linear","MultiX=Average","Skip=True","Sort=True")</f>
        <v>13.36462129323403</v>
      </c>
    </row>
    <row r="2353" spans="16:21" x14ac:dyDescent="0.25">
      <c r="P2353" s="10">
        <v>37932</v>
      </c>
      <c r="Q2353">
        <v>9.9432869999999998</v>
      </c>
      <c r="S2353" s="42">
        <f t="shared" ca="1" si="42"/>
        <v>48324</v>
      </c>
      <c r="T2353" s="43">
        <f ca="1">_xll.BInterpol('Base CDI'!$H$4:$H$28,'Base CDI'!$J$4:$J$29,S2353,"Cubic","Extrapolate=Linear","MultiX=Average","Skip=True","Sort=True")</f>
        <v>13.38439180080125</v>
      </c>
      <c r="U2353" s="43">
        <f ca="1">_xll.BInterpol('Base CDI'!$H$4:$H$28,'Base CDI'!$I$4:$I$29,S2353,"Cubic","Extrapolate=Linear","MultiX=Average","Skip=True","Sort=True")</f>
        <v>13.364908989070777</v>
      </c>
    </row>
    <row r="2354" spans="16:21" x14ac:dyDescent="0.25">
      <c r="P2354" s="10">
        <v>37935</v>
      </c>
      <c r="Q2354">
        <v>9.9500700000000002</v>
      </c>
      <c r="S2354" s="42">
        <f t="shared" ca="1" si="42"/>
        <v>48325</v>
      </c>
      <c r="T2354" s="43">
        <f ca="1">_xll.BInterpol('Base CDI'!$H$4:$H$28,'Base CDI'!$J$4:$J$29,S2354,"Cubic","Extrapolate=Linear","MultiX=Average","Skip=True","Sort=True")</f>
        <v>13.384622773284887</v>
      </c>
      <c r="U2354" s="43">
        <f ca="1">_xll.BInterpol('Base CDI'!$H$4:$H$28,'Base CDI'!$I$4:$I$29,S2354,"Cubic","Extrapolate=Linear","MultiX=Average","Skip=True","Sort=True")</f>
        <v>13.365196512066323</v>
      </c>
    </row>
    <row r="2355" spans="16:21" x14ac:dyDescent="0.25">
      <c r="P2355" s="10">
        <v>37936</v>
      </c>
      <c r="Q2355">
        <v>9.9568580000000004</v>
      </c>
      <c r="S2355" s="42">
        <f t="shared" ca="1" si="42"/>
        <v>48326</v>
      </c>
      <c r="T2355" s="43">
        <f ca="1">_xll.BInterpol('Base CDI'!$H$4:$H$28,'Base CDI'!$J$4:$J$29,S2355,"Cubic","Extrapolate=Linear","MultiX=Average","Skip=True","Sort=True")</f>
        <v>13.384853441510293</v>
      </c>
      <c r="U2355" s="43">
        <f ca="1">_xll.BInterpol('Base CDI'!$H$4:$H$28,'Base CDI'!$I$4:$I$29,S2355,"Cubic","Extrapolate=Linear","MultiX=Average","Skip=True","Sort=True")</f>
        <v>13.365483861046847</v>
      </c>
    </row>
    <row r="2356" spans="16:21" x14ac:dyDescent="0.25">
      <c r="P2356" s="10">
        <v>37937</v>
      </c>
      <c r="Q2356">
        <v>9.9636510000000005</v>
      </c>
      <c r="S2356" s="42">
        <f t="shared" ca="1" si="42"/>
        <v>48327</v>
      </c>
      <c r="T2356" s="43">
        <f ca="1">_xll.BInterpol('Base CDI'!$H$4:$H$28,'Base CDI'!$J$4:$J$29,S2356,"Cubic","Extrapolate=Linear","MultiX=Average","Skip=True","Sort=True")</f>
        <v>13.385083805514364</v>
      </c>
      <c r="U2356" s="43">
        <f ca="1">_xll.BInterpol('Base CDI'!$H$4:$H$28,'Base CDI'!$I$4:$I$29,S2356,"Cubic","Extrapolate=Linear","MultiX=Average","Skip=True","Sort=True")</f>
        <v>13.365771034838531</v>
      </c>
    </row>
    <row r="2357" spans="16:21" x14ac:dyDescent="0.25">
      <c r="P2357" s="10">
        <v>37938</v>
      </c>
      <c r="Q2357">
        <v>9.9704499999999996</v>
      </c>
      <c r="S2357" s="42">
        <f t="shared" ca="1" si="42"/>
        <v>48328</v>
      </c>
      <c r="T2357" s="43">
        <f ca="1">_xll.BInterpol('Base CDI'!$H$4:$H$28,'Base CDI'!$J$4:$J$29,S2357,"Cubic","Extrapolate=Linear","MultiX=Average","Skip=True","Sort=True")</f>
        <v>13.385313865333993</v>
      </c>
      <c r="U2357" s="43">
        <f ca="1">_xll.BInterpol('Base CDI'!$H$4:$H$28,'Base CDI'!$I$4:$I$29,S2357,"Cubic","Extrapolate=Linear","MultiX=Average","Skip=True","Sort=True")</f>
        <v>13.366058032267555</v>
      </c>
    </row>
    <row r="2358" spans="16:21" x14ac:dyDescent="0.25">
      <c r="P2358" s="10">
        <v>37939</v>
      </c>
      <c r="Q2358">
        <v>9.9772560000000006</v>
      </c>
      <c r="S2358" s="42">
        <f t="shared" ca="1" si="42"/>
        <v>48329</v>
      </c>
      <c r="T2358" s="43">
        <f ca="1">_xll.BInterpol('Base CDI'!$H$4:$H$28,'Base CDI'!$J$4:$J$29,S2358,"Cubic","Extrapolate=Linear","MultiX=Average","Skip=True","Sort=True")</f>
        <v>13.38554362100607</v>
      </c>
      <c r="U2358" s="43">
        <f ca="1">_xll.BInterpol('Base CDI'!$H$4:$H$28,'Base CDI'!$I$4:$I$29,S2358,"Cubic","Extrapolate=Linear","MultiX=Average","Skip=True","Sort=True")</f>
        <v>13.366344852160097</v>
      </c>
    </row>
    <row r="2359" spans="16:21" x14ac:dyDescent="0.25">
      <c r="P2359" s="10">
        <v>37942</v>
      </c>
      <c r="Q2359">
        <v>9.9840649999999993</v>
      </c>
      <c r="S2359" s="42">
        <f t="shared" ca="1" si="42"/>
        <v>48330</v>
      </c>
      <c r="T2359" s="43">
        <f ca="1">_xll.BInterpol('Base CDI'!$H$4:$H$28,'Base CDI'!$J$4:$J$29,S2359,"Cubic","Extrapolate=Linear","MultiX=Average","Skip=True","Sort=True")</f>
        <v>13.385773072567488</v>
      </c>
      <c r="U2359" s="43">
        <f ca="1">_xll.BInterpol('Base CDI'!$H$4:$H$28,'Base CDI'!$I$4:$I$29,S2359,"Cubic","Extrapolate=Linear","MultiX=Average","Skip=True","Sort=True")</f>
        <v>13.366631493342339</v>
      </c>
    </row>
    <row r="2360" spans="16:21" x14ac:dyDescent="0.25">
      <c r="P2360" s="10">
        <v>37943</v>
      </c>
      <c r="Q2360">
        <v>9.9908789999999996</v>
      </c>
      <c r="S2360" s="42">
        <f t="shared" ca="1" si="42"/>
        <v>48331</v>
      </c>
      <c r="T2360" s="43">
        <f ca="1">_xll.BInterpol('Base CDI'!$H$4:$H$28,'Base CDI'!$J$4:$J$29,S2360,"Cubic","Extrapolate=Linear","MultiX=Average","Skip=True","Sort=True")</f>
        <v>13.386002220055143</v>
      </c>
      <c r="U2360" s="43">
        <f ca="1">_xll.BInterpol('Base CDI'!$H$4:$H$28,'Base CDI'!$I$4:$I$29,S2360,"Cubic","Extrapolate=Linear","MultiX=Average","Skip=True","Sort=True")</f>
        <v>13.366917954640464</v>
      </c>
    </row>
    <row r="2361" spans="16:21" x14ac:dyDescent="0.25">
      <c r="P2361" s="10">
        <v>37944</v>
      </c>
      <c r="Q2361">
        <v>9.9976950000000002</v>
      </c>
      <c r="S2361" s="42">
        <f t="shared" ca="1" si="42"/>
        <v>48332</v>
      </c>
      <c r="T2361" s="43">
        <f ca="1">_xll.BInterpol('Base CDI'!$H$4:$H$28,'Base CDI'!$J$4:$J$29,S2361,"Cubic","Extrapolate=Linear","MultiX=Average","Skip=True","Sort=True")</f>
        <v>13.386231063505925</v>
      </c>
      <c r="U2361" s="43">
        <f ca="1">_xll.BInterpol('Base CDI'!$H$4:$H$28,'Base CDI'!$I$4:$I$29,S2361,"Cubic","Extrapolate=Linear","MultiX=Average","Skip=True","Sort=True")</f>
        <v>13.367204234880646</v>
      </c>
    </row>
    <row r="2362" spans="16:21" x14ac:dyDescent="0.25">
      <c r="P2362" s="10">
        <v>37945</v>
      </c>
      <c r="Q2362">
        <v>10.00451</v>
      </c>
      <c r="S2362" s="42">
        <f t="shared" ca="1" si="42"/>
        <v>48333</v>
      </c>
      <c r="T2362" s="43">
        <f ca="1">_xll.BInterpol('Base CDI'!$H$4:$H$28,'Base CDI'!$J$4:$J$29,S2362,"Cubic","Extrapolate=Linear","MultiX=Average","Skip=True","Sort=True")</f>
        <v>13.386459602956727</v>
      </c>
      <c r="U2362" s="43">
        <f ca="1">_xll.BInterpol('Base CDI'!$H$4:$H$28,'Base CDI'!$I$4:$I$29,S2362,"Cubic","Extrapolate=Linear","MultiX=Average","Skip=True","Sort=True")</f>
        <v>13.367490332889071</v>
      </c>
    </row>
    <row r="2363" spans="16:21" x14ac:dyDescent="0.25">
      <c r="P2363" s="10">
        <v>37946</v>
      </c>
      <c r="Q2363">
        <v>10.01084</v>
      </c>
      <c r="S2363" s="42">
        <f t="shared" ca="1" si="42"/>
        <v>48334</v>
      </c>
      <c r="T2363" s="43">
        <f ca="1">_xll.BInterpol('Base CDI'!$H$4:$H$28,'Base CDI'!$J$4:$J$29,S2363,"Cubic","Extrapolate=Linear","MultiX=Average","Skip=True","Sort=True")</f>
        <v>13.386687838444441</v>
      </c>
      <c r="U2363" s="43">
        <f ca="1">_xll.BInterpol('Base CDI'!$H$4:$H$28,'Base CDI'!$I$4:$I$29,S2363,"Cubic","Extrapolate=Linear","MultiX=Average","Skip=True","Sort=True")</f>
        <v>13.367776247491916</v>
      </c>
    </row>
    <row r="2364" spans="16:21" x14ac:dyDescent="0.25">
      <c r="P2364" s="10">
        <v>37949</v>
      </c>
      <c r="Q2364">
        <v>10.01718</v>
      </c>
      <c r="S2364" s="42">
        <f t="shared" ca="1" si="42"/>
        <v>48335</v>
      </c>
      <c r="T2364" s="43">
        <f ca="1">_xll.BInterpol('Base CDI'!$H$4:$H$28,'Base CDI'!$J$4:$J$29,S2364,"Cubic","Extrapolate=Linear","MultiX=Average","Skip=True","Sort=True")</f>
        <v>13.386915770005961</v>
      </c>
      <c r="U2364" s="43">
        <f ca="1">_xll.BInterpol('Base CDI'!$H$4:$H$28,'Base CDI'!$I$4:$I$29,S2364,"Cubic","Extrapolate=Linear","MultiX=Average","Skip=True","Sort=True")</f>
        <v>13.36806197751536</v>
      </c>
    </row>
    <row r="2365" spans="16:21" x14ac:dyDescent="0.25">
      <c r="P2365" s="10">
        <v>37950</v>
      </c>
      <c r="Q2365">
        <v>10.02352</v>
      </c>
      <c r="S2365" s="42">
        <f t="shared" ca="1" si="42"/>
        <v>48336</v>
      </c>
      <c r="T2365" s="43">
        <f ca="1">_xll.BInterpol('Base CDI'!$H$4:$H$28,'Base CDI'!$J$4:$J$29,S2365,"Cubic","Extrapolate=Linear","MultiX=Average","Skip=True","Sort=True")</f>
        <v>13.38714339767818</v>
      </c>
      <c r="U2365" s="43">
        <f ca="1">_xll.BInterpol('Base CDI'!$H$4:$H$28,'Base CDI'!$I$4:$I$29,S2365,"Cubic","Extrapolate=Linear","MultiX=Average","Skip=True","Sort=True")</f>
        <v>13.368347521785587</v>
      </c>
    </row>
    <row r="2366" spans="16:21" x14ac:dyDescent="0.25">
      <c r="P2366" s="10">
        <v>37951</v>
      </c>
      <c r="Q2366">
        <v>10.029859999999999</v>
      </c>
      <c r="S2366" s="42">
        <f t="shared" ca="1" si="42"/>
        <v>48337</v>
      </c>
      <c r="T2366" s="43">
        <f ca="1">_xll.BInterpol('Base CDI'!$H$4:$H$28,'Base CDI'!$J$4:$J$29,S2366,"Cubic","Extrapolate=Linear","MultiX=Average","Skip=True","Sort=True")</f>
        <v>13.387370721497989</v>
      </c>
      <c r="U2366" s="43">
        <f ca="1">_xll.BInterpol('Base CDI'!$H$4:$H$28,'Base CDI'!$I$4:$I$29,S2366,"Cubic","Extrapolate=Linear","MultiX=Average","Skip=True","Sort=True")</f>
        <v>13.368632879128777</v>
      </c>
    </row>
    <row r="2367" spans="16:21" x14ac:dyDescent="0.25">
      <c r="P2367" s="10">
        <v>37952</v>
      </c>
      <c r="Q2367">
        <v>10.036199999999999</v>
      </c>
      <c r="S2367" s="42">
        <f t="shared" ca="1" si="42"/>
        <v>48338</v>
      </c>
      <c r="T2367" s="43">
        <f ca="1">_xll.BInterpol('Base CDI'!$H$4:$H$28,'Base CDI'!$J$4:$J$29,S2367,"Cubic","Extrapolate=Linear","MultiX=Average","Skip=True","Sort=True")</f>
        <v>13.387597741502281</v>
      </c>
      <c r="U2367" s="43">
        <f ca="1">_xll.BInterpol('Base CDI'!$H$4:$H$28,'Base CDI'!$I$4:$I$29,S2367,"Cubic","Extrapolate=Linear","MultiX=Average","Skip=True","Sort=True")</f>
        <v>13.368918048371105</v>
      </c>
    </row>
    <row r="2368" spans="16:21" x14ac:dyDescent="0.25">
      <c r="P2368" s="10">
        <v>37953</v>
      </c>
      <c r="Q2368">
        <v>10.042540000000001</v>
      </c>
      <c r="S2368" s="42">
        <f t="shared" ca="1" si="42"/>
        <v>48339</v>
      </c>
      <c r="T2368" s="43">
        <f ca="1">_xll.BInterpol('Base CDI'!$H$4:$H$28,'Base CDI'!$J$4:$J$29,S2368,"Cubic","Extrapolate=Linear","MultiX=Average","Skip=True","Sort=True")</f>
        <v>13.38782445772795</v>
      </c>
      <c r="U2368" s="43">
        <f ca="1">_xll.BInterpol('Base CDI'!$H$4:$H$28,'Base CDI'!$I$4:$I$29,S2368,"Cubic","Extrapolate=Linear","MultiX=Average","Skip=True","Sort=True")</f>
        <v>13.369203028338758</v>
      </c>
    </row>
    <row r="2369" spans="16:21" x14ac:dyDescent="0.25">
      <c r="P2369" s="10">
        <v>37956</v>
      </c>
      <c r="Q2369">
        <v>10.04889</v>
      </c>
      <c r="S2369" s="42">
        <f t="shared" ca="1" si="42"/>
        <v>48340</v>
      </c>
      <c r="T2369" s="43">
        <f ca="1">_xll.BInterpol('Base CDI'!$H$4:$H$28,'Base CDI'!$J$4:$J$29,S2369,"Cubic","Extrapolate=Linear","MultiX=Average","Skip=True","Sort=True")</f>
        <v>13.388050870211888</v>
      </c>
      <c r="U2369" s="43">
        <f ca="1">_xll.BInterpol('Base CDI'!$H$4:$H$28,'Base CDI'!$I$4:$I$29,S2369,"Cubic","Extrapolate=Linear","MultiX=Average","Skip=True","Sort=True")</f>
        <v>13.369487817857911</v>
      </c>
    </row>
    <row r="2370" spans="16:21" x14ac:dyDescent="0.25">
      <c r="P2370" s="10">
        <v>37957</v>
      </c>
      <c r="Q2370">
        <v>10.05523</v>
      </c>
      <c r="S2370" s="42">
        <f t="shared" ca="1" si="42"/>
        <v>48341</v>
      </c>
      <c r="T2370" s="43">
        <f ca="1">_xll.BInterpol('Base CDI'!$H$4:$H$28,'Base CDI'!$J$4:$J$29,S2370,"Cubic","Extrapolate=Linear","MultiX=Average","Skip=True","Sort=True")</f>
        <v>13.388276978990989</v>
      </c>
      <c r="U2370" s="43">
        <f ca="1">_xll.BInterpol('Base CDI'!$H$4:$H$28,'Base CDI'!$I$4:$I$29,S2370,"Cubic","Extrapolate=Linear","MultiX=Average","Skip=True","Sort=True")</f>
        <v>13.369772415754747</v>
      </c>
    </row>
    <row r="2371" spans="16:21" x14ac:dyDescent="0.25">
      <c r="P2371" s="10">
        <v>37958</v>
      </c>
      <c r="Q2371">
        <v>10.06157</v>
      </c>
      <c r="S2371" s="42">
        <f t="shared" ca="1" si="42"/>
        <v>48342</v>
      </c>
      <c r="T2371" s="43">
        <f ca="1">_xll.BInterpol('Base CDI'!$H$4:$H$28,'Base CDI'!$J$4:$J$29,S2371,"Cubic","Extrapolate=Linear","MultiX=Average","Skip=True","Sort=True")</f>
        <v>13.388502784102142</v>
      </c>
      <c r="U2371" s="43">
        <f ca="1">_xll.BInterpol('Base CDI'!$H$4:$H$28,'Base CDI'!$I$4:$I$29,S2371,"Cubic","Extrapolate=Linear","MultiX=Average","Skip=True","Sort=True")</f>
        <v>13.370056820855444</v>
      </c>
    </row>
    <row r="2372" spans="16:21" x14ac:dyDescent="0.25">
      <c r="P2372" s="10">
        <v>37959</v>
      </c>
      <c r="Q2372">
        <v>10.067909999999999</v>
      </c>
      <c r="S2372" s="42">
        <f t="shared" ca="1" si="42"/>
        <v>48343</v>
      </c>
      <c r="T2372" s="43">
        <f ca="1">_xll.BInterpol('Base CDI'!$H$4:$H$28,'Base CDI'!$J$4:$J$29,S2372,"Cubic","Extrapolate=Linear","MultiX=Average","Skip=True","Sort=True")</f>
        <v>13.388728285582244</v>
      </c>
      <c r="U2372" s="43">
        <f ca="1">_xll.BInterpol('Base CDI'!$H$4:$H$28,'Base CDI'!$I$4:$I$29,S2372,"Cubic","Extrapolate=Linear","MultiX=Average","Skip=True","Sort=True")</f>
        <v>13.370341031986186</v>
      </c>
    </row>
    <row r="2373" spans="16:21" x14ac:dyDescent="0.25">
      <c r="P2373" s="10">
        <v>37960</v>
      </c>
      <c r="Q2373">
        <v>10.074260000000001</v>
      </c>
      <c r="S2373" s="42">
        <f t="shared" ca="1" si="42"/>
        <v>48344</v>
      </c>
      <c r="T2373" s="43">
        <f ca="1">_xll.BInterpol('Base CDI'!$H$4:$H$28,'Base CDI'!$J$4:$J$29,S2373,"Cubic","Extrapolate=Linear","MultiX=Average","Skip=True","Sort=True")</f>
        <v>13.388953483468185</v>
      </c>
      <c r="U2373" s="43">
        <f ca="1">_xll.BInterpol('Base CDI'!$H$4:$H$28,'Base CDI'!$I$4:$I$29,S2373,"Cubic","Extrapolate=Linear","MultiX=Average","Skip=True","Sort=True")</f>
        <v>13.370625047973149</v>
      </c>
    </row>
    <row r="2374" spans="16:21" x14ac:dyDescent="0.25">
      <c r="P2374" s="10">
        <v>37963</v>
      </c>
      <c r="Q2374">
        <v>10.08061</v>
      </c>
      <c r="S2374" s="42">
        <f t="shared" ca="1" si="42"/>
        <v>48345</v>
      </c>
      <c r="T2374" s="43">
        <f ca="1">_xll.BInterpol('Base CDI'!$H$4:$H$28,'Base CDI'!$J$4:$J$29,S2374,"Cubic","Extrapolate=Linear","MultiX=Average","Skip=True","Sort=True")</f>
        <v>13.389178377796858</v>
      </c>
      <c r="U2374" s="43">
        <f ca="1">_xll.BInterpol('Base CDI'!$H$4:$H$28,'Base CDI'!$I$4:$I$29,S2374,"Cubic","Extrapolate=Linear","MultiX=Average","Skip=True","Sort=True")</f>
        <v>13.370908867642514</v>
      </c>
    </row>
    <row r="2375" spans="16:21" x14ac:dyDescent="0.25">
      <c r="P2375" s="10">
        <v>37964</v>
      </c>
      <c r="Q2375">
        <v>10.086980000000001</v>
      </c>
      <c r="S2375" s="42">
        <f t="shared" ca="1" si="42"/>
        <v>48346</v>
      </c>
      <c r="T2375" s="43">
        <f ca="1">_xll.BInterpol('Base CDI'!$H$4:$H$28,'Base CDI'!$J$4:$J$29,S2375,"Cubic","Extrapolate=Linear","MultiX=Average","Skip=True","Sort=True")</f>
        <v>13.389402968605156</v>
      </c>
      <c r="U2375" s="43">
        <f ca="1">_xll.BInterpol('Base CDI'!$H$4:$H$28,'Base CDI'!$I$4:$I$29,S2375,"Cubic","Extrapolate=Linear","MultiX=Average","Skip=True","Sort=True")</f>
        <v>13.371192489820464</v>
      </c>
    </row>
    <row r="2376" spans="16:21" x14ac:dyDescent="0.25">
      <c r="P2376" s="10">
        <v>37965</v>
      </c>
      <c r="Q2376">
        <v>10.09334</v>
      </c>
      <c r="S2376" s="42">
        <f t="shared" ca="1" si="42"/>
        <v>48347</v>
      </c>
      <c r="T2376" s="43">
        <f ca="1">_xll.BInterpol('Base CDI'!$H$4:$H$28,'Base CDI'!$J$4:$J$29,S2376,"Cubic","Extrapolate=Linear","MultiX=Average","Skip=True","Sort=True")</f>
        <v>13.389627255929971</v>
      </c>
      <c r="U2376" s="43">
        <f ca="1">_xll.BInterpol('Base CDI'!$H$4:$H$28,'Base CDI'!$I$4:$I$29,S2376,"Cubic","Extrapolate=Linear","MultiX=Average","Skip=True","Sort=True")</f>
        <v>13.371475913333178</v>
      </c>
    </row>
    <row r="2377" spans="16:21" x14ac:dyDescent="0.25">
      <c r="P2377" s="10">
        <v>37966</v>
      </c>
      <c r="Q2377">
        <v>10.09971</v>
      </c>
      <c r="S2377" s="42">
        <f t="shared" ca="1" si="42"/>
        <v>48348</v>
      </c>
      <c r="T2377" s="43">
        <f ca="1">_xll.BInterpol('Base CDI'!$H$4:$H$28,'Base CDI'!$J$4:$J$29,S2377,"Cubic","Extrapolate=Linear","MultiX=Average","Skip=True","Sort=True")</f>
        <v>13.389851239808198</v>
      </c>
      <c r="U2377" s="43">
        <f ca="1">_xll.BInterpol('Base CDI'!$H$4:$H$28,'Base CDI'!$I$4:$I$29,S2377,"Cubic","Extrapolate=Linear","MultiX=Average","Skip=True","Sort=True")</f>
        <v>13.371759137006835</v>
      </c>
    </row>
    <row r="2378" spans="16:21" x14ac:dyDescent="0.25">
      <c r="P2378" s="10">
        <v>37967</v>
      </c>
      <c r="Q2378">
        <v>10.106070000000001</v>
      </c>
      <c r="S2378" s="42">
        <f t="shared" ca="1" si="42"/>
        <v>48349</v>
      </c>
      <c r="T2378" s="43">
        <f ca="1">_xll.BInterpol('Base CDI'!$H$4:$H$28,'Base CDI'!$J$4:$J$29,S2378,"Cubic","Extrapolate=Linear","MultiX=Average","Skip=True","Sort=True")</f>
        <v>13.390074920276728</v>
      </c>
      <c r="U2378" s="43">
        <f ca="1">_xll.BInterpol('Base CDI'!$H$4:$H$28,'Base CDI'!$I$4:$I$29,S2378,"Cubic","Extrapolate=Linear","MultiX=Average","Skip=True","Sort=True")</f>
        <v>13.372042159667615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3">S2378+1</f>
        <v>48350</v>
      </c>
      <c r="T2379" s="43">
        <f ca="1">_xll.BInterpol('Base CDI'!$H$4:$H$28,'Base CDI'!$J$4:$J$29,S2379,"Cubic","Extrapolate=Linear","MultiX=Average","Skip=True","Sort=True")</f>
        <v>13.390298297372453</v>
      </c>
      <c r="U2379" s="43">
        <f ca="1">_xll.BInterpol('Base CDI'!$H$4:$H$28,'Base CDI'!$I$4:$I$29,S2379,"Cubic","Extrapolate=Linear","MultiX=Average","Skip=True","Sort=True")</f>
        <v>13.3723249801417</v>
      </c>
    </row>
    <row r="2380" spans="16:21" x14ac:dyDescent="0.25">
      <c r="P2380" s="10">
        <v>37971</v>
      </c>
      <c r="Q2380">
        <v>10.11881</v>
      </c>
      <c r="S2380" s="42">
        <f t="shared" ca="1" si="43"/>
        <v>48351</v>
      </c>
      <c r="T2380" s="43">
        <f ca="1">_xll.BInterpol('Base CDI'!$H$4:$H$28,'Base CDI'!$J$4:$J$29,S2380,"Cubic","Extrapolate=Linear","MultiX=Average","Skip=True","Sort=True")</f>
        <v>13.390521371132268</v>
      </c>
      <c r="U2380" s="43">
        <f ca="1">_xll.BInterpol('Base CDI'!$H$4:$H$28,'Base CDI'!$I$4:$I$29,S2380,"Cubic","Extrapolate=Linear","MultiX=Average","Skip=True","Sort=True")</f>
        <v>13.372607597255268</v>
      </c>
    </row>
    <row r="2381" spans="16:21" x14ac:dyDescent="0.25">
      <c r="P2381" s="10">
        <v>37972</v>
      </c>
      <c r="Q2381">
        <v>10.12518</v>
      </c>
      <c r="S2381" s="42">
        <f t="shared" ca="1" si="43"/>
        <v>48352</v>
      </c>
      <c r="T2381" s="43">
        <f ca="1">_xll.BInterpol('Base CDI'!$H$4:$H$28,'Base CDI'!$J$4:$J$29,S2381,"Cubic","Extrapolate=Linear","MultiX=Average","Skip=True","Sort=True")</f>
        <v>13.390744141593062</v>
      </c>
      <c r="U2381" s="43">
        <f ca="1">_xll.BInterpol('Base CDI'!$H$4:$H$28,'Base CDI'!$I$4:$I$29,S2381,"Cubic","Extrapolate=Linear","MultiX=Average","Skip=True","Sort=True")</f>
        <v>13.372890009834501</v>
      </c>
    </row>
    <row r="2382" spans="16:21" x14ac:dyDescent="0.25">
      <c r="P2382" s="10">
        <v>37973</v>
      </c>
      <c r="Q2382">
        <v>10.131550000000001</v>
      </c>
      <c r="S2382" s="42">
        <f t="shared" ca="1" si="43"/>
        <v>48353</v>
      </c>
      <c r="T2382" s="43">
        <f ca="1">_xll.BInterpol('Base CDI'!$H$4:$H$28,'Base CDI'!$J$4:$J$29,S2382,"Cubic","Extrapolate=Linear","MultiX=Average","Skip=True","Sort=True")</f>
        <v>13.390966608791732</v>
      </c>
      <c r="U2382" s="43">
        <f ca="1">_xll.BInterpol('Base CDI'!$H$4:$H$28,'Base CDI'!$I$4:$I$29,S2382,"Cubic","Extrapolate=Linear","MultiX=Average","Skip=True","Sort=True")</f>
        <v>13.37317221670558</v>
      </c>
    </row>
    <row r="2383" spans="16:21" x14ac:dyDescent="0.25">
      <c r="P2383" s="10">
        <v>37974</v>
      </c>
      <c r="Q2383">
        <v>10.137589999999999</v>
      </c>
      <c r="S2383" s="42">
        <f t="shared" ca="1" si="43"/>
        <v>48354</v>
      </c>
      <c r="T2383" s="43">
        <f ca="1">_xll.BInterpol('Base CDI'!$H$4:$H$28,'Base CDI'!$J$4:$J$29,S2383,"Cubic","Extrapolate=Linear","MultiX=Average","Skip=True","Sort=True")</f>
        <v>13.391188772765167</v>
      </c>
      <c r="U2383" s="43">
        <f ca="1">_xll.BInterpol('Base CDI'!$H$4:$H$28,'Base CDI'!$I$4:$I$29,S2383,"Cubic","Extrapolate=Linear","MultiX=Average","Skip=True","Sort=True")</f>
        <v>13.373454216694682</v>
      </c>
    </row>
    <row r="2384" spans="16:21" x14ac:dyDescent="0.25">
      <c r="P2384" s="10">
        <v>37977</v>
      </c>
      <c r="Q2384">
        <v>10.14364</v>
      </c>
      <c r="S2384" s="42">
        <f t="shared" ca="1" si="43"/>
        <v>48355</v>
      </c>
      <c r="T2384" s="43">
        <f ca="1">_xll.BInterpol('Base CDI'!$H$4:$H$28,'Base CDI'!$J$4:$J$29,S2384,"Cubic","Extrapolate=Linear","MultiX=Average","Skip=True","Sort=True")</f>
        <v>13.391410633550263</v>
      </c>
      <c r="U2384" s="43">
        <f ca="1">_xll.BInterpol('Base CDI'!$H$4:$H$28,'Base CDI'!$I$4:$I$29,S2384,"Cubic","Extrapolate=Linear","MultiX=Average","Skip=True","Sort=True")</f>
        <v>13.37373600862799</v>
      </c>
    </row>
    <row r="2385" spans="16:21" x14ac:dyDescent="0.25">
      <c r="P2385" s="10">
        <v>37978</v>
      </c>
      <c r="Q2385">
        <v>10.149699999999999</v>
      </c>
      <c r="S2385" s="42">
        <f t="shared" ca="1" si="43"/>
        <v>48356</v>
      </c>
      <c r="T2385" s="43">
        <f ca="1">_xll.BInterpol('Base CDI'!$H$4:$H$28,'Base CDI'!$J$4:$J$29,S2385,"Cubic","Extrapolate=Linear","MultiX=Average","Skip=True","Sort=True")</f>
        <v>13.391632191183909</v>
      </c>
      <c r="U2385" s="43">
        <f ca="1">_xll.BInterpol('Base CDI'!$H$4:$H$28,'Base CDI'!$I$4:$I$29,S2385,"Cubic","Extrapolate=Linear","MultiX=Average","Skip=True","Sort=True")</f>
        <v>13.374017591331683</v>
      </c>
    </row>
    <row r="2386" spans="16:21" x14ac:dyDescent="0.25">
      <c r="P2386" s="10">
        <v>37979</v>
      </c>
      <c r="Q2386">
        <v>10.155760000000001</v>
      </c>
      <c r="S2386" s="42">
        <f t="shared" ca="1" si="43"/>
        <v>48357</v>
      </c>
      <c r="T2386" s="43">
        <f ca="1">_xll.BInterpol('Base CDI'!$H$4:$H$28,'Base CDI'!$J$4:$J$29,S2386,"Cubic","Extrapolate=Linear","MultiX=Average","Skip=True","Sort=True")</f>
        <v>13.391853445703001</v>
      </c>
      <c r="U2386" s="43">
        <f ca="1">_xll.BInterpol('Base CDI'!$H$4:$H$28,'Base CDI'!$I$4:$I$29,S2386,"Cubic","Extrapolate=Linear","MultiX=Average","Skip=True","Sort=True")</f>
        <v>13.374298963631942</v>
      </c>
    </row>
    <row r="2387" spans="16:21" x14ac:dyDescent="0.25">
      <c r="P2387" s="10">
        <v>37981</v>
      </c>
      <c r="Q2387">
        <v>10.16183</v>
      </c>
      <c r="S2387" s="42">
        <f t="shared" ca="1" si="43"/>
        <v>48358</v>
      </c>
      <c r="T2387" s="43">
        <f ca="1">_xll.BInterpol('Base CDI'!$H$4:$H$28,'Base CDI'!$J$4:$J$29,S2387,"Cubic","Extrapolate=Linear","MultiX=Average","Skip=True","Sort=True")</f>
        <v>13.39207439714443</v>
      </c>
      <c r="U2387" s="43">
        <f ca="1">_xll.BInterpol('Base CDI'!$H$4:$H$28,'Base CDI'!$I$4:$I$29,S2387,"Cubic","Extrapolate=Linear","MultiX=Average","Skip=True","Sort=True")</f>
        <v>13.374580124354946</v>
      </c>
    </row>
    <row r="2388" spans="16:21" x14ac:dyDescent="0.25">
      <c r="P2388" s="10">
        <v>37984</v>
      </c>
      <c r="Q2388">
        <v>10.16789</v>
      </c>
      <c r="S2388" s="42">
        <f t="shared" ca="1" si="43"/>
        <v>48359</v>
      </c>
      <c r="T2388" s="43">
        <f ca="1">_xll.BInterpol('Base CDI'!$H$4:$H$28,'Base CDI'!$J$4:$J$29,S2388,"Cubic","Extrapolate=Linear","MultiX=Average","Skip=True","Sort=True")</f>
        <v>13.392295045545088</v>
      </c>
      <c r="U2388" s="43">
        <f ca="1">_xll.BInterpol('Base CDI'!$H$4:$H$28,'Base CDI'!$I$4:$I$29,S2388,"Cubic","Extrapolate=Linear","MultiX=Average","Skip=True","Sort=True")</f>
        <v>13.374861072326876</v>
      </c>
    </row>
    <row r="2389" spans="16:21" x14ac:dyDescent="0.25">
      <c r="P2389" s="10">
        <v>37985</v>
      </c>
      <c r="Q2389">
        <v>10.173959999999999</v>
      </c>
      <c r="S2389" s="42">
        <f t="shared" ca="1" si="43"/>
        <v>48360</v>
      </c>
      <c r="T2389" s="43">
        <f ca="1">_xll.BInterpol('Base CDI'!$H$4:$H$28,'Base CDI'!$J$4:$J$29,S2389,"Cubic","Extrapolate=Linear","MultiX=Average","Skip=True","Sort=True")</f>
        <v>13.39251539094187</v>
      </c>
      <c r="U2389" s="43">
        <f ca="1">_xll.BInterpol('Base CDI'!$H$4:$H$28,'Base CDI'!$I$4:$I$29,S2389,"Cubic","Extrapolate=Linear","MultiX=Average","Skip=True","Sort=True")</f>
        <v>13.375141806373911</v>
      </c>
    </row>
    <row r="2390" spans="16:21" x14ac:dyDescent="0.25">
      <c r="P2390" s="10">
        <v>37986</v>
      </c>
      <c r="Q2390">
        <v>10.18004</v>
      </c>
      <c r="S2390" s="42">
        <f t="shared" ca="1" si="43"/>
        <v>48361</v>
      </c>
      <c r="T2390" s="43">
        <f ca="1">_xll.BInterpol('Base CDI'!$H$4:$H$28,'Base CDI'!$J$4:$J$29,S2390,"Cubic","Extrapolate=Linear","MultiX=Average","Skip=True","Sort=True")</f>
        <v>13.392735433371667</v>
      </c>
      <c r="U2390" s="43">
        <f ca="1">_xll.BInterpol('Base CDI'!$H$4:$H$28,'Base CDI'!$I$4:$I$29,S2390,"Cubic","Extrapolate=Linear","MultiX=Average","Skip=True","Sort=True")</f>
        <v>13.375422325322234</v>
      </c>
    </row>
    <row r="2391" spans="16:21" x14ac:dyDescent="0.25">
      <c r="P2391" s="10">
        <v>37988</v>
      </c>
      <c r="Q2391">
        <v>10.18613</v>
      </c>
      <c r="S2391" s="42">
        <f t="shared" ca="1" si="43"/>
        <v>48362</v>
      </c>
      <c r="T2391" s="43">
        <f ca="1">_xll.BInterpol('Base CDI'!$H$4:$H$28,'Base CDI'!$J$4:$J$29,S2391,"Cubic","Extrapolate=Linear","MultiX=Average","Skip=True","Sort=True")</f>
        <v>13.392955172871371</v>
      </c>
      <c r="U2391" s="43">
        <f ca="1">_xll.BInterpol('Base CDI'!$H$4:$H$28,'Base CDI'!$I$4:$I$29,S2391,"Cubic","Extrapolate=Linear","MultiX=Average","Skip=True","Sort=True")</f>
        <v>13.375702627998024</v>
      </c>
    </row>
    <row r="2392" spans="16:21" x14ac:dyDescent="0.25">
      <c r="P2392" s="10">
        <v>37991</v>
      </c>
      <c r="Q2392">
        <v>10.192220000000001</v>
      </c>
      <c r="S2392" s="42">
        <f t="shared" ca="1" si="43"/>
        <v>48363</v>
      </c>
      <c r="T2392" s="43">
        <f ca="1">_xll.BInterpol('Base CDI'!$H$4:$H$28,'Base CDI'!$J$4:$J$29,S2392,"Cubic","Extrapolate=Linear","MultiX=Average","Skip=True","Sort=True")</f>
        <v>13.393174609477878</v>
      </c>
      <c r="U2392" s="43">
        <f ca="1">_xll.BInterpol('Base CDI'!$H$4:$H$28,'Base CDI'!$I$4:$I$29,S2392,"Cubic","Extrapolate=Linear","MultiX=Average","Skip=True","Sort=True")</f>
        <v>13.375982713227458</v>
      </c>
    </row>
    <row r="2393" spans="16:21" x14ac:dyDescent="0.25">
      <c r="P2393" s="10">
        <v>37992</v>
      </c>
      <c r="Q2393">
        <v>10.198309999999999</v>
      </c>
      <c r="S2393" s="42">
        <f t="shared" ca="1" si="43"/>
        <v>48364</v>
      </c>
      <c r="T2393" s="43">
        <f ca="1">_xll.BInterpol('Base CDI'!$H$4:$H$28,'Base CDI'!$J$4:$J$29,S2393,"Cubic","Extrapolate=Linear","MultiX=Average","Skip=True","Sort=True")</f>
        <v>13.393393743228076</v>
      </c>
      <c r="U2393" s="43">
        <f ca="1">_xll.BInterpol('Base CDI'!$H$4:$H$28,'Base CDI'!$I$4:$I$29,S2393,"Cubic","Extrapolate=Linear","MultiX=Average","Skip=True","Sort=True")</f>
        <v>13.376262579836721</v>
      </c>
    </row>
    <row r="2394" spans="16:21" x14ac:dyDescent="0.25">
      <c r="P2394" s="10">
        <v>37993</v>
      </c>
      <c r="Q2394">
        <v>10.2044</v>
      </c>
      <c r="S2394" s="42">
        <f t="shared" ca="1" si="43"/>
        <v>48365</v>
      </c>
      <c r="T2394" s="43">
        <f ca="1">_xll.BInterpol('Base CDI'!$H$4:$H$28,'Base CDI'!$J$4:$J$29,S2394,"Cubic","Extrapolate=Linear","MultiX=Average","Skip=True","Sort=True")</f>
        <v>13.393612574158862</v>
      </c>
      <c r="U2394" s="43">
        <f ca="1">_xll.BInterpol('Base CDI'!$H$4:$H$28,'Base CDI'!$I$4:$I$29,S2394,"Cubic","Extrapolate=Linear","MultiX=Average","Skip=True","Sort=True")</f>
        <v>13.37654222665199</v>
      </c>
    </row>
    <row r="2395" spans="16:21" x14ac:dyDescent="0.25">
      <c r="P2395" s="10">
        <v>37994</v>
      </c>
      <c r="Q2395">
        <v>10.2105</v>
      </c>
      <c r="S2395" s="42">
        <f t="shared" ca="1" si="43"/>
        <v>48366</v>
      </c>
      <c r="T2395" s="43">
        <f ca="1">_xll.BInterpol('Base CDI'!$H$4:$H$28,'Base CDI'!$J$4:$J$29,S2395,"Cubic","Extrapolate=Linear","MultiX=Average","Skip=True","Sort=True")</f>
        <v>13.393831102307125</v>
      </c>
      <c r="U2395" s="43">
        <f ca="1">_xll.BInterpol('Base CDI'!$H$4:$H$28,'Base CDI'!$I$4:$I$29,S2395,"Cubic","Extrapolate=Linear","MultiX=Average","Skip=True","Sort=True")</f>
        <v>13.376821652499448</v>
      </c>
    </row>
    <row r="2396" spans="16:21" x14ac:dyDescent="0.25">
      <c r="P2396" s="10">
        <v>37995</v>
      </c>
      <c r="Q2396">
        <v>10.21659</v>
      </c>
      <c r="S2396" s="42">
        <f t="shared" ca="1" si="43"/>
        <v>48367</v>
      </c>
      <c r="T2396" s="43">
        <f ca="1">_xll.BInterpol('Base CDI'!$H$4:$H$28,'Base CDI'!$J$4:$J$29,S2396,"Cubic","Extrapolate=Linear","MultiX=Average","Skip=True","Sort=True")</f>
        <v>13.394049327709761</v>
      </c>
      <c r="U2396" s="43">
        <f ca="1">_xll.BInterpol('Base CDI'!$H$4:$H$28,'Base CDI'!$I$4:$I$29,S2396,"Cubic","Extrapolate=Linear","MultiX=Average","Skip=True","Sort=True")</f>
        <v>13.377100856205272</v>
      </c>
    </row>
    <row r="2397" spans="16:21" x14ac:dyDescent="0.25">
      <c r="P2397" s="10">
        <v>37998</v>
      </c>
      <c r="Q2397">
        <v>10.22268</v>
      </c>
      <c r="S2397" s="42">
        <f t="shared" ca="1" si="43"/>
        <v>48368</v>
      </c>
      <c r="T2397" s="43">
        <f ca="1">_xll.BInterpol('Base CDI'!$H$4:$H$28,'Base CDI'!$J$4:$J$29,S2397,"Cubic","Extrapolate=Linear","MultiX=Average","Skip=True","Sort=True")</f>
        <v>13.394267250403662</v>
      </c>
      <c r="U2397" s="43">
        <f ca="1">_xll.BInterpol('Base CDI'!$H$4:$H$28,'Base CDI'!$I$4:$I$29,S2397,"Cubic","Extrapolate=Linear","MultiX=Average","Skip=True","Sort=True")</f>
        <v>13.377379836595644</v>
      </c>
    </row>
    <row r="2398" spans="16:21" x14ac:dyDescent="0.25">
      <c r="P2398" s="10">
        <v>37999</v>
      </c>
      <c r="Q2398">
        <v>10.22878</v>
      </c>
      <c r="S2398" s="42">
        <f t="shared" ca="1" si="43"/>
        <v>48369</v>
      </c>
      <c r="T2398" s="43">
        <f ca="1">_xll.BInterpol('Base CDI'!$H$4:$H$28,'Base CDI'!$J$4:$J$29,S2398,"Cubic","Extrapolate=Linear","MultiX=Average","Skip=True","Sort=True")</f>
        <v>13.394484870425718</v>
      </c>
      <c r="U2398" s="43">
        <f ca="1">_xll.BInterpol('Base CDI'!$H$4:$H$28,'Base CDI'!$I$4:$I$29,S2398,"Cubic","Extrapolate=Linear","MultiX=Average","Skip=True","Sort=True")</f>
        <v>13.377658592496743</v>
      </c>
    </row>
    <row r="2399" spans="16:21" x14ac:dyDescent="0.25">
      <c r="P2399" s="10">
        <v>38000</v>
      </c>
      <c r="Q2399">
        <v>10.23489</v>
      </c>
      <c r="S2399" s="42">
        <f t="shared" ca="1" si="43"/>
        <v>48370</v>
      </c>
      <c r="T2399" s="43">
        <f ca="1">_xll.BInterpol('Base CDI'!$H$4:$H$28,'Base CDI'!$J$4:$J$29,S2399,"Cubic","Extrapolate=Linear","MultiX=Average","Skip=True","Sort=True")</f>
        <v>13.394702187812824</v>
      </c>
      <c r="U2399" s="43">
        <f ca="1">_xll.BInterpol('Base CDI'!$H$4:$H$28,'Base CDI'!$I$4:$I$29,S2399,"Cubic","Extrapolate=Linear","MultiX=Average","Skip=True","Sort=True")</f>
        <v>13.377937122734751</v>
      </c>
    </row>
    <row r="2400" spans="16:21" x14ac:dyDescent="0.25">
      <c r="P2400" s="10">
        <v>38001</v>
      </c>
      <c r="Q2400">
        <v>10.24099</v>
      </c>
      <c r="S2400" s="42">
        <f t="shared" ca="1" si="43"/>
        <v>48371</v>
      </c>
      <c r="T2400" s="43">
        <f ca="1">_xll.BInterpol('Base CDI'!$H$4:$H$28,'Base CDI'!$J$4:$J$29,S2400,"Cubic","Extrapolate=Linear","MultiX=Average","Skip=True","Sort=True")</f>
        <v>13.394919202601871</v>
      </c>
      <c r="U2400" s="43">
        <f ca="1">_xll.BInterpol('Base CDI'!$H$4:$H$28,'Base CDI'!$I$4:$I$29,S2400,"Cubic","Extrapolate=Linear","MultiX=Average","Skip=True","Sort=True")</f>
        <v>13.378215426135849</v>
      </c>
    </row>
    <row r="2401" spans="16:21" x14ac:dyDescent="0.25">
      <c r="P2401" s="10">
        <v>38002</v>
      </c>
      <c r="Q2401">
        <v>10.2471</v>
      </c>
      <c r="S2401" s="42">
        <f t="shared" ca="1" si="43"/>
        <v>48372</v>
      </c>
      <c r="T2401" s="43">
        <f ca="1">_xll.BInterpol('Base CDI'!$H$4:$H$28,'Base CDI'!$J$4:$J$29,S2401,"Cubic","Extrapolate=Linear","MultiX=Average","Skip=True","Sort=True")</f>
        <v>13.395135914829755</v>
      </c>
      <c r="U2401" s="43">
        <f ca="1">_xll.BInterpol('Base CDI'!$H$4:$H$28,'Base CDI'!$I$4:$I$29,S2401,"Cubic","Extrapolate=Linear","MultiX=Average","Skip=True","Sort=True")</f>
        <v>13.378493501526213</v>
      </c>
    </row>
    <row r="2402" spans="16:21" x14ac:dyDescent="0.25">
      <c r="P2402" s="10">
        <v>38005</v>
      </c>
      <c r="Q2402">
        <v>10.253209999999999</v>
      </c>
      <c r="S2402" s="42">
        <f t="shared" ca="1" si="43"/>
        <v>48373</v>
      </c>
      <c r="T2402" s="43">
        <f ca="1">_xll.BInterpol('Base CDI'!$H$4:$H$28,'Base CDI'!$J$4:$J$29,S2402,"Cubic","Extrapolate=Linear","MultiX=Average","Skip=True","Sort=True")</f>
        <v>13.395352324533366</v>
      </c>
      <c r="U2402" s="43">
        <f ca="1">_xll.BInterpol('Base CDI'!$H$4:$H$28,'Base CDI'!$I$4:$I$29,S2402,"Cubic","Extrapolate=Linear","MultiX=Average","Skip=True","Sort=True")</f>
        <v>13.378771347732027</v>
      </c>
    </row>
    <row r="2403" spans="16:21" x14ac:dyDescent="0.25">
      <c r="P2403" s="10">
        <v>38006</v>
      </c>
      <c r="Q2403">
        <v>10.259320000000001</v>
      </c>
      <c r="S2403" s="42">
        <f t="shared" ca="1" si="43"/>
        <v>48374</v>
      </c>
      <c r="T2403" s="43">
        <f ca="1">_xll.BInterpol('Base CDI'!$H$4:$H$28,'Base CDI'!$J$4:$J$29,S2403,"Cubic","Extrapolate=Linear","MultiX=Average","Skip=True","Sort=True")</f>
        <v>13.395568431749597</v>
      </c>
      <c r="U2403" s="43">
        <f ca="1">_xll.BInterpol('Base CDI'!$H$4:$H$28,'Base CDI'!$I$4:$I$29,S2403,"Cubic","Extrapolate=Linear","MultiX=Average","Skip=True","Sort=True")</f>
        <v>13.37904896357947</v>
      </c>
    </row>
    <row r="2404" spans="16:21" x14ac:dyDescent="0.25">
      <c r="P2404" s="10">
        <v>38007</v>
      </c>
      <c r="Q2404">
        <v>10.26543</v>
      </c>
      <c r="S2404" s="42">
        <f t="shared" ca="1" si="43"/>
        <v>48375</v>
      </c>
      <c r="T2404" s="43">
        <f ca="1">_xll.BInterpol('Base CDI'!$H$4:$H$28,'Base CDI'!$J$4:$J$29,S2404,"Cubic","Extrapolate=Linear","MultiX=Average","Skip=True","Sort=True")</f>
        <v>13.395784236515341</v>
      </c>
      <c r="U2404" s="43">
        <f ca="1">_xll.BInterpol('Base CDI'!$H$4:$H$28,'Base CDI'!$I$4:$I$29,S2404,"Cubic","Extrapolate=Linear","MultiX=Average","Skip=True","Sort=True")</f>
        <v>13.379326347894722</v>
      </c>
    </row>
    <row r="2405" spans="16:21" x14ac:dyDescent="0.25">
      <c r="P2405" s="10">
        <v>38008</v>
      </c>
      <c r="Q2405">
        <v>10.27155</v>
      </c>
      <c r="S2405" s="42">
        <f t="shared" ca="1" si="43"/>
        <v>48376</v>
      </c>
      <c r="T2405" s="43">
        <f ca="1">_xll.BInterpol('Base CDI'!$H$4:$H$28,'Base CDI'!$J$4:$J$29,S2405,"Cubic","Extrapolate=Linear","MultiX=Average","Skip=True","Sort=True")</f>
        <v>13.395999738867491</v>
      </c>
      <c r="U2405" s="43">
        <f ca="1">_xll.BInterpol('Base CDI'!$H$4:$H$28,'Base CDI'!$I$4:$I$29,S2405,"Cubic","Extrapolate=Linear","MultiX=Average","Skip=True","Sort=True")</f>
        <v>13.379603499503963</v>
      </c>
    </row>
    <row r="2406" spans="16:21" x14ac:dyDescent="0.25">
      <c r="P2406" s="10">
        <v>38009</v>
      </c>
      <c r="Q2406">
        <v>10.27768</v>
      </c>
      <c r="S2406" s="42">
        <f t="shared" ca="1" si="43"/>
        <v>48377</v>
      </c>
      <c r="T2406" s="43">
        <f ca="1">_xll.BInterpol('Base CDI'!$H$4:$H$28,'Base CDI'!$J$4:$J$29,S2406,"Cubic","Extrapolate=Linear","MultiX=Average","Skip=True","Sort=True")</f>
        <v>13.396214938842938</v>
      </c>
      <c r="U2406" s="43">
        <f ca="1">_xll.BInterpol('Base CDI'!$H$4:$H$28,'Base CDI'!$I$4:$I$29,S2406,"Cubic","Extrapolate=Linear","MultiX=Average","Skip=True","Sort=True")</f>
        <v>13.379880417233375</v>
      </c>
    </row>
    <row r="2407" spans="16:21" x14ac:dyDescent="0.25">
      <c r="P2407" s="10">
        <v>38012</v>
      </c>
      <c r="Q2407">
        <v>10.28382</v>
      </c>
      <c r="S2407" s="42">
        <f t="shared" ca="1" si="43"/>
        <v>48378</v>
      </c>
      <c r="T2407" s="43">
        <f ca="1">_xll.BInterpol('Base CDI'!$H$4:$H$28,'Base CDI'!$J$4:$J$29,S2407,"Cubic","Extrapolate=Linear","MultiX=Average","Skip=True","Sort=True")</f>
        <v>13.396429836478578</v>
      </c>
      <c r="U2407" s="43">
        <f ca="1">_xll.BInterpol('Base CDI'!$H$4:$H$28,'Base CDI'!$I$4:$I$29,S2407,"Cubic","Extrapolate=Linear","MultiX=Average","Skip=True","Sort=True")</f>
        <v>13.380157099909134</v>
      </c>
    </row>
    <row r="2408" spans="16:21" x14ac:dyDescent="0.25">
      <c r="P2408" s="10">
        <v>38013</v>
      </c>
      <c r="Q2408">
        <v>10.289960000000001</v>
      </c>
      <c r="S2408" s="42">
        <f t="shared" ca="1" si="43"/>
        <v>48379</v>
      </c>
      <c r="T2408" s="43">
        <f ca="1">_xll.BInterpol('Base CDI'!$H$4:$H$28,'Base CDI'!$J$4:$J$29,S2408,"Cubic","Extrapolate=Linear","MultiX=Average","Skip=True","Sort=True")</f>
        <v>13.396644431811302</v>
      </c>
      <c r="U2408" s="43">
        <f ca="1">_xll.BInterpol('Base CDI'!$H$4:$H$28,'Base CDI'!$I$4:$I$29,S2408,"Cubic","Extrapolate=Linear","MultiX=Average","Skip=True","Sort=True")</f>
        <v>13.380433546357425</v>
      </c>
    </row>
    <row r="2409" spans="16:21" x14ac:dyDescent="0.25">
      <c r="P2409" s="10">
        <v>38014</v>
      </c>
      <c r="Q2409">
        <v>10.296110000000001</v>
      </c>
      <c r="S2409" s="42">
        <f t="shared" ca="1" si="43"/>
        <v>48380</v>
      </c>
      <c r="T2409" s="43">
        <f ca="1">_xll.BInterpol('Base CDI'!$H$4:$H$28,'Base CDI'!$J$4:$J$29,S2409,"Cubic","Extrapolate=Linear","MultiX=Average","Skip=True","Sort=True")</f>
        <v>13.396858724878001</v>
      </c>
      <c r="U2409" s="43">
        <f ca="1">_xll.BInterpol('Base CDI'!$H$4:$H$28,'Base CDI'!$I$4:$I$29,S2409,"Cubic","Extrapolate=Linear","MultiX=Average","Skip=True","Sort=True")</f>
        <v>13.380709755404427</v>
      </c>
    </row>
    <row r="2410" spans="16:21" x14ac:dyDescent="0.25">
      <c r="P2410" s="10">
        <v>38015</v>
      </c>
      <c r="Q2410">
        <v>10.302250000000001</v>
      </c>
      <c r="S2410" s="42">
        <f t="shared" ca="1" si="43"/>
        <v>48381</v>
      </c>
      <c r="T2410" s="43">
        <f ca="1">_xll.BInterpol('Base CDI'!$H$4:$H$28,'Base CDI'!$J$4:$J$29,S2410,"Cubic","Extrapolate=Linear","MultiX=Average","Skip=True","Sort=True")</f>
        <v>13.397072715715568</v>
      </c>
      <c r="U2410" s="43">
        <f ca="1">_xll.BInterpol('Base CDI'!$H$4:$H$28,'Base CDI'!$I$4:$I$29,S2410,"Cubic","Extrapolate=Linear","MultiX=Average","Skip=True","Sort=True")</f>
        <v>13.380985725876316</v>
      </c>
    </row>
    <row r="2411" spans="16:21" x14ac:dyDescent="0.25">
      <c r="P2411" s="10">
        <v>38016</v>
      </c>
      <c r="Q2411">
        <v>10.30838</v>
      </c>
      <c r="S2411" s="42">
        <f t="shared" ca="1" si="43"/>
        <v>48382</v>
      </c>
      <c r="T2411" s="43">
        <f ca="1">_xll.BInterpol('Base CDI'!$H$4:$H$28,'Base CDI'!$J$4:$J$29,S2411,"Cubic","Extrapolate=Linear","MultiX=Average","Skip=True","Sort=True")</f>
        <v>13.397286404360898</v>
      </c>
      <c r="U2411" s="43">
        <f ca="1">_xll.BInterpol('Base CDI'!$H$4:$H$28,'Base CDI'!$I$4:$I$29,S2411,"Cubic","Extrapolate=Linear","MultiX=Average","Skip=True","Sort=True")</f>
        <v>13.38126145659928</v>
      </c>
    </row>
    <row r="2412" spans="16:21" x14ac:dyDescent="0.25">
      <c r="P2412" s="10">
        <v>38019</v>
      </c>
      <c r="Q2412">
        <v>10.31453</v>
      </c>
      <c r="S2412" s="42">
        <f t="shared" ca="1" si="43"/>
        <v>48383</v>
      </c>
      <c r="T2412" s="43">
        <f ca="1">_xll.BInterpol('Base CDI'!$H$4:$H$28,'Base CDI'!$J$4:$J$29,S2412,"Cubic","Extrapolate=Linear","MultiX=Average","Skip=True","Sort=True")</f>
        <v>13.397499790850883</v>
      </c>
      <c r="U2412" s="43">
        <f ca="1">_xll.BInterpol('Base CDI'!$H$4:$H$28,'Base CDI'!$I$4:$I$29,S2412,"Cubic","Extrapolate=Linear","MultiX=Average","Skip=True","Sort=True")</f>
        <v>13.381536946399491</v>
      </c>
    </row>
    <row r="2413" spans="16:21" x14ac:dyDescent="0.25">
      <c r="P2413" s="10">
        <v>38020</v>
      </c>
      <c r="Q2413">
        <v>10.320690000000001</v>
      </c>
      <c r="S2413" s="42">
        <f t="shared" ca="1" si="43"/>
        <v>48384</v>
      </c>
      <c r="T2413" s="43">
        <f ca="1">_xll.BInterpol('Base CDI'!$H$4:$H$28,'Base CDI'!$J$4:$J$29,S2413,"Cubic","Extrapolate=Linear","MultiX=Average","Skip=True","Sort=True")</f>
        <v>13.397712875222416</v>
      </c>
      <c r="U2413" s="43">
        <f ca="1">_xll.BInterpol('Base CDI'!$H$4:$H$28,'Base CDI'!$I$4:$I$29,S2413,"Cubic","Extrapolate=Linear","MultiX=Average","Skip=True","Sort=True")</f>
        <v>13.381812194103135</v>
      </c>
    </row>
    <row r="2414" spans="16:21" x14ac:dyDescent="0.25">
      <c r="P2414" s="10">
        <v>38021</v>
      </c>
      <c r="Q2414">
        <v>10.326840000000001</v>
      </c>
      <c r="S2414" s="42">
        <f t="shared" ca="1" si="43"/>
        <v>48385</v>
      </c>
      <c r="T2414" s="43">
        <f ca="1">_xll.BInterpol('Base CDI'!$H$4:$H$28,'Base CDI'!$J$4:$J$29,S2414,"Cubic","Extrapolate=Linear","MultiX=Average","Skip=True","Sort=True")</f>
        <v>13.397925657512387</v>
      </c>
      <c r="U2414" s="43">
        <f ca="1">_xll.BInterpol('Base CDI'!$H$4:$H$28,'Base CDI'!$I$4:$I$29,S2414,"Cubic","Extrapolate=Linear","MultiX=Average","Skip=True","Sort=True")</f>
        <v>13.382087198536389</v>
      </c>
    </row>
    <row r="2415" spans="16:21" x14ac:dyDescent="0.25">
      <c r="P2415" s="10">
        <v>38022</v>
      </c>
      <c r="Q2415">
        <v>10.33301</v>
      </c>
      <c r="S2415" s="42">
        <f t="shared" ca="1" si="43"/>
        <v>48386</v>
      </c>
      <c r="T2415" s="43">
        <f ca="1">_xll.BInterpol('Base CDI'!$H$4:$H$28,'Base CDI'!$J$4:$J$29,S2415,"Cubic","Extrapolate=Linear","MultiX=Average","Skip=True","Sort=True")</f>
        <v>13.398138137757691</v>
      </c>
      <c r="U2415" s="43">
        <f ca="1">_xll.BInterpol('Base CDI'!$H$4:$H$28,'Base CDI'!$I$4:$I$29,S2415,"Cubic","Extrapolate=Linear","MultiX=Average","Skip=True","Sort=True")</f>
        <v>13.382361958525436</v>
      </c>
    </row>
    <row r="2416" spans="16:21" x14ac:dyDescent="0.25">
      <c r="P2416" s="10">
        <v>38023</v>
      </c>
      <c r="Q2416">
        <v>10.339169999999999</v>
      </c>
      <c r="S2416" s="42">
        <f t="shared" ca="1" si="43"/>
        <v>48387</v>
      </c>
      <c r="T2416" s="43">
        <f ca="1">_xll.BInterpol('Base CDI'!$H$4:$H$28,'Base CDI'!$J$4:$J$29,S2416,"Cubic","Extrapolate=Linear","MultiX=Average","Skip=True","Sort=True")</f>
        <v>13.39835031599522</v>
      </c>
      <c r="U2416" s="43">
        <f ca="1">_xll.BInterpol('Base CDI'!$H$4:$H$28,'Base CDI'!$I$4:$I$29,S2416,"Cubic","Extrapolate=Linear","MultiX=Average","Skip=True","Sort=True")</f>
        <v>13.382636472896452</v>
      </c>
    </row>
    <row r="2417" spans="16:21" x14ac:dyDescent="0.25">
      <c r="P2417" s="10">
        <v>38026</v>
      </c>
      <c r="Q2417">
        <v>10.34534</v>
      </c>
      <c r="S2417" s="42">
        <f t="shared" ca="1" si="43"/>
        <v>48388</v>
      </c>
      <c r="T2417" s="43">
        <f ca="1">_xll.BInterpol('Base CDI'!$H$4:$H$28,'Base CDI'!$J$4:$J$29,S2417,"Cubic","Extrapolate=Linear","MultiX=Average","Skip=True","Sort=True")</f>
        <v>13.398562192261867</v>
      </c>
      <c r="U2417" s="43">
        <f ca="1">_xll.BInterpol('Base CDI'!$H$4:$H$28,'Base CDI'!$I$4:$I$29,S2417,"Cubic","Extrapolate=Linear","MultiX=Average","Skip=True","Sort=True")</f>
        <v>13.382910740475623</v>
      </c>
    </row>
    <row r="2418" spans="16:21" x14ac:dyDescent="0.25">
      <c r="P2418" s="10">
        <v>38027</v>
      </c>
      <c r="Q2418">
        <v>10.3515</v>
      </c>
      <c r="S2418" s="42">
        <f t="shared" ca="1" si="43"/>
        <v>48389</v>
      </c>
      <c r="T2418" s="43">
        <f ca="1">_xll.BInterpol('Base CDI'!$H$4:$H$28,'Base CDI'!$J$4:$J$29,S2418,"Cubic","Extrapolate=Linear","MultiX=Average","Skip=True","Sort=True")</f>
        <v>13.398773766594525</v>
      </c>
      <c r="U2418" s="43">
        <f ca="1">_xll.BInterpol('Base CDI'!$H$4:$H$28,'Base CDI'!$I$4:$I$29,S2418,"Cubic","Extrapolate=Linear","MultiX=Average","Skip=True","Sort=True")</f>
        <v>13.383184760089124</v>
      </c>
    </row>
    <row r="2419" spans="16:21" x14ac:dyDescent="0.25">
      <c r="P2419" s="10">
        <v>38028</v>
      </c>
      <c r="Q2419">
        <v>10.357670000000001</v>
      </c>
      <c r="S2419" s="42">
        <f t="shared" ca="1" si="43"/>
        <v>48390</v>
      </c>
      <c r="T2419" s="43">
        <f ca="1">_xll.BInterpol('Base CDI'!$H$4:$H$28,'Base CDI'!$J$4:$J$29,S2419,"Cubic","Extrapolate=Linear","MultiX=Average","Skip=True","Sort=True")</f>
        <v>13.398985039030086</v>
      </c>
      <c r="U2419" s="43">
        <f ca="1">_xll.BInterpol('Base CDI'!$H$4:$H$28,'Base CDI'!$I$4:$I$29,S2419,"Cubic","Extrapolate=Linear","MultiX=Average","Skip=True","Sort=True")</f>
        <v>13.383458530563138</v>
      </c>
    </row>
    <row r="2420" spans="16:21" x14ac:dyDescent="0.25">
      <c r="P2420" s="10">
        <v>38029</v>
      </c>
      <c r="Q2420">
        <v>10.36383</v>
      </c>
      <c r="S2420" s="42">
        <f t="shared" ca="1" si="43"/>
        <v>48391</v>
      </c>
      <c r="T2420" s="43">
        <f ca="1">_xll.BInterpol('Base CDI'!$H$4:$H$28,'Base CDI'!$J$4:$J$29,S2420,"Cubic","Extrapolate=Linear","MultiX=Average","Skip=True","Sort=True")</f>
        <v>13.399196009605443</v>
      </c>
      <c r="U2420" s="43">
        <f ca="1">_xll.BInterpol('Base CDI'!$H$4:$H$28,'Base CDI'!$I$4:$I$29,S2420,"Cubic","Extrapolate=Linear","MultiX=Average","Skip=True","Sort=True")</f>
        <v>13.383732050723845</v>
      </c>
    </row>
    <row r="2421" spans="16:21" x14ac:dyDescent="0.25">
      <c r="P2421" s="10">
        <v>38030</v>
      </c>
      <c r="Q2421">
        <v>10.370010000000001</v>
      </c>
      <c r="S2421" s="42">
        <f t="shared" ca="1" si="43"/>
        <v>48392</v>
      </c>
      <c r="T2421" s="43">
        <f ca="1">_xll.BInterpol('Base CDI'!$H$4:$H$28,'Base CDI'!$J$4:$J$29,S2421,"Cubic","Extrapolate=Linear","MultiX=Average","Skip=True","Sort=True")</f>
        <v>13.399406678357488</v>
      </c>
      <c r="U2421" s="43">
        <f ca="1">_xll.BInterpol('Base CDI'!$H$4:$H$28,'Base CDI'!$I$4:$I$29,S2421,"Cubic","Extrapolate=Linear","MultiX=Average","Skip=True","Sort=True")</f>
        <v>13.384005319397422</v>
      </c>
    </row>
    <row r="2422" spans="16:21" x14ac:dyDescent="0.25">
      <c r="P2422" s="10">
        <v>38033</v>
      </c>
      <c r="Q2422">
        <v>10.376200000000001</v>
      </c>
      <c r="S2422" s="42">
        <f t="shared" ca="1" si="43"/>
        <v>48393</v>
      </c>
      <c r="T2422" s="43">
        <f ca="1">_xll.BInterpol('Base CDI'!$H$4:$H$28,'Base CDI'!$J$4:$J$29,S2422,"Cubic","Extrapolate=Linear","MultiX=Average","Skip=True","Sort=True")</f>
        <v>13.399617045323117</v>
      </c>
      <c r="U2422" s="43">
        <f ca="1">_xll.BInterpol('Base CDI'!$H$4:$H$28,'Base CDI'!$I$4:$I$29,S2422,"Cubic","Extrapolate=Linear","MultiX=Average","Skip=True","Sort=True")</f>
        <v>13.384278335410055</v>
      </c>
    </row>
    <row r="2423" spans="16:21" x14ac:dyDescent="0.25">
      <c r="P2423" s="10">
        <v>38034</v>
      </c>
      <c r="Q2423">
        <v>10.382400000000001</v>
      </c>
      <c r="S2423" s="42">
        <f t="shared" ca="1" si="43"/>
        <v>48394</v>
      </c>
      <c r="T2423" s="43">
        <f ca="1">_xll.BInterpol('Base CDI'!$H$4:$H$28,'Base CDI'!$J$4:$J$29,S2423,"Cubic","Extrapolate=Linear","MultiX=Average","Skip=True","Sort=True")</f>
        <v>13.399827110539217</v>
      </c>
      <c r="U2423" s="43">
        <f ca="1">_xll.BInterpol('Base CDI'!$H$4:$H$28,'Base CDI'!$I$4:$I$29,S2423,"Cubic","Extrapolate=Linear","MultiX=Average","Skip=True","Sort=True")</f>
        <v>13.38455109758792</v>
      </c>
    </row>
    <row r="2424" spans="16:21" x14ac:dyDescent="0.25">
      <c r="P2424" s="10">
        <v>38035</v>
      </c>
      <c r="Q2424">
        <v>10.3886</v>
      </c>
      <c r="S2424" s="42">
        <f t="shared" ca="1" si="43"/>
        <v>48395</v>
      </c>
      <c r="T2424" s="43">
        <f ca="1">_xll.BInterpol('Base CDI'!$H$4:$H$28,'Base CDI'!$J$4:$J$29,S2424,"Cubic","Extrapolate=Linear","MultiX=Average","Skip=True","Sort=True")</f>
        <v>13.400036874042685</v>
      </c>
      <c r="U2424" s="43">
        <f ca="1">_xll.BInterpol('Base CDI'!$H$4:$H$28,'Base CDI'!$I$4:$I$29,S2424,"Cubic","Extrapolate=Linear","MultiX=Average","Skip=True","Sort=True")</f>
        <v>13.384823604757198</v>
      </c>
    </row>
    <row r="2425" spans="16:21" x14ac:dyDescent="0.25">
      <c r="P2425" s="10">
        <v>38036</v>
      </c>
      <c r="Q2425">
        <v>10.39481</v>
      </c>
      <c r="S2425" s="42">
        <f t="shared" ca="1" si="43"/>
        <v>48396</v>
      </c>
      <c r="T2425" s="43">
        <f ca="1">_xll.BInterpol('Base CDI'!$H$4:$H$28,'Base CDI'!$J$4:$J$29,S2425,"Cubic","Extrapolate=Linear","MultiX=Average","Skip=True","Sort=True")</f>
        <v>13.400246335870412</v>
      </c>
      <c r="U2425" s="43">
        <f ca="1">_xll.BInterpol('Base CDI'!$H$4:$H$28,'Base CDI'!$I$4:$I$29,S2425,"Cubic","Extrapolate=Linear","MultiX=Average","Skip=True","Sort=True")</f>
        <v>13.385095855744069</v>
      </c>
    </row>
    <row r="2426" spans="16:21" x14ac:dyDescent="0.25">
      <c r="P2426" s="10">
        <v>38037</v>
      </c>
      <c r="Q2426">
        <v>10.401009999999999</v>
      </c>
      <c r="S2426" s="42">
        <f t="shared" ca="1" si="43"/>
        <v>48397</v>
      </c>
      <c r="T2426" s="43">
        <f ca="1">_xll.BInterpol('Base CDI'!$H$4:$H$28,'Base CDI'!$J$4:$J$29,S2426,"Cubic","Extrapolate=Linear","MultiX=Average","Skip=True","Sort=True")</f>
        <v>13.400455496059291</v>
      </c>
      <c r="U2426" s="43">
        <f ca="1">_xll.BInterpol('Base CDI'!$H$4:$H$28,'Base CDI'!$I$4:$I$29,S2426,"Cubic","Extrapolate=Linear","MultiX=Average","Skip=True","Sort=True")</f>
        <v>13.385367849374713</v>
      </c>
    </row>
    <row r="2427" spans="16:21" x14ac:dyDescent="0.25">
      <c r="P2427" s="10">
        <v>38042</v>
      </c>
      <c r="Q2427">
        <v>10.40723</v>
      </c>
      <c r="S2427" s="42">
        <f t="shared" ca="1" si="43"/>
        <v>48398</v>
      </c>
      <c r="T2427" s="43">
        <f ca="1">_xll.BInterpol('Base CDI'!$H$4:$H$28,'Base CDI'!$J$4:$J$29,S2427,"Cubic","Extrapolate=Linear","MultiX=Average","Skip=True","Sort=True")</f>
        <v>13.400664354646215</v>
      </c>
      <c r="U2427" s="43">
        <f ca="1">_xll.BInterpol('Base CDI'!$H$4:$H$28,'Base CDI'!$I$4:$I$29,S2427,"Cubic","Extrapolate=Linear","MultiX=Average","Skip=True","Sort=True")</f>
        <v>13.385639584475314</v>
      </c>
    </row>
    <row r="2428" spans="16:21" x14ac:dyDescent="0.25">
      <c r="P2428" s="10">
        <v>38043</v>
      </c>
      <c r="Q2428">
        <v>10.413449999999999</v>
      </c>
      <c r="S2428" s="42">
        <f t="shared" ca="1" si="43"/>
        <v>48399</v>
      </c>
      <c r="T2428" s="43">
        <f ca="1">_xll.BInterpol('Base CDI'!$H$4:$H$28,'Base CDI'!$J$4:$J$29,S2428,"Cubic","Extrapolate=Linear","MultiX=Average","Skip=True","Sort=True")</f>
        <v>13.400872911668076</v>
      </c>
      <c r="U2428" s="43">
        <f ca="1">_xll.BInterpol('Base CDI'!$H$4:$H$28,'Base CDI'!$I$4:$I$29,S2428,"Cubic","Extrapolate=Linear","MultiX=Average","Skip=True","Sort=True")</f>
        <v>13.385911059872047</v>
      </c>
    </row>
    <row r="2429" spans="16:21" x14ac:dyDescent="0.25">
      <c r="P2429" s="10">
        <v>38044</v>
      </c>
      <c r="Q2429">
        <v>10.41967</v>
      </c>
      <c r="S2429" s="42">
        <f t="shared" ca="1" si="43"/>
        <v>48400</v>
      </c>
      <c r="T2429" s="43">
        <f ca="1">_xll.BInterpol('Base CDI'!$H$4:$H$28,'Base CDI'!$J$4:$J$29,S2429,"Cubic","Extrapolate=Linear","MultiX=Average","Skip=True","Sort=True")</f>
        <v>13.401081167161768</v>
      </c>
      <c r="U2429" s="43">
        <f ca="1">_xll.BInterpol('Base CDI'!$H$4:$H$28,'Base CDI'!$I$4:$I$29,S2429,"Cubic","Extrapolate=Linear","MultiX=Average","Skip=True","Sort=True")</f>
        <v>13.386182274391093</v>
      </c>
    </row>
    <row r="2430" spans="16:21" x14ac:dyDescent="0.25">
      <c r="P2430" s="10">
        <v>38047</v>
      </c>
      <c r="Q2430">
        <v>10.425890000000001</v>
      </c>
      <c r="S2430" s="42">
        <f t="shared" ca="1" si="43"/>
        <v>48401</v>
      </c>
      <c r="T2430" s="43">
        <f ca="1">_xll.BInterpol('Base CDI'!$H$4:$H$28,'Base CDI'!$J$4:$J$29,S2430,"Cubic","Extrapolate=Linear","MultiX=Average","Skip=True","Sort=True")</f>
        <v>13.401289121164183</v>
      </c>
      <c r="U2430" s="43">
        <f ca="1">_xll.BInterpol('Base CDI'!$H$4:$H$28,'Base CDI'!$I$4:$I$29,S2430,"Cubic","Extrapolate=Linear","MultiX=Average","Skip=True","Sort=True")</f>
        <v>13.386453226858636</v>
      </c>
    </row>
    <row r="2431" spans="16:21" x14ac:dyDescent="0.25">
      <c r="P2431" s="10">
        <v>38048</v>
      </c>
      <c r="Q2431">
        <v>10.432119999999999</v>
      </c>
      <c r="S2431" s="42">
        <f t="shared" ca="1" si="43"/>
        <v>48402</v>
      </c>
      <c r="T2431" s="43">
        <f ca="1">_xll.BInterpol('Base CDI'!$H$4:$H$28,'Base CDI'!$J$4:$J$29,S2431,"Cubic","Extrapolate=Linear","MultiX=Average","Skip=True","Sort=True")</f>
        <v>13.401496773712212</v>
      </c>
      <c r="U2431" s="43">
        <f ca="1">_xll.BInterpol('Base CDI'!$H$4:$H$28,'Base CDI'!$I$4:$I$29,S2431,"Cubic","Extrapolate=Linear","MultiX=Average","Skip=True","Sort=True")</f>
        <v>13.386723916100852</v>
      </c>
    </row>
    <row r="2432" spans="16:21" x14ac:dyDescent="0.25">
      <c r="P2432" s="10">
        <v>38049</v>
      </c>
      <c r="Q2432">
        <v>10.43834</v>
      </c>
      <c r="S2432" s="42">
        <f t="shared" ca="1" si="43"/>
        <v>48403</v>
      </c>
      <c r="T2432" s="43">
        <f ca="1">_xll.BInterpol('Base CDI'!$H$4:$H$28,'Base CDI'!$J$4:$J$29,S2432,"Cubic","Extrapolate=Linear","MultiX=Average","Skip=True","Sort=True")</f>
        <v>13.40170412484275</v>
      </c>
      <c r="U2432" s="43">
        <f ca="1">_xll.BInterpol('Base CDI'!$H$4:$H$28,'Base CDI'!$I$4:$I$29,S2432,"Cubic","Extrapolate=Linear","MultiX=Average","Skip=True","Sort=True")</f>
        <v>13.386994340943923</v>
      </c>
    </row>
    <row r="2433" spans="16:21" x14ac:dyDescent="0.25">
      <c r="P2433" s="10">
        <v>38050</v>
      </c>
      <c r="Q2433">
        <v>10.444570000000001</v>
      </c>
      <c r="S2433" s="42">
        <f t="shared" ca="1" si="43"/>
        <v>48404</v>
      </c>
      <c r="T2433" s="43">
        <f ca="1">_xll.BInterpol('Base CDI'!$H$4:$H$28,'Base CDI'!$J$4:$J$29,S2433,"Cubic","Extrapolate=Linear","MultiX=Average","Skip=True","Sort=True")</f>
        <v>13.401911174592689</v>
      </c>
      <c r="U2433" s="43">
        <f ca="1">_xll.BInterpol('Base CDI'!$H$4:$H$28,'Base CDI'!$I$4:$I$29,S2433,"Cubic","Extrapolate=Linear","MultiX=Average","Skip=True","Sort=True")</f>
        <v>13.38726450021403</v>
      </c>
    </row>
    <row r="2434" spans="16:21" x14ac:dyDescent="0.25">
      <c r="P2434" s="10">
        <v>38051</v>
      </c>
      <c r="Q2434">
        <v>10.450799999999999</v>
      </c>
      <c r="S2434" s="42">
        <f t="shared" ca="1" si="43"/>
        <v>48405</v>
      </c>
      <c r="T2434" s="43">
        <f ca="1">_xll.BInterpol('Base CDI'!$H$4:$H$28,'Base CDI'!$J$4:$J$29,S2434,"Cubic","Extrapolate=Linear","MultiX=Average","Skip=True","Sort=True")</f>
        <v>13.402117922998922</v>
      </c>
      <c r="U2434" s="43">
        <f ca="1">_xll.BInterpol('Base CDI'!$H$4:$H$28,'Base CDI'!$I$4:$I$29,S2434,"Cubic","Extrapolate=Linear","MultiX=Average","Skip=True","Sort=True")</f>
        <v>13.387534392737352</v>
      </c>
    </row>
    <row r="2435" spans="16:21" x14ac:dyDescent="0.25">
      <c r="P2435" s="10">
        <v>38054</v>
      </c>
      <c r="Q2435">
        <v>10.457039999999999</v>
      </c>
      <c r="S2435" s="42">
        <f t="shared" ca="1" si="43"/>
        <v>48406</v>
      </c>
      <c r="T2435" s="43">
        <f ca="1">_xll.BInterpol('Base CDI'!$H$4:$H$28,'Base CDI'!$J$4:$J$29,S2435,"Cubic","Extrapolate=Linear","MultiX=Average","Skip=True","Sort=True")</f>
        <v>13.40232437009834</v>
      </c>
      <c r="U2435" s="43">
        <f ca="1">_xll.BInterpol('Base CDI'!$H$4:$H$28,'Base CDI'!$I$4:$I$29,S2435,"Cubic","Extrapolate=Linear","MultiX=Average","Skip=True","Sort=True")</f>
        <v>13.38780401734007</v>
      </c>
    </row>
    <row r="2436" spans="16:21" x14ac:dyDescent="0.25">
      <c r="P2436" s="10">
        <v>38055</v>
      </c>
      <c r="Q2436">
        <v>10.463279999999999</v>
      </c>
      <c r="S2436" s="42">
        <f t="shared" ca="1" si="43"/>
        <v>48407</v>
      </c>
      <c r="T2436" s="43">
        <f ca="1">_xll.BInterpol('Base CDI'!$H$4:$H$28,'Base CDI'!$J$4:$J$29,S2436,"Cubic","Extrapolate=Linear","MultiX=Average","Skip=True","Sort=True")</f>
        <v>13.402530515927838</v>
      </c>
      <c r="U2436" s="43">
        <f ca="1">_xll.BInterpol('Base CDI'!$H$4:$H$28,'Base CDI'!$I$4:$I$29,S2436,"Cubic","Extrapolate=Linear","MultiX=Average","Skip=True","Sort=True")</f>
        <v>13.388073372848362</v>
      </c>
    </row>
    <row r="2437" spans="16:21" x14ac:dyDescent="0.25">
      <c r="P2437" s="10">
        <v>38056</v>
      </c>
      <c r="Q2437">
        <v>10.469519999999999</v>
      </c>
      <c r="S2437" s="42">
        <f t="shared" ca="1" si="43"/>
        <v>48408</v>
      </c>
      <c r="T2437" s="43">
        <f ca="1">_xll.BInterpol('Base CDI'!$H$4:$H$28,'Base CDI'!$J$4:$J$29,S2437,"Cubic","Extrapolate=Linear","MultiX=Average","Skip=True","Sort=True")</f>
        <v>13.402736360524306</v>
      </c>
      <c r="U2437" s="43">
        <f ca="1">_xll.BInterpol('Base CDI'!$H$4:$H$28,'Base CDI'!$I$4:$I$29,S2437,"Cubic","Extrapolate=Linear","MultiX=Average","Skip=True","Sort=True")</f>
        <v>13.388342458088411</v>
      </c>
    </row>
    <row r="2438" spans="16:21" x14ac:dyDescent="0.25">
      <c r="P2438" s="10">
        <v>38057</v>
      </c>
      <c r="Q2438">
        <v>10.475770000000001</v>
      </c>
      <c r="S2438" s="42">
        <f t="shared" ca="1" si="43"/>
        <v>48409</v>
      </c>
      <c r="T2438" s="43">
        <f ca="1">_xll.BInterpol('Base CDI'!$H$4:$H$28,'Base CDI'!$J$4:$J$29,S2438,"Cubic","Extrapolate=Linear","MultiX=Average","Skip=True","Sort=True")</f>
        <v>13.40294190392464</v>
      </c>
      <c r="U2438" s="43">
        <f ca="1">_xll.BInterpol('Base CDI'!$H$4:$H$28,'Base CDI'!$I$4:$I$29,S2438,"Cubic","Extrapolate=Linear","MultiX=Average","Skip=True","Sort=True")</f>
        <v>13.388611271886397</v>
      </c>
    </row>
    <row r="2439" spans="16:21" x14ac:dyDescent="0.25">
      <c r="P2439" s="10">
        <v>38058</v>
      </c>
      <c r="Q2439">
        <v>10.48202</v>
      </c>
      <c r="S2439" s="42">
        <f t="shared" ca="1" si="43"/>
        <v>48410</v>
      </c>
      <c r="T2439" s="43">
        <f ca="1">_xll.BInterpol('Base CDI'!$H$4:$H$28,'Base CDI'!$J$4:$J$29,S2439,"Cubic","Extrapolate=Linear","MultiX=Average","Skip=True","Sort=True")</f>
        <v>13.403147146165731</v>
      </c>
      <c r="U2439" s="43">
        <f ca="1">_xll.BInterpol('Base CDI'!$H$4:$H$28,'Base CDI'!$I$4:$I$29,S2439,"Cubic","Extrapolate=Linear","MultiX=Average","Skip=True","Sort=True")</f>
        <v>13.388879813068497</v>
      </c>
    </row>
    <row r="2440" spans="16:21" x14ac:dyDescent="0.25">
      <c r="P2440" s="10">
        <v>38061</v>
      </c>
      <c r="Q2440">
        <v>10.48827</v>
      </c>
      <c r="S2440" s="42">
        <f t="shared" ca="1" si="43"/>
        <v>48411</v>
      </c>
      <c r="T2440" s="43">
        <f ca="1">_xll.BInterpol('Base CDI'!$H$4:$H$28,'Base CDI'!$J$4:$J$29,S2440,"Cubic","Extrapolate=Linear","MultiX=Average","Skip=True","Sort=True")</f>
        <v>13.403352087284471</v>
      </c>
      <c r="U2440" s="43">
        <f ca="1">_xll.BInterpol('Base CDI'!$H$4:$H$28,'Base CDI'!$I$4:$I$29,S2440,"Cubic","Extrapolate=Linear","MultiX=Average","Skip=True","Sort=True")</f>
        <v>13.389148080460895</v>
      </c>
    </row>
    <row r="2441" spans="16:21" x14ac:dyDescent="0.25">
      <c r="P2441" s="10">
        <v>38062</v>
      </c>
      <c r="Q2441">
        <v>10.49452</v>
      </c>
      <c r="S2441" s="42">
        <f t="shared" ca="1" si="43"/>
        <v>48412</v>
      </c>
      <c r="T2441" s="43">
        <f ca="1">_xll.BInterpol('Base CDI'!$H$4:$H$28,'Base CDI'!$J$4:$J$29,S2441,"Cubic","Extrapolate=Linear","MultiX=Average","Skip=True","Sort=True")</f>
        <v>13.403556727317754</v>
      </c>
      <c r="U2441" s="43">
        <f ca="1">_xll.BInterpol('Base CDI'!$H$4:$H$28,'Base CDI'!$I$4:$I$29,S2441,"Cubic","Extrapolate=Linear","MultiX=Average","Skip=True","Sort=True")</f>
        <v>13.38941607288977</v>
      </c>
    </row>
    <row r="2442" spans="16:21" x14ac:dyDescent="0.25">
      <c r="P2442" s="10">
        <v>38063</v>
      </c>
      <c r="Q2442">
        <v>10.500780000000001</v>
      </c>
      <c r="S2442" s="42">
        <f t="shared" ca="1" si="43"/>
        <v>48413</v>
      </c>
      <c r="T2442" s="43">
        <f ca="1">_xll.BInterpol('Base CDI'!$H$4:$H$28,'Base CDI'!$J$4:$J$29,S2442,"Cubic","Extrapolate=Linear","MultiX=Average","Skip=True","Sort=True")</f>
        <v>13.403761066302472</v>
      </c>
      <c r="U2442" s="43">
        <f ca="1">_xll.BInterpol('Base CDI'!$H$4:$H$28,'Base CDI'!$I$4:$I$29,S2442,"Cubic","Extrapolate=Linear","MultiX=Average","Skip=True","Sort=True")</f>
        <v>13.389683789181301</v>
      </c>
    </row>
    <row r="2443" spans="16:21" x14ac:dyDescent="0.25">
      <c r="P2443" s="10">
        <v>38064</v>
      </c>
      <c r="Q2443">
        <v>10.50703</v>
      </c>
      <c r="S2443" s="42">
        <f t="shared" ref="S2443:S2506" ca="1" si="44">S2442+1</f>
        <v>48414</v>
      </c>
      <c r="T2443" s="43">
        <f ca="1">_xll.BInterpol('Base CDI'!$H$4:$H$28,'Base CDI'!$J$4:$J$29,S2443,"Cubic","Extrapolate=Linear","MultiX=Average","Skip=True","Sort=True")</f>
        <v>13.403965104275517</v>
      </c>
      <c r="U2443" s="43">
        <f ca="1">_xll.BInterpol('Base CDI'!$H$4:$H$28,'Base CDI'!$I$4:$I$29,S2443,"Cubic","Extrapolate=Linear","MultiX=Average","Skip=True","Sort=True")</f>
        <v>13.389951228161671</v>
      </c>
    </row>
    <row r="2444" spans="16:21" x14ac:dyDescent="0.25">
      <c r="P2444" s="10">
        <v>38065</v>
      </c>
      <c r="Q2444">
        <v>10.51322</v>
      </c>
      <c r="S2444" s="42">
        <f t="shared" ca="1" si="44"/>
        <v>48415</v>
      </c>
      <c r="T2444" s="43">
        <f ca="1">_xll.BInterpol('Base CDI'!$H$4:$H$28,'Base CDI'!$J$4:$J$29,S2444,"Cubic","Extrapolate=Linear","MultiX=Average","Skip=True","Sort=True")</f>
        <v>13.404168841273782</v>
      </c>
      <c r="U2444" s="43">
        <f ca="1">_xll.BInterpol('Base CDI'!$H$4:$H$28,'Base CDI'!$I$4:$I$29,S2444,"Cubic","Extrapolate=Linear","MultiX=Average","Skip=True","Sort=True")</f>
        <v>13.390218388657058</v>
      </c>
    </row>
    <row r="2445" spans="16:21" x14ac:dyDescent="0.25">
      <c r="P2445" s="10">
        <v>38068</v>
      </c>
      <c r="Q2445">
        <v>10.51942</v>
      </c>
      <c r="S2445" s="42">
        <f t="shared" ca="1" si="44"/>
        <v>48416</v>
      </c>
      <c r="T2445" s="43">
        <f ca="1">_xll.BInterpol('Base CDI'!$H$4:$H$28,'Base CDI'!$J$4:$J$29,S2445,"Cubic","Extrapolate=Linear","MultiX=Average","Skip=True","Sort=True")</f>
        <v>13.404372277334161</v>
      </c>
      <c r="U2445" s="43">
        <f ca="1">_xll.BInterpol('Base CDI'!$H$4:$H$28,'Base CDI'!$I$4:$I$29,S2445,"Cubic","Extrapolate=Linear","MultiX=Average","Skip=True","Sort=True")</f>
        <v>13.390485269493642</v>
      </c>
    </row>
    <row r="2446" spans="16:21" x14ac:dyDescent="0.25">
      <c r="P2446" s="10">
        <v>38069</v>
      </c>
      <c r="Q2446">
        <v>10.52563</v>
      </c>
      <c r="S2446" s="42">
        <f t="shared" ca="1" si="44"/>
        <v>48417</v>
      </c>
      <c r="T2446" s="43">
        <f ca="1">_xll.BInterpol('Base CDI'!$H$4:$H$28,'Base CDI'!$J$4:$J$29,S2446,"Cubic","Extrapolate=Linear","MultiX=Average","Skip=True","Sort=True")</f>
        <v>13.404575412493546</v>
      </c>
      <c r="U2446" s="43">
        <f ca="1">_xll.BInterpol('Base CDI'!$H$4:$H$28,'Base CDI'!$I$4:$I$29,S2446,"Cubic","Extrapolate=Linear","MultiX=Average","Skip=True","Sort=True")</f>
        <v>13.390751869497603</v>
      </c>
    </row>
    <row r="2447" spans="16:21" x14ac:dyDescent="0.25">
      <c r="P2447" s="10">
        <v>38070</v>
      </c>
      <c r="Q2447">
        <v>10.53186</v>
      </c>
      <c r="S2447" s="42">
        <f t="shared" ca="1" si="44"/>
        <v>48418</v>
      </c>
      <c r="T2447" s="43">
        <f ca="1">_xll.BInterpol('Base CDI'!$H$4:$H$28,'Base CDI'!$J$4:$J$29,S2447,"Cubic","Extrapolate=Linear","MultiX=Average","Skip=True","Sort=True")</f>
        <v>13.40477824678883</v>
      </c>
      <c r="U2447" s="43">
        <f ca="1">_xll.BInterpol('Base CDI'!$H$4:$H$28,'Base CDI'!$I$4:$I$29,S2447,"Cubic","Extrapolate=Linear","MultiX=Average","Skip=True","Sort=True")</f>
        <v>13.391018187495122</v>
      </c>
    </row>
    <row r="2448" spans="16:21" x14ac:dyDescent="0.25">
      <c r="P2448" s="10">
        <v>38071</v>
      </c>
      <c r="Q2448">
        <v>10.538080000000001</v>
      </c>
      <c r="S2448" s="42">
        <f t="shared" ca="1" si="44"/>
        <v>48419</v>
      </c>
      <c r="T2448" s="43">
        <f ca="1">_xll.BInterpol('Base CDI'!$H$4:$H$28,'Base CDI'!$J$4:$J$29,S2448,"Cubic","Extrapolate=Linear","MultiX=Average","Skip=True","Sort=True")</f>
        <v>13.404980780256903</v>
      </c>
      <c r="U2448" s="43">
        <f ca="1">_xll.BInterpol('Base CDI'!$H$4:$H$28,'Base CDI'!$I$4:$I$29,S2448,"Cubic","Extrapolate=Linear","MultiX=Average","Skip=True","Sort=True")</f>
        <v>13.391284222312379</v>
      </c>
    </row>
    <row r="2449" spans="16:21" x14ac:dyDescent="0.25">
      <c r="P2449" s="10">
        <v>38072</v>
      </c>
      <c r="Q2449">
        <v>10.5443</v>
      </c>
      <c r="S2449" s="42">
        <f t="shared" ca="1" si="44"/>
        <v>48420</v>
      </c>
      <c r="T2449" s="43">
        <f ca="1">_xll.BInterpol('Base CDI'!$H$4:$H$28,'Base CDI'!$J$4:$J$29,S2449,"Cubic","Extrapolate=Linear","MultiX=Average","Skip=True","Sort=True")</f>
        <v>13.405183012934662</v>
      </c>
      <c r="U2449" s="43">
        <f ca="1">_xll.BInterpol('Base CDI'!$H$4:$H$28,'Base CDI'!$I$4:$I$29,S2449,"Cubic","Extrapolate=Linear","MultiX=Average","Skip=True","Sort=True")</f>
        <v>13.391549972775556</v>
      </c>
    </row>
    <row r="2450" spans="16:21" x14ac:dyDescent="0.25">
      <c r="P2450" s="10">
        <v>38075</v>
      </c>
      <c r="Q2450">
        <v>10.550520000000001</v>
      </c>
      <c r="S2450" s="42">
        <f t="shared" ca="1" si="44"/>
        <v>48421</v>
      </c>
      <c r="T2450" s="43">
        <f ca="1">_xll.BInterpol('Base CDI'!$H$4:$H$28,'Base CDI'!$J$4:$J$29,S2450,"Cubic","Extrapolate=Linear","MultiX=Average","Skip=True","Sort=True")</f>
        <v>13.405384944858996</v>
      </c>
      <c r="U2450" s="43">
        <f ca="1">_xll.BInterpol('Base CDI'!$H$4:$H$28,'Base CDI'!$I$4:$I$29,S2450,"Cubic","Extrapolate=Linear","MultiX=Average","Skip=True","Sort=True")</f>
        <v>13.39181543771083</v>
      </c>
    </row>
    <row r="2451" spans="16:21" x14ac:dyDescent="0.25">
      <c r="P2451" s="10">
        <v>38076</v>
      </c>
      <c r="Q2451">
        <v>10.55674</v>
      </c>
      <c r="S2451" s="42">
        <f t="shared" ca="1" si="44"/>
        <v>48422</v>
      </c>
      <c r="T2451" s="43">
        <f ca="1">_xll.BInterpol('Base CDI'!$H$4:$H$28,'Base CDI'!$J$4:$J$29,S2451,"Cubic","Extrapolate=Linear","MultiX=Average","Skip=True","Sort=True")</f>
        <v>13.405586576066801</v>
      </c>
      <c r="U2451" s="43">
        <f ca="1">_xll.BInterpol('Base CDI'!$H$4:$H$28,'Base CDI'!$I$4:$I$29,S2451,"Cubic","Extrapolate=Linear","MultiX=Average","Skip=True","Sort=True")</f>
        <v>13.392080615944383</v>
      </c>
    </row>
    <row r="2452" spans="16:21" x14ac:dyDescent="0.25">
      <c r="P2452" s="10">
        <v>38077</v>
      </c>
      <c r="Q2452">
        <v>10.56296</v>
      </c>
      <c r="S2452" s="42">
        <f t="shared" ca="1" si="44"/>
        <v>48423</v>
      </c>
      <c r="T2452" s="43">
        <f ca="1">_xll.BInterpol('Base CDI'!$H$4:$H$28,'Base CDI'!$J$4:$J$29,S2452,"Cubic","Extrapolate=Linear","MultiX=Average","Skip=True","Sort=True")</f>
        <v>13.405787906594966</v>
      </c>
      <c r="U2452" s="43">
        <f ca="1">_xll.BInterpol('Base CDI'!$H$4:$H$28,'Base CDI'!$I$4:$I$29,S2452,"Cubic","Extrapolate=Linear","MultiX=Average","Skip=True","Sort=True")</f>
        <v>13.392345506302396</v>
      </c>
    </row>
    <row r="2453" spans="16:21" x14ac:dyDescent="0.25">
      <c r="P2453" s="10">
        <v>38078</v>
      </c>
      <c r="Q2453">
        <v>10.569190000000001</v>
      </c>
      <c r="S2453" s="42">
        <f t="shared" ca="1" si="44"/>
        <v>48424</v>
      </c>
      <c r="T2453" s="43">
        <f ca="1">_xll.BInterpol('Base CDI'!$H$4:$H$28,'Base CDI'!$J$4:$J$29,S2453,"Cubic","Extrapolate=Linear","MultiX=Average","Skip=True","Sort=True")</f>
        <v>13.405988936480385</v>
      </c>
      <c r="U2453" s="43">
        <f ca="1">_xll.BInterpol('Base CDI'!$H$4:$H$28,'Base CDI'!$I$4:$I$29,S2453,"Cubic","Extrapolate=Linear","MultiX=Average","Skip=True","Sort=True")</f>
        <v>13.392610107611047</v>
      </c>
    </row>
    <row r="2454" spans="16:21" x14ac:dyDescent="0.25">
      <c r="P2454" s="10">
        <v>38079</v>
      </c>
      <c r="Q2454">
        <v>10.575419999999999</v>
      </c>
      <c r="S2454" s="42">
        <f t="shared" ca="1" si="44"/>
        <v>48425</v>
      </c>
      <c r="T2454" s="43">
        <f ca="1">_xll.BInterpol('Base CDI'!$H$4:$H$28,'Base CDI'!$J$4:$J$29,S2454,"Cubic","Extrapolate=Linear","MultiX=Average","Skip=True","Sort=True")</f>
        <v>13.406189665759953</v>
      </c>
      <c r="U2454" s="43">
        <f ca="1">_xll.BInterpol('Base CDI'!$H$4:$H$28,'Base CDI'!$I$4:$I$29,S2454,"Cubic","Extrapolate=Linear","MultiX=Average","Skip=True","Sort=True")</f>
        <v>13.392874418696518</v>
      </c>
    </row>
    <row r="2455" spans="16:21" x14ac:dyDescent="0.25">
      <c r="P2455" s="10">
        <v>38082</v>
      </c>
      <c r="Q2455">
        <v>10.581670000000001</v>
      </c>
      <c r="S2455" s="42">
        <f t="shared" ca="1" si="44"/>
        <v>48426</v>
      </c>
      <c r="T2455" s="43">
        <f ca="1">_xll.BInterpol('Base CDI'!$H$4:$H$28,'Base CDI'!$J$4:$J$29,S2455,"Cubic","Extrapolate=Linear","MultiX=Average","Skip=True","Sort=True")</f>
        <v>13.406390094470561</v>
      </c>
      <c r="U2455" s="43">
        <f ca="1">_xll.BInterpol('Base CDI'!$H$4:$H$28,'Base CDI'!$I$4:$I$29,S2455,"Cubic","Extrapolate=Linear","MultiX=Average","Skip=True","Sort=True")</f>
        <v>13.393138438384989</v>
      </c>
    </row>
    <row r="2456" spans="16:21" x14ac:dyDescent="0.25">
      <c r="P2456" s="10">
        <v>38083</v>
      </c>
      <c r="Q2456">
        <v>10.587910000000001</v>
      </c>
      <c r="S2456" s="42">
        <f t="shared" ca="1" si="44"/>
        <v>48427</v>
      </c>
      <c r="T2456" s="43">
        <f ca="1">_xll.BInterpol('Base CDI'!$H$4:$H$28,'Base CDI'!$J$4:$J$29,S2456,"Cubic","Extrapolate=Linear","MultiX=Average","Skip=True","Sort=True")</f>
        <v>13.406590222649102</v>
      </c>
      <c r="U2456" s="43">
        <f ca="1">_xll.BInterpol('Base CDI'!$H$4:$H$28,'Base CDI'!$I$4:$I$29,S2456,"Cubic","Extrapolate=Linear","MultiX=Average","Skip=True","Sort=True")</f>
        <v>13.393402165502639</v>
      </c>
    </row>
    <row r="2457" spans="16:21" x14ac:dyDescent="0.25">
      <c r="P2457" s="10">
        <v>38084</v>
      </c>
      <c r="Q2457">
        <v>10.59416</v>
      </c>
      <c r="S2457" s="42">
        <f t="shared" ca="1" si="44"/>
        <v>48428</v>
      </c>
      <c r="T2457" s="43">
        <f ca="1">_xll.BInterpol('Base CDI'!$H$4:$H$28,'Base CDI'!$J$4:$J$29,S2457,"Cubic","Extrapolate=Linear","MultiX=Average","Skip=True","Sort=True")</f>
        <v>13.406790050332468</v>
      </c>
      <c r="U2457" s="43">
        <f ca="1">_xll.BInterpol('Base CDI'!$H$4:$H$28,'Base CDI'!$I$4:$I$29,S2457,"Cubic","Extrapolate=Linear","MultiX=Average","Skip=True","Sort=True")</f>
        <v>13.39366559887565</v>
      </c>
    </row>
    <row r="2458" spans="16:21" x14ac:dyDescent="0.25">
      <c r="P2458" s="10">
        <v>38085</v>
      </c>
      <c r="Q2458">
        <v>10.6004</v>
      </c>
      <c r="S2458" s="42">
        <f t="shared" ca="1" si="44"/>
        <v>48429</v>
      </c>
      <c r="T2458" s="43">
        <f ca="1">_xll.BInterpol('Base CDI'!$H$4:$H$28,'Base CDI'!$J$4:$J$29,S2458,"Cubic","Extrapolate=Linear","MultiX=Average","Skip=True","Sort=True")</f>
        <v>13.406989577557551</v>
      </c>
      <c r="U2458" s="43">
        <f ca="1">_xll.BInterpol('Base CDI'!$H$4:$H$28,'Base CDI'!$I$4:$I$29,S2458,"Cubic","Extrapolate=Linear","MultiX=Average","Skip=True","Sort=True")</f>
        <v>13.393928737330201</v>
      </c>
    </row>
    <row r="2459" spans="16:21" x14ac:dyDescent="0.25">
      <c r="P2459" s="10">
        <v>38089</v>
      </c>
      <c r="Q2459">
        <v>10.60665</v>
      </c>
      <c r="S2459" s="42">
        <f t="shared" ca="1" si="44"/>
        <v>48430</v>
      </c>
      <c r="T2459" s="43">
        <f ca="1">_xll.BInterpol('Base CDI'!$H$4:$H$28,'Base CDI'!$J$4:$J$29,S2459,"Cubic","Extrapolate=Linear","MultiX=Average","Skip=True","Sort=True")</f>
        <v>13.407188804361246</v>
      </c>
      <c r="U2459" s="43">
        <f ca="1">_xll.BInterpol('Base CDI'!$H$4:$H$28,'Base CDI'!$I$4:$I$29,S2459,"Cubic","Extrapolate=Linear","MultiX=Average","Skip=True","Sort=True")</f>
        <v>13.394191579692471</v>
      </c>
    </row>
    <row r="2460" spans="16:21" x14ac:dyDescent="0.25">
      <c r="P2460" s="10">
        <v>38090</v>
      </c>
      <c r="Q2460">
        <v>10.6129</v>
      </c>
      <c r="S2460" s="42">
        <f t="shared" ca="1" si="44"/>
        <v>48431</v>
      </c>
      <c r="T2460" s="43">
        <f ca="1">_xll.BInterpol('Base CDI'!$H$4:$H$28,'Base CDI'!$J$4:$J$29,S2460,"Cubic","Extrapolate=Linear","MultiX=Average","Skip=True","Sort=True")</f>
        <v>13.407387730780444</v>
      </c>
      <c r="U2460" s="43">
        <f ca="1">_xll.BInterpol('Base CDI'!$H$4:$H$28,'Base CDI'!$I$4:$I$29,S2460,"Cubic","Extrapolate=Linear","MultiX=Average","Skip=True","Sort=True")</f>
        <v>13.394454124788643</v>
      </c>
    </row>
    <row r="2461" spans="16:21" x14ac:dyDescent="0.25">
      <c r="P2461" s="10">
        <v>38091</v>
      </c>
      <c r="Q2461">
        <v>10.619149999999999</v>
      </c>
      <c r="S2461" s="42">
        <f t="shared" ca="1" si="44"/>
        <v>48432</v>
      </c>
      <c r="T2461" s="43">
        <f ca="1">_xll.BInterpol('Base CDI'!$H$4:$H$28,'Base CDI'!$J$4:$J$29,S2461,"Cubic","Extrapolate=Linear","MultiX=Average","Skip=True","Sort=True")</f>
        <v>13.407586356852038</v>
      </c>
      <c r="U2461" s="43">
        <f ca="1">_xll.BInterpol('Base CDI'!$H$4:$H$28,'Base CDI'!$I$4:$I$29,S2461,"Cubic","Extrapolate=Linear","MultiX=Average","Skip=True","Sort=True")</f>
        <v>13.394716371444897</v>
      </c>
    </row>
    <row r="2462" spans="16:21" x14ac:dyDescent="0.25">
      <c r="P2462" s="10">
        <v>38092</v>
      </c>
      <c r="Q2462">
        <v>10.625389999999999</v>
      </c>
      <c r="S2462" s="42">
        <f t="shared" ca="1" si="44"/>
        <v>48433</v>
      </c>
      <c r="T2462" s="43">
        <f ca="1">_xll.BInterpol('Base CDI'!$H$4:$H$28,'Base CDI'!$J$4:$J$29,S2462,"Cubic","Extrapolate=Linear","MultiX=Average","Skip=True","Sort=True")</f>
        <v>13.40778468261292</v>
      </c>
      <c r="U2462" s="43">
        <f ca="1">_xll.BInterpol('Base CDI'!$H$4:$H$28,'Base CDI'!$I$4:$I$29,S2462,"Cubic","Extrapolate=Linear","MultiX=Average","Skip=True","Sort=True")</f>
        <v>13.394978318487409</v>
      </c>
    </row>
    <row r="2463" spans="16:21" x14ac:dyDescent="0.25">
      <c r="P2463" s="10">
        <v>38093</v>
      </c>
      <c r="Q2463">
        <v>10.63156</v>
      </c>
      <c r="S2463" s="42">
        <f t="shared" ca="1" si="44"/>
        <v>48434</v>
      </c>
      <c r="T2463" s="43">
        <f ca="1">_xll.BInterpol('Base CDI'!$H$4:$H$28,'Base CDI'!$J$4:$J$29,S2463,"Cubic","Extrapolate=Linear","MultiX=Average","Skip=True","Sort=True")</f>
        <v>13.407982708099984</v>
      </c>
      <c r="U2463" s="43">
        <f ca="1">_xll.BInterpol('Base CDI'!$H$4:$H$28,'Base CDI'!$I$4:$I$29,S2463,"Cubic","Extrapolate=Linear","MultiX=Average","Skip=True","Sort=True")</f>
        <v>13.395239964742364</v>
      </c>
    </row>
    <row r="2464" spans="16:21" x14ac:dyDescent="0.25">
      <c r="P2464" s="10">
        <v>38096</v>
      </c>
      <c r="Q2464">
        <v>10.637729999999999</v>
      </c>
      <c r="S2464" s="42">
        <f t="shared" ca="1" si="44"/>
        <v>48435</v>
      </c>
      <c r="T2464" s="43">
        <f ca="1">_xll.BInterpol('Base CDI'!$H$4:$H$28,'Base CDI'!$J$4:$J$29,S2464,"Cubic","Extrapolate=Linear","MultiX=Average","Skip=True","Sort=True")</f>
        <v>13.408180433350122</v>
      </c>
      <c r="U2464" s="43">
        <f ca="1">_xll.BInterpol('Base CDI'!$H$4:$H$28,'Base CDI'!$I$4:$I$29,S2464,"Cubic","Extrapolate=Linear","MultiX=Average","Skip=True","Sort=True")</f>
        <v>13.395501309035941</v>
      </c>
    </row>
    <row r="2465" spans="16:21" x14ac:dyDescent="0.25">
      <c r="P2465" s="10">
        <v>38097</v>
      </c>
      <c r="Q2465">
        <v>10.6439</v>
      </c>
      <c r="S2465" s="42">
        <f t="shared" ca="1" si="44"/>
        <v>48436</v>
      </c>
      <c r="T2465" s="43">
        <f ca="1">_xll.BInterpol('Base CDI'!$H$4:$H$28,'Base CDI'!$J$4:$J$29,S2465,"Cubic","Extrapolate=Linear","MultiX=Average","Skip=True","Sort=True")</f>
        <v>13.408377858400227</v>
      </c>
      <c r="U2465" s="43">
        <f ca="1">_xll.BInterpol('Base CDI'!$H$4:$H$28,'Base CDI'!$I$4:$I$29,S2465,"Cubic","Extrapolate=Linear","MultiX=Average","Skip=True","Sort=True")</f>
        <v>13.395762350194319</v>
      </c>
    </row>
    <row r="2466" spans="16:21" x14ac:dyDescent="0.25">
      <c r="P2466" s="10">
        <v>38099</v>
      </c>
      <c r="Q2466">
        <v>10.650069999999999</v>
      </c>
      <c r="S2466" s="42">
        <f t="shared" ca="1" si="44"/>
        <v>48437</v>
      </c>
      <c r="T2466" s="43">
        <f ca="1">_xll.BInterpol('Base CDI'!$H$4:$H$28,'Base CDI'!$J$4:$J$29,S2466,"Cubic","Extrapolate=Linear","MultiX=Average","Skip=True","Sort=True")</f>
        <v>13.408574983287192</v>
      </c>
      <c r="U2466" s="43">
        <f ca="1">_xll.BInterpol('Base CDI'!$H$4:$H$28,'Base CDI'!$I$4:$I$29,S2466,"Cubic","Extrapolate=Linear","MultiX=Average","Skip=True","Sort=True")</f>
        <v>13.396023087043679</v>
      </c>
    </row>
    <row r="2467" spans="16:21" x14ac:dyDescent="0.25">
      <c r="P2467" s="10">
        <v>38100</v>
      </c>
      <c r="Q2467">
        <v>10.65624</v>
      </c>
      <c r="S2467" s="42">
        <f t="shared" ca="1" si="44"/>
        <v>48438</v>
      </c>
      <c r="T2467" s="43">
        <f ca="1">_xll.BInterpol('Base CDI'!$H$4:$H$28,'Base CDI'!$J$4:$J$29,S2467,"Cubic","Extrapolate=Linear","MultiX=Average","Skip=True","Sort=True")</f>
        <v>13.408771808047909</v>
      </c>
      <c r="U2467" s="43">
        <f ca="1">_xll.BInterpol('Base CDI'!$H$4:$H$28,'Base CDI'!$I$4:$I$29,S2467,"Cubic","Extrapolate=Linear","MultiX=Average","Skip=True","Sort=True")</f>
        <v>13.3962835184102</v>
      </c>
    </row>
    <row r="2468" spans="16:21" x14ac:dyDescent="0.25">
      <c r="P2468" s="10">
        <v>38103</v>
      </c>
      <c r="Q2468">
        <v>10.662419999999999</v>
      </c>
      <c r="S2468" s="42">
        <f t="shared" ca="1" si="44"/>
        <v>48439</v>
      </c>
      <c r="T2468" s="43">
        <f ca="1">_xll.BInterpol('Base CDI'!$H$4:$H$28,'Base CDI'!$J$4:$J$29,S2468,"Cubic","Extrapolate=Linear","MultiX=Average","Skip=True","Sort=True")</f>
        <v>13.408968332719271</v>
      </c>
      <c r="U2468" s="43">
        <f ca="1">_xll.BInterpol('Base CDI'!$H$4:$H$28,'Base CDI'!$I$4:$I$29,S2468,"Cubic","Extrapolate=Linear","MultiX=Average","Skip=True","Sort=True")</f>
        <v>13.396543643120065</v>
      </c>
    </row>
    <row r="2469" spans="16:21" x14ac:dyDescent="0.25">
      <c r="P2469" s="10">
        <v>38104</v>
      </c>
      <c r="Q2469">
        <v>10.66859</v>
      </c>
      <c r="S2469" s="42">
        <f t="shared" ca="1" si="44"/>
        <v>48440</v>
      </c>
      <c r="T2469" s="43">
        <f ca="1">_xll.BInterpol('Base CDI'!$H$4:$H$28,'Base CDI'!$J$4:$J$29,S2469,"Cubic","Extrapolate=Linear","MultiX=Average","Skip=True","Sort=True")</f>
        <v>13.409164557338169</v>
      </c>
      <c r="U2469" s="43">
        <f ca="1">_xll.BInterpol('Base CDI'!$H$4:$H$28,'Base CDI'!$I$4:$I$29,S2469,"Cubic","Extrapolate=Linear","MultiX=Average","Skip=True","Sort=True")</f>
        <v>13.396803459999452</v>
      </c>
    </row>
    <row r="2470" spans="16:21" x14ac:dyDescent="0.25">
      <c r="P2470" s="10">
        <v>38105</v>
      </c>
      <c r="Q2470">
        <v>10.674770000000001</v>
      </c>
      <c r="S2470" s="42">
        <f t="shared" ca="1" si="44"/>
        <v>48441</v>
      </c>
      <c r="T2470" s="43">
        <f ca="1">_xll.BInterpol('Base CDI'!$H$4:$H$28,'Base CDI'!$J$4:$J$29,S2470,"Cubic","Extrapolate=Linear","MultiX=Average","Skip=True","Sort=True")</f>
        <v>13.4093604819415</v>
      </c>
      <c r="U2470" s="43">
        <f ca="1">_xll.BInterpol('Base CDI'!$H$4:$H$28,'Base CDI'!$I$4:$I$29,S2470,"Cubic","Extrapolate=Linear","MultiX=Average","Skip=True","Sort=True")</f>
        <v>13.397062967874541</v>
      </c>
    </row>
    <row r="2471" spans="16:21" x14ac:dyDescent="0.25">
      <c r="P2471" s="10">
        <v>38106</v>
      </c>
      <c r="Q2471">
        <v>10.680960000000001</v>
      </c>
      <c r="S2471" s="42">
        <f t="shared" ca="1" si="44"/>
        <v>48442</v>
      </c>
      <c r="T2471" s="43">
        <f ca="1">_xll.BInterpol('Base CDI'!$H$4:$H$28,'Base CDI'!$J$4:$J$29,S2471,"Cubic","Extrapolate=Linear","MultiX=Average","Skip=True","Sort=True")</f>
        <v>13.409556106566152</v>
      </c>
      <c r="U2471" s="43">
        <f ca="1">_xll.BInterpol('Base CDI'!$H$4:$H$28,'Base CDI'!$I$4:$I$29,S2471,"Cubic","Extrapolate=Linear","MultiX=Average","Skip=True","Sort=True")</f>
        <v>13.397322165571513</v>
      </c>
    </row>
    <row r="2472" spans="16:21" x14ac:dyDescent="0.25">
      <c r="P2472" s="10">
        <v>38107</v>
      </c>
      <c r="Q2472">
        <v>10.687139999999999</v>
      </c>
      <c r="S2472" s="42">
        <f t="shared" ca="1" si="44"/>
        <v>48443</v>
      </c>
      <c r="T2472" s="43">
        <f ca="1">_xll.BInterpol('Base CDI'!$H$4:$H$28,'Base CDI'!$J$4:$J$29,S2472,"Cubic","Extrapolate=Linear","MultiX=Average","Skip=True","Sort=True")</f>
        <v>13.409751431249019</v>
      </c>
      <c r="U2472" s="43">
        <f ca="1">_xll.BInterpol('Base CDI'!$H$4:$H$28,'Base CDI'!$I$4:$I$29,S2472,"Cubic","Extrapolate=Linear","MultiX=Average","Skip=True","Sort=True")</f>
        <v>13.397581051916548</v>
      </c>
    </row>
    <row r="2473" spans="16:21" x14ac:dyDescent="0.25">
      <c r="P2473" s="10">
        <v>38110</v>
      </c>
      <c r="Q2473">
        <v>10.693339999999999</v>
      </c>
      <c r="S2473" s="42">
        <f t="shared" ca="1" si="44"/>
        <v>48444</v>
      </c>
      <c r="T2473" s="43">
        <f ca="1">_xll.BInterpol('Base CDI'!$H$4:$H$28,'Base CDI'!$J$4:$J$29,S2473,"Cubic","Extrapolate=Linear","MultiX=Average","Skip=True","Sort=True")</f>
        <v>13.409946456026995</v>
      </c>
      <c r="U2473" s="43">
        <f ca="1">_xll.BInterpol('Base CDI'!$H$4:$H$28,'Base CDI'!$I$4:$I$29,S2473,"Cubic","Extrapolate=Linear","MultiX=Average","Skip=True","Sort=True")</f>
        <v>13.397839625735827</v>
      </c>
    </row>
    <row r="2474" spans="16:21" x14ac:dyDescent="0.25">
      <c r="P2474" s="10">
        <v>38111</v>
      </c>
      <c r="Q2474">
        <v>10.699540000000001</v>
      </c>
      <c r="S2474" s="42">
        <f t="shared" ca="1" si="44"/>
        <v>48445</v>
      </c>
      <c r="T2474" s="43">
        <f ca="1">_xll.BInterpol('Base CDI'!$H$4:$H$28,'Base CDI'!$J$4:$J$29,S2474,"Cubic","Extrapolate=Linear","MultiX=Average","Skip=True","Sort=True")</f>
        <v>13.410141180936973</v>
      </c>
      <c r="U2474" s="43">
        <f ca="1">_xll.BInterpol('Base CDI'!$H$4:$H$28,'Base CDI'!$I$4:$I$29,S2474,"Cubic","Extrapolate=Linear","MultiX=Average","Skip=True","Sort=True")</f>
        <v>13.398097885855529</v>
      </c>
    </row>
    <row r="2475" spans="16:21" x14ac:dyDescent="0.25">
      <c r="P2475" s="10">
        <v>38112</v>
      </c>
      <c r="Q2475">
        <v>10.70574</v>
      </c>
      <c r="S2475" s="42">
        <f t="shared" ca="1" si="44"/>
        <v>48446</v>
      </c>
      <c r="T2475" s="43">
        <f ca="1">_xll.BInterpol('Base CDI'!$H$4:$H$28,'Base CDI'!$J$4:$J$29,S2475,"Cubic","Extrapolate=Linear","MultiX=Average","Skip=True","Sort=True")</f>
        <v>13.410335606015844</v>
      </c>
      <c r="U2475" s="43">
        <f ca="1">_xll.BInterpol('Base CDI'!$H$4:$H$28,'Base CDI'!$I$4:$I$29,S2475,"Cubic","Extrapolate=Linear","MultiX=Average","Skip=True","Sort=True")</f>
        <v>13.398355831101837</v>
      </c>
    </row>
    <row r="2476" spans="16:21" x14ac:dyDescent="0.25">
      <c r="P2476" s="10">
        <v>38113</v>
      </c>
      <c r="Q2476">
        <v>10.71194</v>
      </c>
      <c r="S2476" s="42">
        <f t="shared" ca="1" si="44"/>
        <v>48447</v>
      </c>
      <c r="T2476" s="43">
        <f ca="1">_xll.BInterpol('Base CDI'!$H$4:$H$28,'Base CDI'!$J$4:$J$29,S2476,"Cubic","Extrapolate=Linear","MultiX=Average","Skip=True","Sort=True")</f>
        <v>13.410529731300501</v>
      </c>
      <c r="U2476" s="43">
        <f ca="1">_xll.BInterpol('Base CDI'!$H$4:$H$28,'Base CDI'!$I$4:$I$29,S2476,"Cubic","Extrapolate=Linear","MultiX=Average","Skip=True","Sort=True")</f>
        <v>13.398613460300925</v>
      </c>
    </row>
    <row r="2477" spans="16:21" x14ac:dyDescent="0.25">
      <c r="P2477" s="10">
        <v>38114</v>
      </c>
      <c r="Q2477">
        <v>10.71815</v>
      </c>
      <c r="S2477" s="42">
        <f t="shared" ca="1" si="44"/>
        <v>48448</v>
      </c>
      <c r="T2477" s="43">
        <f ca="1">_xll.BInterpol('Base CDI'!$H$4:$H$28,'Base CDI'!$J$4:$J$29,S2477,"Cubic","Extrapolate=Linear","MultiX=Average","Skip=True","Sort=True")</f>
        <v>13.410723556827838</v>
      </c>
      <c r="U2477" s="43">
        <f ca="1">_xll.BInterpol('Base CDI'!$H$4:$H$28,'Base CDI'!$I$4:$I$29,S2477,"Cubic","Extrapolate=Linear","MultiX=Average","Skip=True","Sort=True")</f>
        <v>13.398870772278979</v>
      </c>
    </row>
    <row r="2478" spans="16:21" x14ac:dyDescent="0.25">
      <c r="P2478" s="10">
        <v>38117</v>
      </c>
      <c r="Q2478">
        <v>10.724360000000001</v>
      </c>
      <c r="S2478" s="42">
        <f t="shared" ca="1" si="44"/>
        <v>48449</v>
      </c>
      <c r="T2478" s="43">
        <f ca="1">_xll.BInterpol('Base CDI'!$H$4:$H$28,'Base CDI'!$J$4:$J$29,S2478,"Cubic","Extrapolate=Linear","MultiX=Average","Skip=True","Sort=True")</f>
        <v>13.410917082634747</v>
      </c>
      <c r="U2478" s="43">
        <f ca="1">_xll.BInterpol('Base CDI'!$H$4:$H$28,'Base CDI'!$I$4:$I$29,S2478,"Cubic","Extrapolate=Linear","MultiX=Average","Skip=True","Sort=True")</f>
        <v>13.399127765862177</v>
      </c>
    </row>
    <row r="2479" spans="16:21" x14ac:dyDescent="0.25">
      <c r="P2479" s="10">
        <v>38118</v>
      </c>
      <c r="Q2479">
        <v>10.73057</v>
      </c>
      <c r="S2479" s="42">
        <f t="shared" ca="1" si="44"/>
        <v>48450</v>
      </c>
      <c r="T2479" s="43">
        <f ca="1">_xll.BInterpol('Base CDI'!$H$4:$H$28,'Base CDI'!$J$4:$J$29,S2479,"Cubic","Extrapolate=Linear","MultiX=Average","Skip=True","Sort=True")</f>
        <v>13.411110308758118</v>
      </c>
      <c r="U2479" s="43">
        <f ca="1">_xll.BInterpol('Base CDI'!$H$4:$H$28,'Base CDI'!$I$4:$I$29,S2479,"Cubic","Extrapolate=Linear","MultiX=Average","Skip=True","Sort=True")</f>
        <v>13.399384439876702</v>
      </c>
    </row>
    <row r="2480" spans="16:21" x14ac:dyDescent="0.25">
      <c r="P2480" s="10">
        <v>38119</v>
      </c>
      <c r="Q2480">
        <v>10.73678</v>
      </c>
      <c r="S2480" s="42">
        <f t="shared" ca="1" si="44"/>
        <v>48451</v>
      </c>
      <c r="T2480" s="43">
        <f ca="1">_xll.BInterpol('Base CDI'!$H$4:$H$28,'Base CDI'!$J$4:$J$29,S2480,"Cubic","Extrapolate=Linear","MultiX=Average","Skip=True","Sort=True")</f>
        <v>13.411303235234849</v>
      </c>
      <c r="U2480" s="43">
        <f ca="1">_xll.BInterpol('Base CDI'!$H$4:$H$28,'Base CDI'!$I$4:$I$29,S2480,"Cubic","Extrapolate=Linear","MultiX=Average","Skip=True","Sort=True")</f>
        <v>13.399640793148729</v>
      </c>
    </row>
    <row r="2481" spans="16:21" x14ac:dyDescent="0.25">
      <c r="P2481" s="10">
        <v>38120</v>
      </c>
      <c r="Q2481">
        <v>10.742990000000001</v>
      </c>
      <c r="S2481" s="42">
        <f t="shared" ca="1" si="44"/>
        <v>48452</v>
      </c>
      <c r="T2481" s="43">
        <f ca="1">_xll.BInterpol('Base CDI'!$H$4:$H$28,'Base CDI'!$J$4:$J$29,S2481,"Cubic","Extrapolate=Linear","MultiX=Average","Skip=True","Sort=True")</f>
        <v>13.411495862101829</v>
      </c>
      <c r="U2481" s="43">
        <f ca="1">_xll.BInterpol('Base CDI'!$H$4:$H$28,'Base CDI'!$I$4:$I$29,S2481,"Cubic","Extrapolate=Linear","MultiX=Average","Skip=True","Sort=True")</f>
        <v>13.399896824504442</v>
      </c>
    </row>
    <row r="2482" spans="16:21" x14ac:dyDescent="0.25">
      <c r="P2482" s="10">
        <v>38121</v>
      </c>
      <c r="Q2482">
        <v>10.74921</v>
      </c>
      <c r="S2482" s="42">
        <f t="shared" ca="1" si="44"/>
        <v>48453</v>
      </c>
      <c r="T2482" s="43">
        <f ca="1">_xll.BInterpol('Base CDI'!$H$4:$H$28,'Base CDI'!$J$4:$J$29,S2482,"Cubic","Extrapolate=Linear","MultiX=Average","Skip=True","Sort=True")</f>
        <v>13.411688189395949</v>
      </c>
      <c r="U2482" s="43">
        <f ca="1">_xll.BInterpol('Base CDI'!$H$4:$H$28,'Base CDI'!$I$4:$I$29,S2482,"Cubic","Extrapolate=Linear","MultiX=Average","Skip=True","Sort=True")</f>
        <v>13.400152532770019</v>
      </c>
    </row>
    <row r="2483" spans="16:21" x14ac:dyDescent="0.25">
      <c r="P2483" s="10">
        <v>38124</v>
      </c>
      <c r="Q2483">
        <v>10.75544</v>
      </c>
      <c r="S2483" s="42">
        <f t="shared" ca="1" si="44"/>
        <v>48454</v>
      </c>
      <c r="T2483" s="43">
        <f ca="1">_xll.BInterpol('Base CDI'!$H$4:$H$28,'Base CDI'!$J$4:$J$29,S2483,"Cubic","Extrapolate=Linear","MultiX=Average","Skip=True","Sort=True")</f>
        <v>13.411880217154108</v>
      </c>
      <c r="U2483" s="43">
        <f ca="1">_xll.BInterpol('Base CDI'!$H$4:$H$28,'Base CDI'!$I$4:$I$29,S2483,"Cubic","Extrapolate=Linear","MultiX=Average","Skip=True","Sort=True")</f>
        <v>13.400407916771641</v>
      </c>
    </row>
    <row r="2484" spans="16:21" x14ac:dyDescent="0.25">
      <c r="P2484" s="10">
        <v>38125</v>
      </c>
      <c r="Q2484">
        <v>10.761670000000001</v>
      </c>
      <c r="S2484" s="42">
        <f t="shared" ca="1" si="44"/>
        <v>48455</v>
      </c>
      <c r="T2484" s="43">
        <f ca="1">_xll.BInterpol('Base CDI'!$H$4:$H$28,'Base CDI'!$J$4:$J$29,S2484,"Cubic","Extrapolate=Linear","MultiX=Average","Skip=True","Sort=True")</f>
        <v>13.412071945413192</v>
      </c>
      <c r="U2484" s="43">
        <f ca="1">_xll.BInterpol('Base CDI'!$H$4:$H$28,'Base CDI'!$I$4:$I$29,S2484,"Cubic","Extrapolate=Linear","MultiX=Average","Skip=True","Sort=True")</f>
        <v>13.400662975335489</v>
      </c>
    </row>
    <row r="2485" spans="16:21" x14ac:dyDescent="0.25">
      <c r="P2485" s="10">
        <v>38126</v>
      </c>
      <c r="Q2485">
        <v>10.767899999999999</v>
      </c>
      <c r="S2485" s="42">
        <f t="shared" ca="1" si="44"/>
        <v>48456</v>
      </c>
      <c r="T2485" s="43">
        <f ca="1">_xll.BInterpol('Base CDI'!$H$4:$H$28,'Base CDI'!$J$4:$J$29,S2485,"Cubic","Extrapolate=Linear","MultiX=Average","Skip=True","Sort=True")</f>
        <v>13.412263374210099</v>
      </c>
      <c r="U2485" s="43">
        <f ca="1">_xll.BInterpol('Base CDI'!$H$4:$H$28,'Base CDI'!$I$4:$I$29,S2485,"Cubic","Extrapolate=Linear","MultiX=Average","Skip=True","Sort=True")</f>
        <v>13.400917707287745</v>
      </c>
    </row>
    <row r="2486" spans="16:21" x14ac:dyDescent="0.25">
      <c r="P2486" s="10">
        <v>38127</v>
      </c>
      <c r="Q2486">
        <v>10.774139999999999</v>
      </c>
      <c r="S2486" s="42">
        <f t="shared" ca="1" si="44"/>
        <v>48457</v>
      </c>
      <c r="T2486" s="43">
        <f ca="1">_xll.BInterpol('Base CDI'!$H$4:$H$28,'Base CDI'!$J$4:$J$29,S2486,"Cubic","Extrapolate=Linear","MultiX=Average","Skip=True","Sort=True")</f>
        <v>13.412454503581717</v>
      </c>
      <c r="U2486" s="43">
        <f ca="1">_xll.BInterpol('Base CDI'!$H$4:$H$28,'Base CDI'!$I$4:$I$29,S2486,"Cubic","Extrapolate=Linear","MultiX=Average","Skip=True","Sort=True")</f>
        <v>13.401172111454585</v>
      </c>
    </row>
    <row r="2487" spans="16:21" x14ac:dyDescent="0.25">
      <c r="P2487" s="10">
        <v>38128</v>
      </c>
      <c r="Q2487">
        <v>10.780379999999999</v>
      </c>
      <c r="S2487" s="42">
        <f t="shared" ca="1" si="44"/>
        <v>48458</v>
      </c>
      <c r="T2487" s="43">
        <f ca="1">_xll.BInterpol('Base CDI'!$H$4:$H$28,'Base CDI'!$J$4:$J$29,S2487,"Cubic","Extrapolate=Linear","MultiX=Average","Skip=True","Sort=True")</f>
        <v>13.412645333564942</v>
      </c>
      <c r="U2487" s="43">
        <f ca="1">_xll.BInterpol('Base CDI'!$H$4:$H$28,'Base CDI'!$I$4:$I$29,S2487,"Cubic","Extrapolate=Linear","MultiX=Average","Skip=True","Sort=True")</f>
        <v>13.401426186662192</v>
      </c>
    </row>
    <row r="2488" spans="16:21" x14ac:dyDescent="0.25">
      <c r="P2488" s="10">
        <v>38131</v>
      </c>
      <c r="Q2488">
        <v>10.786630000000001</v>
      </c>
      <c r="S2488" s="42">
        <f t="shared" ca="1" si="44"/>
        <v>48459</v>
      </c>
      <c r="T2488" s="43">
        <f ca="1">_xll.BInterpol('Base CDI'!$H$4:$H$28,'Base CDI'!$J$4:$J$29,S2488,"Cubic","Extrapolate=Linear","MultiX=Average","Skip=True","Sort=True")</f>
        <v>13.412835864196666</v>
      </c>
      <c r="U2488" s="43">
        <f ca="1">_xll.BInterpol('Base CDI'!$H$4:$H$28,'Base CDI'!$I$4:$I$29,S2488,"Cubic","Extrapolate=Linear","MultiX=Average","Skip=True","Sort=True")</f>
        <v>13.401679931736744</v>
      </c>
    </row>
    <row r="2489" spans="16:21" x14ac:dyDescent="0.25">
      <c r="P2489" s="10">
        <v>38132</v>
      </c>
      <c r="Q2489">
        <v>10.79288</v>
      </c>
      <c r="S2489" s="42">
        <f t="shared" ca="1" si="44"/>
        <v>48460</v>
      </c>
      <c r="T2489" s="43">
        <f ca="1">_xll.BInterpol('Base CDI'!$H$4:$H$28,'Base CDI'!$J$4:$J$29,S2489,"Cubic","Extrapolate=Linear","MultiX=Average","Skip=True","Sort=True")</f>
        <v>13.41302609551378</v>
      </c>
      <c r="U2489" s="43">
        <f ca="1">_xll.BInterpol('Base CDI'!$H$4:$H$28,'Base CDI'!$I$4:$I$29,S2489,"Cubic","Extrapolate=Linear","MultiX=Average","Skip=True","Sort=True")</f>
        <v>13.401933345504423</v>
      </c>
    </row>
    <row r="2490" spans="16:21" x14ac:dyDescent="0.25">
      <c r="P2490" s="10">
        <v>38133</v>
      </c>
      <c r="Q2490">
        <v>10.79914</v>
      </c>
      <c r="S2490" s="42">
        <f t="shared" ca="1" si="44"/>
        <v>48461</v>
      </c>
      <c r="T2490" s="43">
        <f ca="1">_xll.BInterpol('Base CDI'!$H$4:$H$28,'Base CDI'!$J$4:$J$29,S2490,"Cubic","Extrapolate=Linear","MultiX=Average","Skip=True","Sort=True")</f>
        <v>13.413216027553178</v>
      </c>
      <c r="U2490" s="43">
        <f ca="1">_xll.BInterpol('Base CDI'!$H$4:$H$28,'Base CDI'!$I$4:$I$29,S2490,"Cubic","Extrapolate=Linear","MultiX=Average","Skip=True","Sort=True")</f>
        <v>13.40218642679141</v>
      </c>
    </row>
    <row r="2491" spans="16:21" x14ac:dyDescent="0.25">
      <c r="P2491" s="10">
        <v>38134</v>
      </c>
      <c r="Q2491">
        <v>10.80542</v>
      </c>
      <c r="S2491" s="42">
        <f t="shared" ca="1" si="44"/>
        <v>48462</v>
      </c>
      <c r="T2491" s="43">
        <f ca="1">_xll.BInterpol('Base CDI'!$H$4:$H$28,'Base CDI'!$J$4:$J$29,S2491,"Cubic","Extrapolate=Linear","MultiX=Average","Skip=True","Sort=True")</f>
        <v>13.413405660351753</v>
      </c>
      <c r="U2491" s="43">
        <f ca="1">_xll.BInterpol('Base CDI'!$H$4:$H$28,'Base CDI'!$I$4:$I$29,S2491,"Cubic","Extrapolate=Linear","MultiX=Average","Skip=True","Sort=True")</f>
        <v>13.402439174423883</v>
      </c>
    </row>
    <row r="2492" spans="16:21" x14ac:dyDescent="0.25">
      <c r="P2492" s="10">
        <v>38135</v>
      </c>
      <c r="Q2492">
        <v>10.81171</v>
      </c>
      <c r="S2492" s="42">
        <f t="shared" ca="1" si="44"/>
        <v>48463</v>
      </c>
      <c r="T2492" s="43">
        <f ca="1">_xll.BInterpol('Base CDI'!$H$4:$H$28,'Base CDI'!$J$4:$J$29,S2492,"Cubic","Extrapolate=Linear","MultiX=Average","Skip=True","Sort=True")</f>
        <v>13.413594993946399</v>
      </c>
      <c r="U2492" s="43">
        <f ca="1">_xll.BInterpol('Base CDI'!$H$4:$H$28,'Base CDI'!$I$4:$I$29,S2492,"Cubic","Extrapolate=Linear","MultiX=Average","Skip=True","Sort=True")</f>
        <v>13.402691587228023</v>
      </c>
    </row>
    <row r="2493" spans="16:21" x14ac:dyDescent="0.25">
      <c r="P2493" s="10">
        <v>38138</v>
      </c>
      <c r="Q2493">
        <v>10.818020000000001</v>
      </c>
      <c r="S2493" s="42">
        <f t="shared" ca="1" si="44"/>
        <v>48464</v>
      </c>
      <c r="T2493" s="43">
        <f ca="1">_xll.BInterpol('Base CDI'!$H$4:$H$28,'Base CDI'!$J$4:$J$29,S2493,"Cubic","Extrapolate=Linear","MultiX=Average","Skip=True","Sort=True")</f>
        <v>13.413784028374005</v>
      </c>
      <c r="U2493" s="43">
        <f ca="1">_xll.BInterpol('Base CDI'!$H$4:$H$28,'Base CDI'!$I$4:$I$29,S2493,"Cubic","Extrapolate=Linear","MultiX=Average","Skip=True","Sort=True")</f>
        <v>13.402943664030012</v>
      </c>
    </row>
    <row r="2494" spans="16:21" x14ac:dyDescent="0.25">
      <c r="P2494" s="10">
        <v>38139</v>
      </c>
      <c r="Q2494">
        <v>10.82432</v>
      </c>
      <c r="S2494" s="42">
        <f t="shared" ca="1" si="44"/>
        <v>48465</v>
      </c>
      <c r="T2494" s="43">
        <f ca="1">_xll.BInterpol('Base CDI'!$H$4:$H$28,'Base CDI'!$J$4:$J$29,S2494,"Cubic","Extrapolate=Linear","MultiX=Average","Skip=True","Sort=True")</f>
        <v>13.413972763671467</v>
      </c>
      <c r="U2494" s="43">
        <f ca="1">_xll.BInterpol('Base CDI'!$H$4:$H$28,'Base CDI'!$I$4:$I$29,S2494,"Cubic","Extrapolate=Linear","MultiX=Average","Skip=True","Sort=True")</f>
        <v>13.403195403656026</v>
      </c>
    </row>
    <row r="2495" spans="16:21" x14ac:dyDescent="0.25">
      <c r="P2495" s="10">
        <v>38140</v>
      </c>
      <c r="Q2495">
        <v>10.8306</v>
      </c>
      <c r="S2495" s="42">
        <f t="shared" ca="1" si="44"/>
        <v>48466</v>
      </c>
      <c r="T2495" s="43">
        <f ca="1">_xll.BInterpol('Base CDI'!$H$4:$H$28,'Base CDI'!$J$4:$J$29,S2495,"Cubic","Extrapolate=Linear","MultiX=Average","Skip=True","Sort=True")</f>
        <v>13.414161199875675</v>
      </c>
      <c r="U2495" s="43">
        <f ca="1">_xll.BInterpol('Base CDI'!$H$4:$H$28,'Base CDI'!$I$4:$I$29,S2495,"Cubic","Extrapolate=Linear","MultiX=Average","Skip=True","Sort=True")</f>
        <v>13.403446804932249</v>
      </c>
    </row>
    <row r="2496" spans="16:21" x14ac:dyDescent="0.25">
      <c r="P2496" s="10">
        <v>38141</v>
      </c>
      <c r="Q2496">
        <v>10.83689</v>
      </c>
      <c r="S2496" s="42">
        <f t="shared" ca="1" si="44"/>
        <v>48467</v>
      </c>
      <c r="T2496" s="43">
        <f ca="1">_xll.BInterpol('Base CDI'!$H$4:$H$28,'Base CDI'!$J$4:$J$29,S2496,"Cubic","Extrapolate=Linear","MultiX=Average","Skip=True","Sort=True")</f>
        <v>13.414349337023525</v>
      </c>
      <c r="U2496" s="43">
        <f ca="1">_xll.BInterpol('Base CDI'!$H$4:$H$28,'Base CDI'!$I$4:$I$29,S2496,"Cubic","Extrapolate=Linear","MultiX=Average","Skip=True","Sort=True")</f>
        <v>13.403697866684862</v>
      </c>
    </row>
    <row r="2497" spans="16:21" x14ac:dyDescent="0.25">
      <c r="P2497" s="10">
        <v>38142</v>
      </c>
      <c r="Q2497">
        <v>10.843159999999999</v>
      </c>
      <c r="S2497" s="42">
        <f t="shared" ca="1" si="44"/>
        <v>48468</v>
      </c>
      <c r="T2497" s="43">
        <f ca="1">_xll.BInterpol('Base CDI'!$H$4:$H$28,'Base CDI'!$J$4:$J$29,S2497,"Cubic","Extrapolate=Linear","MultiX=Average","Skip=True","Sort=True")</f>
        <v>13.414537175151906</v>
      </c>
      <c r="U2497" s="43">
        <f ca="1">_xll.BInterpol('Base CDI'!$H$4:$H$28,'Base CDI'!$I$4:$I$29,S2497,"Cubic","Extrapolate=Linear","MultiX=Average","Skip=True","Sort=True")</f>
        <v>13.403948587740041</v>
      </c>
    </row>
    <row r="2498" spans="16:21" x14ac:dyDescent="0.25">
      <c r="P2498" s="10">
        <v>38145</v>
      </c>
      <c r="Q2498">
        <v>10.849460000000001</v>
      </c>
      <c r="S2498" s="42">
        <f t="shared" ca="1" si="44"/>
        <v>48469</v>
      </c>
      <c r="T2498" s="43">
        <f ca="1">_xll.BInterpol('Base CDI'!$H$4:$H$28,'Base CDI'!$J$4:$J$29,S2498,"Cubic","Extrapolate=Linear","MultiX=Average","Skip=True","Sort=True")</f>
        <v>13.414724714297714</v>
      </c>
      <c r="U2498" s="43">
        <f ca="1">_xll.BInterpol('Base CDI'!$H$4:$H$28,'Base CDI'!$I$4:$I$29,S2498,"Cubic","Extrapolate=Linear","MultiX=Average","Skip=True","Sort=True")</f>
        <v>13.404198966923969</v>
      </c>
    </row>
    <row r="2499" spans="16:21" x14ac:dyDescent="0.25">
      <c r="P2499" s="10">
        <v>38146</v>
      </c>
      <c r="Q2499">
        <v>10.85575</v>
      </c>
      <c r="S2499" s="42">
        <f t="shared" ca="1" si="44"/>
        <v>48470</v>
      </c>
      <c r="T2499" s="43">
        <f ca="1">_xll.BInterpol('Base CDI'!$H$4:$H$28,'Base CDI'!$J$4:$J$29,S2499,"Cubic","Extrapolate=Linear","MultiX=Average","Skip=True","Sort=True")</f>
        <v>13.414911954497839</v>
      </c>
      <c r="U2499" s="43">
        <f ca="1">_xll.BInterpol('Base CDI'!$H$4:$H$28,'Base CDI'!$I$4:$I$29,S2499,"Cubic","Extrapolate=Linear","MultiX=Average","Skip=True","Sort=True")</f>
        <v>13.404449003062826</v>
      </c>
    </row>
    <row r="2500" spans="16:21" x14ac:dyDescent="0.25">
      <c r="P2500" s="10">
        <v>38147</v>
      </c>
      <c r="Q2500">
        <v>10.86204</v>
      </c>
      <c r="S2500" s="42">
        <f t="shared" ca="1" si="44"/>
        <v>48471</v>
      </c>
      <c r="T2500" s="43">
        <f ca="1">_xll.BInterpol('Base CDI'!$H$4:$H$28,'Base CDI'!$J$4:$J$29,S2500,"Cubic","Extrapolate=Linear","MultiX=Average","Skip=True","Sort=True")</f>
        <v>13.415098895789175</v>
      </c>
      <c r="U2500" s="43">
        <f ca="1">_xll.BInterpol('Base CDI'!$H$4:$H$28,'Base CDI'!$I$4:$I$29,S2500,"Cubic","Extrapolate=Linear","MultiX=Average","Skip=True","Sort=True")</f>
        <v>13.404698694982791</v>
      </c>
    </row>
    <row r="2501" spans="16:21" x14ac:dyDescent="0.25">
      <c r="P2501" s="10">
        <v>38149</v>
      </c>
      <c r="Q2501">
        <v>10.86833</v>
      </c>
      <c r="S2501" s="42">
        <f t="shared" ca="1" si="44"/>
        <v>48472</v>
      </c>
      <c r="T2501" s="43">
        <f ca="1">_xll.BInterpol('Base CDI'!$H$4:$H$28,'Base CDI'!$J$4:$J$29,S2501,"Cubic","Extrapolate=Linear","MultiX=Average","Skip=True","Sort=True")</f>
        <v>13.415285538208614</v>
      </c>
      <c r="U2501" s="43">
        <f ca="1">_xll.BInterpol('Base CDI'!$H$4:$H$28,'Base CDI'!$I$4:$I$29,S2501,"Cubic","Extrapolate=Linear","MultiX=Average","Skip=True","Sort=True")</f>
        <v>13.404948041510046</v>
      </c>
    </row>
    <row r="2502" spans="16:21" x14ac:dyDescent="0.25">
      <c r="P2502" s="10">
        <v>38152</v>
      </c>
      <c r="Q2502">
        <v>10.87462</v>
      </c>
      <c r="S2502" s="42">
        <f t="shared" ca="1" si="44"/>
        <v>48473</v>
      </c>
      <c r="T2502" s="43">
        <f ca="1">_xll.BInterpol('Base CDI'!$H$4:$H$28,'Base CDI'!$J$4:$J$29,S2502,"Cubic","Extrapolate=Linear","MultiX=Average","Skip=True","Sort=True")</f>
        <v>13.415471881793051</v>
      </c>
      <c r="U2502" s="43">
        <f ca="1">_xll.BInterpol('Base CDI'!$H$4:$H$28,'Base CDI'!$I$4:$I$29,S2502,"Cubic","Extrapolate=Linear","MultiX=Average","Skip=True","Sort=True")</f>
        <v>13.405197041470769</v>
      </c>
    </row>
    <row r="2503" spans="16:21" x14ac:dyDescent="0.25">
      <c r="P2503" s="10">
        <v>38153</v>
      </c>
      <c r="Q2503">
        <v>10.88091</v>
      </c>
      <c r="S2503" s="42">
        <f t="shared" ca="1" si="44"/>
        <v>48474</v>
      </c>
      <c r="T2503" s="43">
        <f ca="1">_xll.BInterpol('Base CDI'!$H$4:$H$28,'Base CDI'!$J$4:$J$29,S2503,"Cubic","Extrapolate=Linear","MultiX=Average","Skip=True","Sort=True")</f>
        <v>13.415657926579375</v>
      </c>
      <c r="U2503" s="43">
        <f ca="1">_xll.BInterpol('Base CDI'!$H$4:$H$28,'Base CDI'!$I$4:$I$29,S2503,"Cubic","Extrapolate=Linear","MultiX=Average","Skip=True","Sort=True")</f>
        <v>13.405445693691142</v>
      </c>
    </row>
    <row r="2504" spans="16:21" x14ac:dyDescent="0.25">
      <c r="P2504" s="10">
        <v>38154</v>
      </c>
      <c r="Q2504">
        <v>10.88721</v>
      </c>
      <c r="S2504" s="42">
        <f t="shared" ca="1" si="44"/>
        <v>48475</v>
      </c>
      <c r="T2504" s="43">
        <f ca="1">_xll.BInterpol('Base CDI'!$H$4:$H$28,'Base CDI'!$J$4:$J$29,S2504,"Cubic","Extrapolate=Linear","MultiX=Average","Skip=True","Sort=True")</f>
        <v>13.415843672604481</v>
      </c>
      <c r="U2504" s="43">
        <f ca="1">_xll.BInterpol('Base CDI'!$H$4:$H$28,'Base CDI'!$I$4:$I$29,S2504,"Cubic","Extrapolate=Linear","MultiX=Average","Skip=True","Sort=True")</f>
        <v>13.405693996997345</v>
      </c>
    </row>
    <row r="2505" spans="16:21" x14ac:dyDescent="0.25">
      <c r="P2505" s="10">
        <v>38155</v>
      </c>
      <c r="Q2505">
        <v>10.893520000000001</v>
      </c>
      <c r="S2505" s="42">
        <f t="shared" ca="1" si="44"/>
        <v>48476</v>
      </c>
      <c r="T2505" s="43">
        <f ca="1">_xll.BInterpol('Base CDI'!$H$4:$H$28,'Base CDI'!$J$4:$J$29,S2505,"Cubic","Extrapolate=Linear","MultiX=Average","Skip=True","Sort=True")</f>
        <v>13.416029119905263</v>
      </c>
      <c r="U2505" s="43">
        <f ca="1">_xll.BInterpol('Base CDI'!$H$4:$H$28,'Base CDI'!$I$4:$I$29,S2505,"Cubic","Extrapolate=Linear","MultiX=Average","Skip=True","Sort=True")</f>
        <v>13.405941950215558</v>
      </c>
    </row>
    <row r="2506" spans="16:21" x14ac:dyDescent="0.25">
      <c r="P2506" s="10">
        <v>38156</v>
      </c>
      <c r="Q2506">
        <v>10.89983</v>
      </c>
      <c r="S2506" s="42">
        <f t="shared" ca="1" si="44"/>
        <v>48477</v>
      </c>
      <c r="T2506" s="43">
        <f ca="1">_xll.BInterpol('Base CDI'!$H$4:$H$28,'Base CDI'!$J$4:$J$29,S2506,"Cubic","Extrapolate=Linear","MultiX=Average","Skip=True","Sort=True")</f>
        <v>13.41621426851861</v>
      </c>
      <c r="U2506" s="43">
        <f ca="1">_xll.BInterpol('Base CDI'!$H$4:$H$28,'Base CDI'!$I$4:$I$29,S2506,"Cubic","Extrapolate=Linear","MultiX=Average","Skip=True","Sort=True")</f>
        <v>13.406189552171961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5">S2506+1</f>
        <v>48478</v>
      </c>
      <c r="T2507" s="43">
        <f ca="1">_xll.BInterpol('Base CDI'!$H$4:$H$28,'Base CDI'!$J$4:$J$29,S2507,"Cubic","Extrapolate=Linear","MultiX=Average","Skip=True","Sort=True")</f>
        <v>13.416399118481417</v>
      </c>
      <c r="U2507" s="43">
        <f ca="1">_xll.BInterpol('Base CDI'!$H$4:$H$28,'Base CDI'!$I$4:$I$29,S2507,"Cubic","Extrapolate=Linear","MultiX=Average","Skip=True","Sort=True")</f>
        <v>13.406436801692733</v>
      </c>
    </row>
    <row r="2508" spans="16:21" x14ac:dyDescent="0.25">
      <c r="P2508" s="10">
        <v>38160</v>
      </c>
      <c r="Q2508">
        <v>10.912459999999999</v>
      </c>
      <c r="S2508" s="42">
        <f t="shared" ca="1" si="45"/>
        <v>48479</v>
      </c>
      <c r="T2508" s="43">
        <f ca="1">_xll.BInterpol('Base CDI'!$H$4:$H$28,'Base CDI'!$J$4:$J$29,S2508,"Cubic","Extrapolate=Linear","MultiX=Average","Skip=True","Sort=True")</f>
        <v>13.416583669830576</v>
      </c>
      <c r="U2508" s="43">
        <f ca="1">_xll.BInterpol('Base CDI'!$H$4:$H$28,'Base CDI'!$I$4:$I$29,S2508,"Cubic","Extrapolate=Linear","MultiX=Average","Skip=True","Sort=True")</f>
        <v>13.406683697604057</v>
      </c>
    </row>
    <row r="2509" spans="16:21" x14ac:dyDescent="0.25">
      <c r="P2509" s="10">
        <v>38161</v>
      </c>
      <c r="Q2509">
        <v>10.91878</v>
      </c>
      <c r="S2509" s="42">
        <f t="shared" ca="1" si="45"/>
        <v>48480</v>
      </c>
      <c r="T2509" s="43">
        <f ca="1">_xll.BInterpol('Base CDI'!$H$4:$H$28,'Base CDI'!$J$4:$J$29,S2509,"Cubic","Extrapolate=Linear","MultiX=Average","Skip=True","Sort=True")</f>
        <v>13.416767922602981</v>
      </c>
      <c r="U2509" s="43">
        <f ca="1">_xll.BInterpol('Base CDI'!$H$4:$H$28,'Base CDI'!$I$4:$I$29,S2509,"Cubic","Extrapolate=Linear","MultiX=Average","Skip=True","Sort=True")</f>
        <v>13.406930238732111</v>
      </c>
    </row>
    <row r="2510" spans="16:21" x14ac:dyDescent="0.25">
      <c r="P2510" s="10">
        <v>38162</v>
      </c>
      <c r="Q2510">
        <v>10.9251</v>
      </c>
      <c r="S2510" s="42">
        <f t="shared" ca="1" si="45"/>
        <v>48481</v>
      </c>
      <c r="T2510" s="43">
        <f ca="1">_xll.BInterpol('Base CDI'!$H$4:$H$28,'Base CDI'!$J$4:$J$29,S2510,"Cubic","Extrapolate=Linear","MultiX=Average","Skip=True","Sort=True")</f>
        <v>13.416951876835524</v>
      </c>
      <c r="U2510" s="43">
        <f ca="1">_xll.BInterpol('Base CDI'!$H$4:$H$28,'Base CDI'!$I$4:$I$29,S2510,"Cubic","Extrapolate=Linear","MultiX=Average","Skip=True","Sort=True")</f>
        <v>13.407176423903076</v>
      </c>
    </row>
    <row r="2511" spans="16:21" x14ac:dyDescent="0.25">
      <c r="P2511" s="10">
        <v>38163</v>
      </c>
      <c r="Q2511">
        <v>10.931419999999999</v>
      </c>
      <c r="S2511" s="42">
        <f t="shared" ca="1" si="45"/>
        <v>48482</v>
      </c>
      <c r="T2511" s="43">
        <f ca="1">_xll.BInterpol('Base CDI'!$H$4:$H$28,'Base CDI'!$J$4:$J$29,S2511,"Cubic","Extrapolate=Linear","MultiX=Average","Skip=True","Sort=True")</f>
        <v>13.417135532565096</v>
      </c>
      <c r="U2511" s="43">
        <f ca="1">_xll.BInterpol('Base CDI'!$H$4:$H$28,'Base CDI'!$I$4:$I$29,S2511,"Cubic","Extrapolate=Linear","MultiX=Average","Skip=True","Sort=True")</f>
        <v>13.407422251943133</v>
      </c>
    </row>
    <row r="2512" spans="16:21" x14ac:dyDescent="0.25">
      <c r="P2512" s="10">
        <v>38166</v>
      </c>
      <c r="Q2512">
        <v>10.937749999999999</v>
      </c>
      <c r="S2512" s="42">
        <f t="shared" ca="1" si="45"/>
        <v>48483</v>
      </c>
      <c r="T2512" s="43">
        <f ca="1">_xll.BInterpol('Base CDI'!$H$4:$H$28,'Base CDI'!$J$4:$J$29,S2512,"Cubic","Extrapolate=Linear","MultiX=Average","Skip=True","Sort=True")</f>
        <v>13.417318889828591</v>
      </c>
      <c r="U2512" s="43">
        <f ca="1">_xll.BInterpol('Base CDI'!$H$4:$H$28,'Base CDI'!$I$4:$I$29,S2512,"Cubic","Extrapolate=Linear","MultiX=Average","Skip=True","Sort=True")</f>
        <v>13.407667721678461</v>
      </c>
    </row>
    <row r="2513" spans="16:21" x14ac:dyDescent="0.25">
      <c r="P2513" s="10">
        <v>38167</v>
      </c>
      <c r="Q2513">
        <v>10.94408</v>
      </c>
      <c r="S2513" s="42">
        <f t="shared" ca="1" si="45"/>
        <v>48484</v>
      </c>
      <c r="T2513" s="43">
        <f ca="1">_xll.BInterpol('Base CDI'!$H$4:$H$28,'Base CDI'!$J$4:$J$29,S2513,"Cubic","Extrapolate=Linear","MultiX=Average","Skip=True","Sort=True")</f>
        <v>13.417501948662903</v>
      </c>
      <c r="U2513" s="43">
        <f ca="1">_xll.BInterpol('Base CDI'!$H$4:$H$28,'Base CDI'!$I$4:$I$29,S2513,"Cubic","Extrapolate=Linear","MultiX=Average","Skip=True","Sort=True")</f>
        <v>13.407912831935239</v>
      </c>
    </row>
    <row r="2514" spans="16:21" x14ac:dyDescent="0.25">
      <c r="P2514" s="10">
        <v>38168</v>
      </c>
      <c r="Q2514">
        <v>10.95041</v>
      </c>
      <c r="S2514" s="42">
        <f t="shared" ca="1" si="45"/>
        <v>48485</v>
      </c>
      <c r="T2514" s="43">
        <f ca="1">_xll.BInterpol('Base CDI'!$H$4:$H$28,'Base CDI'!$J$4:$J$29,S2514,"Cubic","Extrapolate=Linear","MultiX=Average","Skip=True","Sort=True")</f>
        <v>13.417684709104924</v>
      </c>
      <c r="U2514" s="43">
        <f ca="1">_xll.BInterpol('Base CDI'!$H$4:$H$28,'Base CDI'!$I$4:$I$29,S2514,"Cubic","Extrapolate=Linear","MultiX=Average","Skip=True","Sort=True")</f>
        <v>13.408157581539649</v>
      </c>
    </row>
    <row r="2515" spans="16:21" x14ac:dyDescent="0.25">
      <c r="P2515" s="10">
        <v>38169</v>
      </c>
      <c r="Q2515">
        <v>10.956759999999999</v>
      </c>
      <c r="S2515" s="42">
        <f t="shared" ca="1" si="45"/>
        <v>48486</v>
      </c>
      <c r="T2515" s="43">
        <f ca="1">_xll.BInterpol('Base CDI'!$H$4:$H$28,'Base CDI'!$J$4:$J$29,S2515,"Cubic","Extrapolate=Linear","MultiX=Average","Skip=True","Sort=True")</f>
        <v>13.417867171191544</v>
      </c>
      <c r="U2515" s="43">
        <f ca="1">_xll.BInterpol('Base CDI'!$H$4:$H$28,'Base CDI'!$I$4:$I$29,S2515,"Cubic","Extrapolate=Linear","MultiX=Average","Skip=True","Sort=True")</f>
        <v>13.408401969317872</v>
      </c>
    </row>
    <row r="2516" spans="16:21" x14ac:dyDescent="0.25">
      <c r="P2516" s="10">
        <v>38170</v>
      </c>
      <c r="Q2516">
        <v>10.96311</v>
      </c>
      <c r="S2516" s="42">
        <f t="shared" ca="1" si="45"/>
        <v>48487</v>
      </c>
      <c r="T2516" s="43">
        <f ca="1">_xll.BInterpol('Base CDI'!$H$4:$H$28,'Base CDI'!$J$4:$J$29,S2516,"Cubic","Extrapolate=Linear","MultiX=Average","Skip=True","Sort=True")</f>
        <v>13.41804933495966</v>
      </c>
      <c r="U2516" s="43">
        <f ca="1">_xll.BInterpol('Base CDI'!$H$4:$H$28,'Base CDI'!$I$4:$I$29,S2516,"Cubic","Extrapolate=Linear","MultiX=Average","Skip=True","Sort=True")</f>
        <v>13.408645994096087</v>
      </c>
    </row>
    <row r="2517" spans="16:21" x14ac:dyDescent="0.25">
      <c r="P2517" s="10">
        <v>38173</v>
      </c>
      <c r="Q2517">
        <v>10.96945</v>
      </c>
      <c r="S2517" s="42">
        <f t="shared" ca="1" si="45"/>
        <v>48488</v>
      </c>
      <c r="T2517" s="43">
        <f ca="1">_xll.BInterpol('Base CDI'!$H$4:$H$28,'Base CDI'!$J$4:$J$29,S2517,"Cubic","Extrapolate=Linear","MultiX=Average","Skip=True","Sort=True")</f>
        <v>13.418231200446161</v>
      </c>
      <c r="U2517" s="43">
        <f ca="1">_xll.BInterpol('Base CDI'!$H$4:$H$28,'Base CDI'!$I$4:$I$29,S2517,"Cubic","Extrapolate=Linear","MultiX=Average","Skip=True","Sort=True")</f>
        <v>13.408889654700474</v>
      </c>
    </row>
    <row r="2518" spans="16:21" x14ac:dyDescent="0.25">
      <c r="P2518" s="10">
        <v>38174</v>
      </c>
      <c r="Q2518">
        <v>10.9758</v>
      </c>
      <c r="S2518" s="42">
        <f t="shared" ca="1" si="45"/>
        <v>48489</v>
      </c>
      <c r="T2518" s="43">
        <f ca="1">_xll.BInterpol('Base CDI'!$H$4:$H$28,'Base CDI'!$J$4:$J$29,S2518,"Cubic","Extrapolate=Linear","MultiX=Average","Skip=True","Sort=True")</f>
        <v>13.418412767687942</v>
      </c>
      <c r="U2518" s="43">
        <f ca="1">_xll.BInterpol('Base CDI'!$H$4:$H$28,'Base CDI'!$I$4:$I$29,S2518,"Cubic","Extrapolate=Linear","MultiX=Average","Skip=True","Sort=True")</f>
        <v>13.409132949957215</v>
      </c>
    </row>
    <row r="2519" spans="16:21" x14ac:dyDescent="0.25">
      <c r="P2519" s="10">
        <v>38175</v>
      </c>
      <c r="Q2519">
        <v>10.982150000000001</v>
      </c>
      <c r="S2519" s="42">
        <f t="shared" ca="1" si="45"/>
        <v>48490</v>
      </c>
      <c r="T2519" s="43">
        <f ca="1">_xll.BInterpol('Base CDI'!$H$4:$H$28,'Base CDI'!$J$4:$J$29,S2519,"Cubic","Extrapolate=Linear","MultiX=Average","Skip=True","Sort=True")</f>
        <v>13.418594036721894</v>
      </c>
      <c r="U2519" s="43">
        <f ca="1">_xll.BInterpol('Base CDI'!$H$4:$H$28,'Base CDI'!$I$4:$I$29,S2519,"Cubic","Extrapolate=Linear","MultiX=Average","Skip=True","Sort=True")</f>
        <v>13.409375878692487</v>
      </c>
    </row>
    <row r="2520" spans="16:21" x14ac:dyDescent="0.25">
      <c r="P2520" s="10">
        <v>38176</v>
      </c>
      <c r="Q2520">
        <v>10.9885</v>
      </c>
      <c r="S2520" s="42">
        <f t="shared" ca="1" si="45"/>
        <v>48491</v>
      </c>
      <c r="T2520" s="43">
        <f ca="1">_xll.BInterpol('Base CDI'!$H$4:$H$28,'Base CDI'!$J$4:$J$29,S2520,"Cubic","Extrapolate=Linear","MultiX=Average","Skip=True","Sort=True")</f>
        <v>13.418775007584911</v>
      </c>
      <c r="U2520" s="43">
        <f ca="1">_xll.BInterpol('Base CDI'!$H$4:$H$28,'Base CDI'!$I$4:$I$29,S2520,"Cubic","Extrapolate=Linear","MultiX=Average","Skip=True","Sort=True")</f>
        <v>13.409618439732471</v>
      </c>
    </row>
    <row r="2521" spans="16:21" x14ac:dyDescent="0.25">
      <c r="P2521" s="10">
        <v>38177</v>
      </c>
      <c r="Q2521">
        <v>10.994870000000001</v>
      </c>
      <c r="S2521" s="42">
        <f t="shared" ca="1" si="45"/>
        <v>48492</v>
      </c>
      <c r="T2521" s="43">
        <f ca="1">_xll.BInterpol('Base CDI'!$H$4:$H$28,'Base CDI'!$J$4:$J$29,S2521,"Cubic","Extrapolate=Linear","MultiX=Average","Skip=True","Sort=True")</f>
        <v>13.418955680313886</v>
      </c>
      <c r="U2521" s="43">
        <f ca="1">_xll.BInterpol('Base CDI'!$H$4:$H$28,'Base CDI'!$I$4:$I$29,S2521,"Cubic","Extrapolate=Linear","MultiX=Average","Skip=True","Sort=True")</f>
        <v>13.409860631903349</v>
      </c>
    </row>
    <row r="2522" spans="16:21" x14ac:dyDescent="0.25">
      <c r="P2522" s="10">
        <v>38180</v>
      </c>
      <c r="Q2522">
        <v>11.00127</v>
      </c>
      <c r="S2522" s="42">
        <f t="shared" ca="1" si="45"/>
        <v>48493</v>
      </c>
      <c r="T2522" s="43">
        <f ca="1">_xll.BInterpol('Base CDI'!$H$4:$H$28,'Base CDI'!$J$4:$J$29,S2522,"Cubic","Extrapolate=Linear","MultiX=Average","Skip=True","Sort=True")</f>
        <v>13.419136054945708</v>
      </c>
      <c r="U2522" s="43">
        <f ca="1">_xll.BInterpol('Base CDI'!$H$4:$H$28,'Base CDI'!$I$4:$I$29,S2522,"Cubic","Extrapolate=Linear","MultiX=Average","Skip=True","Sort=True")</f>
        <v>13.410102454031302</v>
      </c>
    </row>
    <row r="2523" spans="16:21" x14ac:dyDescent="0.25">
      <c r="P2523" s="10">
        <v>38181</v>
      </c>
      <c r="Q2523">
        <v>11.00764</v>
      </c>
      <c r="S2523" s="42">
        <f t="shared" ca="1" si="45"/>
        <v>48494</v>
      </c>
      <c r="T2523" s="43">
        <f ca="1">_xll.BInterpol('Base CDI'!$H$4:$H$28,'Base CDI'!$J$4:$J$29,S2523,"Cubic","Extrapolate=Linear","MultiX=Average","Skip=True","Sort=True")</f>
        <v>13.419316131517276</v>
      </c>
      <c r="U2523" s="43">
        <f ca="1">_xll.BInterpol('Base CDI'!$H$4:$H$28,'Base CDI'!$I$4:$I$29,S2523,"Cubic","Extrapolate=Linear","MultiX=Average","Skip=True","Sort=True")</f>
        <v>13.410343904942508</v>
      </c>
    </row>
    <row r="2524" spans="16:21" x14ac:dyDescent="0.25">
      <c r="P2524" s="10">
        <v>38182</v>
      </c>
      <c r="Q2524">
        <v>11.014010000000001</v>
      </c>
      <c r="S2524" s="42">
        <f t="shared" ca="1" si="45"/>
        <v>48495</v>
      </c>
      <c r="T2524" s="43">
        <f ca="1">_xll.BInterpol('Base CDI'!$H$4:$H$28,'Base CDI'!$J$4:$J$29,S2524,"Cubic","Extrapolate=Linear","MultiX=Average","Skip=True","Sort=True")</f>
        <v>13.419495910065478</v>
      </c>
      <c r="U2524" s="43">
        <f ca="1">_xll.BInterpol('Base CDI'!$H$4:$H$28,'Base CDI'!$I$4:$I$29,S2524,"Cubic","Extrapolate=Linear","MultiX=Average","Skip=True","Sort=True")</f>
        <v>13.410584983463146</v>
      </c>
    </row>
    <row r="2525" spans="16:21" x14ac:dyDescent="0.25">
      <c r="P2525" s="10">
        <v>38183</v>
      </c>
      <c r="Q2525">
        <v>11.020379999999999</v>
      </c>
      <c r="S2525" s="42">
        <f t="shared" ca="1" si="45"/>
        <v>48496</v>
      </c>
      <c r="T2525" s="43">
        <f ca="1">_xll.BInterpol('Base CDI'!$H$4:$H$28,'Base CDI'!$J$4:$J$29,S2525,"Cubic","Extrapolate=Linear","MultiX=Average","Skip=True","Sort=True")</f>
        <v>13.419675390627209</v>
      </c>
      <c r="U2525" s="43">
        <f ca="1">_xll.BInterpol('Base CDI'!$H$4:$H$28,'Base CDI'!$I$4:$I$29,S2525,"Cubic","Extrapolate=Linear","MultiX=Average","Skip=True","Sort=True")</f>
        <v>13.410825688419399</v>
      </c>
    </row>
    <row r="2526" spans="16:21" x14ac:dyDescent="0.25">
      <c r="P2526" s="10">
        <v>38184</v>
      </c>
      <c r="Q2526">
        <v>11.026770000000001</v>
      </c>
      <c r="S2526" s="42">
        <f t="shared" ca="1" si="45"/>
        <v>48497</v>
      </c>
      <c r="T2526" s="43">
        <f ca="1">_xll.BInterpol('Base CDI'!$H$4:$H$28,'Base CDI'!$J$4:$J$29,S2526,"Cubic","Extrapolate=Linear","MultiX=Average","Skip=True","Sort=True")</f>
        <v>13.419854573239359</v>
      </c>
      <c r="U2526" s="43">
        <f ca="1">_xll.BInterpol('Base CDI'!$H$4:$H$28,'Base CDI'!$I$4:$I$29,S2526,"Cubic","Extrapolate=Linear","MultiX=Average","Skip=True","Sort=True")</f>
        <v>13.411066018637447</v>
      </c>
    </row>
    <row r="2527" spans="16:21" x14ac:dyDescent="0.25">
      <c r="P2527" s="10">
        <v>38187</v>
      </c>
      <c r="Q2527">
        <v>11.033149999999999</v>
      </c>
      <c r="S2527" s="42">
        <f t="shared" ca="1" si="45"/>
        <v>48498</v>
      </c>
      <c r="T2527" s="43">
        <f ca="1">_xll.BInterpol('Base CDI'!$H$4:$H$28,'Base CDI'!$J$4:$J$29,S2527,"Cubic","Extrapolate=Linear","MultiX=Average","Skip=True","Sort=True")</f>
        <v>13.420033457938823</v>
      </c>
      <c r="U2527" s="43">
        <f ca="1">_xll.BInterpol('Base CDI'!$H$4:$H$28,'Base CDI'!$I$4:$I$29,S2527,"Cubic","Extrapolate=Linear","MultiX=Average","Skip=True","Sort=True")</f>
        <v>13.411305972943468</v>
      </c>
    </row>
    <row r="2528" spans="16:21" x14ac:dyDescent="0.25">
      <c r="P2528" s="10">
        <v>38188</v>
      </c>
      <c r="Q2528">
        <v>11.039540000000001</v>
      </c>
      <c r="S2528" s="42">
        <f t="shared" ca="1" si="45"/>
        <v>48499</v>
      </c>
      <c r="T2528" s="43">
        <f ca="1">_xll.BInterpol('Base CDI'!$H$4:$H$28,'Base CDI'!$J$4:$J$29,S2528,"Cubic","Extrapolate=Linear","MultiX=Average","Skip=True","Sort=True")</f>
        <v>13.420212044762494</v>
      </c>
      <c r="U2528" s="43">
        <f ca="1">_xll.BInterpol('Base CDI'!$H$4:$H$28,'Base CDI'!$I$4:$I$29,S2528,"Cubic","Extrapolate=Linear","MultiX=Average","Skip=True","Sort=True")</f>
        <v>13.411545550163645</v>
      </c>
    </row>
    <row r="2529" spans="16:21" x14ac:dyDescent="0.25">
      <c r="P2529" s="10">
        <v>38189</v>
      </c>
      <c r="Q2529">
        <v>11.04593</v>
      </c>
      <c r="S2529" s="42">
        <f t="shared" ca="1" si="45"/>
        <v>48500</v>
      </c>
      <c r="T2529" s="43">
        <f ca="1">_xll.BInterpol('Base CDI'!$H$4:$H$28,'Base CDI'!$J$4:$J$29,S2529,"Cubic","Extrapolate=Linear","MultiX=Average","Skip=True","Sort=True")</f>
        <v>13.420390333747262</v>
      </c>
      <c r="U2529" s="43">
        <f ca="1">_xll.BInterpol('Base CDI'!$H$4:$H$28,'Base CDI'!$I$4:$I$29,S2529,"Cubic","Extrapolate=Linear","MultiX=Average","Skip=True","Sort=True")</f>
        <v>13.411784749124156</v>
      </c>
    </row>
    <row r="2530" spans="16:21" x14ac:dyDescent="0.25">
      <c r="P2530" s="10">
        <v>38190</v>
      </c>
      <c r="Q2530">
        <v>11.05233</v>
      </c>
      <c r="S2530" s="42">
        <f t="shared" ca="1" si="45"/>
        <v>48501</v>
      </c>
      <c r="T2530" s="43">
        <f ca="1">_xll.BInterpol('Base CDI'!$H$4:$H$28,'Base CDI'!$J$4:$J$29,S2530,"Cubic","Extrapolate=Linear","MultiX=Average","Skip=True","Sort=True")</f>
        <v>13.420568324930022</v>
      </c>
      <c r="U2530" s="43">
        <f ca="1">_xll.BInterpol('Base CDI'!$H$4:$H$28,'Base CDI'!$I$4:$I$29,S2530,"Cubic","Extrapolate=Linear","MultiX=Average","Skip=True","Sort=True")</f>
        <v>13.412023568651181</v>
      </c>
    </row>
    <row r="2531" spans="16:21" x14ac:dyDescent="0.25">
      <c r="P2531" s="10">
        <v>38191</v>
      </c>
      <c r="Q2531">
        <v>11.058719999999999</v>
      </c>
      <c r="S2531" s="42">
        <f t="shared" ca="1" si="45"/>
        <v>48502</v>
      </c>
      <c r="T2531" s="43">
        <f ca="1">_xll.BInterpol('Base CDI'!$H$4:$H$28,'Base CDI'!$J$4:$J$29,S2531,"Cubic","Extrapolate=Linear","MultiX=Average","Skip=True","Sort=True")</f>
        <v>13.420746018347668</v>
      </c>
      <c r="U2531" s="43">
        <f ca="1">_xll.BInterpol('Base CDI'!$H$4:$H$28,'Base CDI'!$I$4:$I$29,S2531,"Cubic","Extrapolate=Linear","MultiX=Average","Skip=True","Sort=True")</f>
        <v>13.412262007570902</v>
      </c>
    </row>
    <row r="2532" spans="16:21" x14ac:dyDescent="0.25">
      <c r="P2532" s="10">
        <v>38194</v>
      </c>
      <c r="Q2532">
        <v>11.06512</v>
      </c>
      <c r="S2532" s="42">
        <f t="shared" ca="1" si="45"/>
        <v>48503</v>
      </c>
      <c r="T2532" s="43">
        <f ca="1">_xll.BInterpol('Base CDI'!$H$4:$H$28,'Base CDI'!$J$4:$J$29,S2532,"Cubic","Extrapolate=Linear","MultiX=Average","Skip=True","Sort=True")</f>
        <v>13.420923414037087</v>
      </c>
      <c r="U2532" s="43">
        <f ca="1">_xll.BInterpol('Base CDI'!$H$4:$H$28,'Base CDI'!$I$4:$I$29,S2532,"Cubic","Extrapolate=Linear","MultiX=Average","Skip=True","Sort=True")</f>
        <v>13.4125000647095</v>
      </c>
    </row>
    <row r="2533" spans="16:21" x14ac:dyDescent="0.25">
      <c r="P2533" s="10">
        <v>38195</v>
      </c>
      <c r="Q2533">
        <v>11.071529999999999</v>
      </c>
      <c r="S2533" s="42">
        <f t="shared" ca="1" si="45"/>
        <v>48504</v>
      </c>
      <c r="T2533" s="43">
        <f ca="1">_xll.BInterpol('Base CDI'!$H$4:$H$28,'Base CDI'!$J$4:$J$29,S2533,"Cubic","Extrapolate=Linear","MultiX=Average","Skip=True","Sort=True")</f>
        <v>13.421100512035178</v>
      </c>
      <c r="U2533" s="43">
        <f ca="1">_xll.BInterpol('Base CDI'!$H$4:$H$28,'Base CDI'!$I$4:$I$29,S2533,"Cubic","Extrapolate=Linear","MultiX=Average","Skip=True","Sort=True")</f>
        <v>13.412737738893151</v>
      </c>
    </row>
    <row r="2534" spans="16:21" x14ac:dyDescent="0.25">
      <c r="P2534" s="10">
        <v>38196</v>
      </c>
      <c r="Q2534">
        <v>11.07794</v>
      </c>
      <c r="S2534" s="42">
        <f t="shared" ca="1" si="45"/>
        <v>48505</v>
      </c>
      <c r="T2534" s="43">
        <f ca="1">_xll.BInterpol('Base CDI'!$H$4:$H$28,'Base CDI'!$J$4:$J$29,S2534,"Cubic","Extrapolate=Linear","MultiX=Average","Skip=True","Sort=True")</f>
        <v>13.421277312378832</v>
      </c>
      <c r="U2534" s="43">
        <f ca="1">_xll.BInterpol('Base CDI'!$H$4:$H$28,'Base CDI'!$I$4:$I$29,S2534,"Cubic","Extrapolate=Linear","MultiX=Average","Skip=True","Sort=True")</f>
        <v>13.41297502894804</v>
      </c>
    </row>
    <row r="2535" spans="16:21" x14ac:dyDescent="0.25">
      <c r="P2535" s="10">
        <v>38197</v>
      </c>
      <c r="Q2535">
        <v>11.084350000000001</v>
      </c>
      <c r="S2535" s="42">
        <f t="shared" ca="1" si="45"/>
        <v>48506</v>
      </c>
      <c r="T2535" s="43">
        <f ca="1">_xll.BInterpol('Base CDI'!$H$4:$H$28,'Base CDI'!$J$4:$J$29,S2535,"Cubic","Extrapolate=Linear","MultiX=Average","Skip=True","Sort=True")</f>
        <v>13.42145381510494</v>
      </c>
      <c r="U2535" s="43">
        <f ca="1">_xll.BInterpol('Base CDI'!$H$4:$H$28,'Base CDI'!$I$4:$I$29,S2535,"Cubic","Extrapolate=Linear","MultiX=Average","Skip=True","Sort=True")</f>
        <v>13.413211933700344</v>
      </c>
    </row>
    <row r="2536" spans="16:21" x14ac:dyDescent="0.25">
      <c r="P2536" s="10">
        <v>38198</v>
      </c>
      <c r="Q2536">
        <v>11.090769999999999</v>
      </c>
      <c r="S2536" s="42">
        <f t="shared" ca="1" si="45"/>
        <v>48507</v>
      </c>
      <c r="T2536" s="43">
        <f ca="1">_xll.BInterpol('Base CDI'!$H$4:$H$28,'Base CDI'!$J$4:$J$29,S2536,"Cubic","Extrapolate=Linear","MultiX=Average","Skip=True","Sort=True")</f>
        <v>13.421630020250394</v>
      </c>
      <c r="U2536" s="43">
        <f ca="1">_xll.BInterpol('Base CDI'!$H$4:$H$28,'Base CDI'!$I$4:$I$29,S2536,"Cubic","Extrapolate=Linear","MultiX=Average","Skip=True","Sort=True")</f>
        <v>13.413448451976244</v>
      </c>
    </row>
    <row r="2537" spans="16:21" x14ac:dyDescent="0.25">
      <c r="P2537" s="10">
        <v>38201</v>
      </c>
      <c r="Q2537">
        <v>11.097200000000001</v>
      </c>
      <c r="S2537" s="42">
        <f t="shared" ca="1" si="45"/>
        <v>48508</v>
      </c>
      <c r="T2537" s="43">
        <f ca="1">_xll.BInterpol('Base CDI'!$H$4:$H$28,'Base CDI'!$J$4:$J$29,S2537,"Cubic","Extrapolate=Linear","MultiX=Average","Skip=True","Sort=True")</f>
        <v>13.421805927852089</v>
      </c>
      <c r="U2537" s="43">
        <f ca="1">_xll.BInterpol('Base CDI'!$H$4:$H$28,'Base CDI'!$I$4:$I$29,S2537,"Cubic","Extrapolate=Linear","MultiX=Average","Skip=True","Sort=True")</f>
        <v>13.41368458260192</v>
      </c>
    </row>
    <row r="2538" spans="16:21" x14ac:dyDescent="0.25">
      <c r="P2538" s="10">
        <v>38202</v>
      </c>
      <c r="Q2538">
        <v>11.10365</v>
      </c>
      <c r="S2538" s="42">
        <f t="shared" ca="1" si="45"/>
        <v>48509</v>
      </c>
      <c r="T2538" s="43">
        <f ca="1">_xll.BInterpol('Base CDI'!$H$4:$H$28,'Base CDI'!$J$4:$J$29,S2538,"Cubic","Extrapolate=Linear","MultiX=Average","Skip=True","Sort=True")</f>
        <v>13.421981537946918</v>
      </c>
      <c r="U2538" s="43">
        <f ca="1">_xll.BInterpol('Base CDI'!$H$4:$H$28,'Base CDI'!$I$4:$I$29,S2538,"Cubic","Extrapolate=Linear","MultiX=Average","Skip=True","Sort=True")</f>
        <v>13.413920324403554</v>
      </c>
    </row>
    <row r="2539" spans="16:21" x14ac:dyDescent="0.25">
      <c r="P2539" s="10">
        <v>38203</v>
      </c>
      <c r="Q2539">
        <v>11.110099999999999</v>
      </c>
      <c r="S2539" s="42">
        <f t="shared" ca="1" si="45"/>
        <v>48510</v>
      </c>
      <c r="T2539" s="43">
        <f ca="1">_xll.BInterpol('Base CDI'!$H$4:$H$28,'Base CDI'!$J$4:$J$29,S2539,"Cubic","Extrapolate=Linear","MultiX=Average","Skip=True","Sort=True")</f>
        <v>13.422156850571772</v>
      </c>
      <c r="U2539" s="43">
        <f ca="1">_xll.BInterpol('Base CDI'!$H$4:$H$28,'Base CDI'!$I$4:$I$29,S2539,"Cubic","Extrapolate=Linear","MultiX=Average","Skip=True","Sort=True")</f>
        <v>13.414155676207324</v>
      </c>
    </row>
    <row r="2540" spans="16:21" x14ac:dyDescent="0.25">
      <c r="P2540" s="10">
        <v>38204</v>
      </c>
      <c r="Q2540">
        <v>11.11655</v>
      </c>
      <c r="S2540" s="42">
        <f t="shared" ca="1" si="45"/>
        <v>48511</v>
      </c>
      <c r="T2540" s="43">
        <f ca="1">_xll.BInterpol('Base CDI'!$H$4:$H$28,'Base CDI'!$J$4:$J$29,S2540,"Cubic","Extrapolate=Linear","MultiX=Average","Skip=True","Sort=True")</f>
        <v>13.422331865763544</v>
      </c>
      <c r="U2540" s="43">
        <f ca="1">_xll.BInterpol('Base CDI'!$H$4:$H$28,'Base CDI'!$I$4:$I$29,S2540,"Cubic","Extrapolate=Linear","MultiX=Average","Skip=True","Sort=True")</f>
        <v>13.414390636839411</v>
      </c>
    </row>
    <row r="2541" spans="16:21" x14ac:dyDescent="0.25">
      <c r="P2541" s="10">
        <v>38205</v>
      </c>
      <c r="Q2541">
        <v>11.12302</v>
      </c>
      <c r="S2541" s="42">
        <f t="shared" ca="1" si="45"/>
        <v>48512</v>
      </c>
      <c r="T2541" s="43">
        <f ca="1">_xll.BInterpol('Base CDI'!$H$4:$H$28,'Base CDI'!$J$4:$J$29,S2541,"Cubic","Extrapolate=Linear","MultiX=Average","Skip=True","Sort=True")</f>
        <v>13.422506583559128</v>
      </c>
      <c r="U2541" s="43">
        <f ca="1">_xll.BInterpol('Base CDI'!$H$4:$H$28,'Base CDI'!$I$4:$I$29,S2541,"Cubic","Extrapolate=Linear","MultiX=Average","Skip=True","Sort=True")</f>
        <v>13.414625205125995</v>
      </c>
    </row>
    <row r="2542" spans="16:21" x14ac:dyDescent="0.25">
      <c r="P2542" s="10">
        <v>38208</v>
      </c>
      <c r="Q2542">
        <v>11.129490000000001</v>
      </c>
      <c r="S2542" s="42">
        <f t="shared" ca="1" si="45"/>
        <v>48513</v>
      </c>
      <c r="T2542" s="43">
        <f ca="1">_xll.BInterpol('Base CDI'!$H$4:$H$28,'Base CDI'!$J$4:$J$29,S2542,"Cubic","Extrapolate=Linear","MultiX=Average","Skip=True","Sort=True")</f>
        <v>13.422681003995415</v>
      </c>
      <c r="U2542" s="43">
        <f ca="1">_xll.BInterpol('Base CDI'!$H$4:$H$28,'Base CDI'!$I$4:$I$29,S2542,"Cubic","Extrapolate=Linear","MultiX=Average","Skip=True","Sort=True")</f>
        <v>13.414859379893258</v>
      </c>
    </row>
    <row r="2543" spans="16:21" x14ac:dyDescent="0.25">
      <c r="P2543" s="10">
        <v>38209</v>
      </c>
      <c r="Q2543">
        <v>11.135949999999999</v>
      </c>
      <c r="S2543" s="42">
        <f t="shared" ca="1" si="45"/>
        <v>48514</v>
      </c>
      <c r="T2543" s="43">
        <f ca="1">_xll.BInterpol('Base CDI'!$H$4:$H$28,'Base CDI'!$J$4:$J$29,S2543,"Cubic","Extrapolate=Linear","MultiX=Average","Skip=True","Sort=True")</f>
        <v>13.422855127109298</v>
      </c>
      <c r="U2543" s="43">
        <f ca="1">_xll.BInterpol('Base CDI'!$H$4:$H$28,'Base CDI'!$I$4:$I$29,S2543,"Cubic","Extrapolate=Linear","MultiX=Average","Skip=True","Sort=True")</f>
        <v>13.415093159967377</v>
      </c>
    </row>
    <row r="2544" spans="16:21" x14ac:dyDescent="0.25">
      <c r="P2544" s="10">
        <v>38210</v>
      </c>
      <c r="Q2544">
        <v>11.14242</v>
      </c>
      <c r="S2544" s="42">
        <f t="shared" ca="1" si="45"/>
        <v>48515</v>
      </c>
      <c r="T2544" s="43">
        <f ca="1">_xll.BInterpol('Base CDI'!$H$4:$H$28,'Base CDI'!$J$4:$J$29,S2544,"Cubic","Extrapolate=Linear","MultiX=Average","Skip=True","Sort=True")</f>
        <v>13.423028952937671</v>
      </c>
      <c r="U2544" s="43">
        <f ca="1">_xll.BInterpol('Base CDI'!$H$4:$H$28,'Base CDI'!$I$4:$I$29,S2544,"Cubic","Extrapolate=Linear","MultiX=Average","Skip=True","Sort=True")</f>
        <v>13.415326544174535</v>
      </c>
    </row>
    <row r="2545" spans="16:21" x14ac:dyDescent="0.25">
      <c r="P2545" s="10">
        <v>38211</v>
      </c>
      <c r="Q2545">
        <v>11.148899999999999</v>
      </c>
      <c r="S2545" s="42">
        <f t="shared" ca="1" si="45"/>
        <v>48516</v>
      </c>
      <c r="T2545" s="43">
        <f ca="1">_xll.BInterpol('Base CDI'!$H$4:$H$28,'Base CDI'!$J$4:$J$29,S2545,"Cubic","Extrapolate=Linear","MultiX=Average","Skip=True","Sort=True")</f>
        <v>13.423202481517425</v>
      </c>
      <c r="U2545" s="43">
        <f ca="1">_xll.BInterpol('Base CDI'!$H$4:$H$28,'Base CDI'!$I$4:$I$29,S2545,"Cubic","Extrapolate=Linear","MultiX=Average","Skip=True","Sort=True")</f>
        <v>13.415559531340911</v>
      </c>
    </row>
    <row r="2546" spans="16:21" x14ac:dyDescent="0.25">
      <c r="P2546" s="10">
        <v>38212</v>
      </c>
      <c r="Q2546">
        <v>11.155379999999999</v>
      </c>
      <c r="S2546" s="42">
        <f t="shared" ca="1" si="45"/>
        <v>48517</v>
      </c>
      <c r="T2546" s="43">
        <f ca="1">_xll.BInterpol('Base CDI'!$H$4:$H$28,'Base CDI'!$J$4:$J$29,S2546,"Cubic","Extrapolate=Linear","MultiX=Average","Skip=True","Sort=True")</f>
        <v>13.423375712885452</v>
      </c>
      <c r="U2546" s="43">
        <f ca="1">_xll.BInterpol('Base CDI'!$H$4:$H$28,'Base CDI'!$I$4:$I$29,S2546,"Cubic","Extrapolate=Linear","MultiX=Average","Skip=True","Sort=True")</f>
        <v>13.415792120292684</v>
      </c>
    </row>
    <row r="2547" spans="16:21" x14ac:dyDescent="0.25">
      <c r="P2547" s="10">
        <v>38215</v>
      </c>
      <c r="Q2547">
        <v>11.161849999999999</v>
      </c>
      <c r="S2547" s="42">
        <f t="shared" ca="1" si="45"/>
        <v>48518</v>
      </c>
      <c r="T2547" s="43">
        <f ca="1">_xll.BInterpol('Base CDI'!$H$4:$H$28,'Base CDI'!$J$4:$J$29,S2547,"Cubic","Extrapolate=Linear","MultiX=Average","Skip=True","Sort=True")</f>
        <v>13.423548647078647</v>
      </c>
      <c r="U2547" s="43">
        <f ca="1">_xll.BInterpol('Base CDI'!$H$4:$H$28,'Base CDI'!$I$4:$I$29,S2547,"Cubic","Extrapolate=Linear","MultiX=Average","Skip=True","Sort=True")</f>
        <v>13.416024309856036</v>
      </c>
    </row>
    <row r="2548" spans="16:21" x14ac:dyDescent="0.25">
      <c r="P2548" s="10">
        <v>38216</v>
      </c>
      <c r="Q2548">
        <v>11.168340000000001</v>
      </c>
      <c r="S2548" s="42">
        <f t="shared" ca="1" si="45"/>
        <v>48519</v>
      </c>
      <c r="T2548" s="43">
        <f ca="1">_xll.BInterpol('Base CDI'!$H$4:$H$28,'Base CDI'!$J$4:$J$29,S2548,"Cubic","Extrapolate=Linear","MultiX=Average","Skip=True","Sort=True")</f>
        <v>13.423721284133903</v>
      </c>
      <c r="U2548" s="43">
        <f ca="1">_xll.BInterpol('Base CDI'!$H$4:$H$28,'Base CDI'!$I$4:$I$29,S2548,"Cubic","Extrapolate=Linear","MultiX=Average","Skip=True","Sort=True")</f>
        <v>13.416256098857147</v>
      </c>
    </row>
    <row r="2549" spans="16:21" x14ac:dyDescent="0.25">
      <c r="P2549" s="10">
        <v>38217</v>
      </c>
      <c r="Q2549">
        <v>11.17482</v>
      </c>
      <c r="S2549" s="42">
        <f t="shared" ca="1" si="45"/>
        <v>48520</v>
      </c>
      <c r="T2549" s="43">
        <f ca="1">_xll.BInterpol('Base CDI'!$H$4:$H$28,'Base CDI'!$J$4:$J$29,S2549,"Cubic","Extrapolate=Linear","MultiX=Average","Skip=True","Sort=True")</f>
        <v>13.423893624088111</v>
      </c>
      <c r="U2549" s="43">
        <f ca="1">_xll.BInterpol('Base CDI'!$H$4:$H$28,'Base CDI'!$I$4:$I$29,S2549,"Cubic","Extrapolate=Linear","MultiX=Average","Skip=True","Sort=True")</f>
        <v>13.416487486122197</v>
      </c>
    </row>
    <row r="2550" spans="16:21" x14ac:dyDescent="0.25">
      <c r="P2550" s="10">
        <v>38218</v>
      </c>
      <c r="Q2550">
        <v>11.1813</v>
      </c>
      <c r="S2550" s="42">
        <f t="shared" ca="1" si="45"/>
        <v>48521</v>
      </c>
      <c r="T2550" s="43">
        <f ca="1">_xll.BInterpol('Base CDI'!$H$4:$H$28,'Base CDI'!$J$4:$J$29,S2550,"Cubic","Extrapolate=Linear","MultiX=Average","Skip=True","Sort=True")</f>
        <v>13.424065666978164</v>
      </c>
      <c r="U2550" s="43">
        <f ca="1">_xll.BInterpol('Base CDI'!$H$4:$H$28,'Base CDI'!$I$4:$I$29,S2550,"Cubic","Extrapolate=Linear","MultiX=Average","Skip=True","Sort=True")</f>
        <v>13.416718470477365</v>
      </c>
    </row>
    <row r="2551" spans="16:21" x14ac:dyDescent="0.25">
      <c r="P2551" s="10">
        <v>38219</v>
      </c>
      <c r="Q2551">
        <v>11.18779</v>
      </c>
      <c r="S2551" s="42">
        <f t="shared" ca="1" si="45"/>
        <v>48522</v>
      </c>
      <c r="T2551" s="43">
        <f ca="1">_xll.BInterpol('Base CDI'!$H$4:$H$28,'Base CDI'!$J$4:$J$29,S2551,"Cubic","Extrapolate=Linear","MultiX=Average","Skip=True","Sort=True")</f>
        <v>13.424237412840954</v>
      </c>
      <c r="U2551" s="43">
        <f ca="1">_xll.BInterpol('Base CDI'!$H$4:$H$28,'Base CDI'!$I$4:$I$29,S2551,"Cubic","Extrapolate=Linear","MultiX=Average","Skip=True","Sort=True")</f>
        <v>13.416949050748833</v>
      </c>
    </row>
    <row r="2552" spans="16:21" x14ac:dyDescent="0.25">
      <c r="P2552" s="10">
        <v>38222</v>
      </c>
      <c r="Q2552">
        <v>11.194279999999999</v>
      </c>
      <c r="S2552" s="42">
        <f t="shared" ca="1" si="45"/>
        <v>48523</v>
      </c>
      <c r="T2552" s="43">
        <f ca="1">_xll.BInterpol('Base CDI'!$H$4:$H$28,'Base CDI'!$J$4:$J$29,S2552,"Cubic","Extrapolate=Linear","MultiX=Average","Skip=True","Sort=True")</f>
        <v>13.424408861713376</v>
      </c>
      <c r="U2552" s="43">
        <f ca="1">_xll.BInterpol('Base CDI'!$H$4:$H$28,'Base CDI'!$I$4:$I$29,S2552,"Cubic","Extrapolate=Linear","MultiX=Average","Skip=True","Sort=True")</f>
        <v>13.417179225762782</v>
      </c>
    </row>
    <row r="2553" spans="16:21" x14ac:dyDescent="0.25">
      <c r="P2553" s="10">
        <v>38223</v>
      </c>
      <c r="Q2553">
        <v>11.20079</v>
      </c>
      <c r="S2553" s="42">
        <f t="shared" ca="1" si="45"/>
        <v>48524</v>
      </c>
      <c r="T2553" s="43">
        <f ca="1">_xll.BInterpol('Base CDI'!$H$4:$H$28,'Base CDI'!$J$4:$J$29,S2553,"Cubic","Extrapolate=Linear","MultiX=Average","Skip=True","Sort=True")</f>
        <v>13.424580013632319</v>
      </c>
      <c r="U2553" s="43">
        <f ca="1">_xll.BInterpol('Base CDI'!$H$4:$H$28,'Base CDI'!$I$4:$I$29,S2553,"Cubic","Extrapolate=Linear","MultiX=Average","Skip=True","Sort=True")</f>
        <v>13.417408994345388</v>
      </c>
    </row>
    <row r="2554" spans="16:21" x14ac:dyDescent="0.25">
      <c r="P2554" s="10">
        <v>38224</v>
      </c>
      <c r="Q2554">
        <v>11.2073</v>
      </c>
      <c r="S2554" s="42">
        <f t="shared" ca="1" si="45"/>
        <v>48525</v>
      </c>
      <c r="T2554" s="43">
        <f ca="1">_xll.BInterpol('Base CDI'!$H$4:$H$28,'Base CDI'!$J$4:$J$29,S2554,"Cubic","Extrapolate=Linear","MultiX=Average","Skip=True","Sort=True")</f>
        <v>13.42475086863468</v>
      </c>
      <c r="U2554" s="43">
        <f ca="1">_xll.BInterpol('Base CDI'!$H$4:$H$28,'Base CDI'!$I$4:$I$29,S2554,"Cubic","Extrapolate=Linear","MultiX=Average","Skip=True","Sort=True")</f>
        <v>13.417638355322836</v>
      </c>
    </row>
    <row r="2555" spans="16:21" x14ac:dyDescent="0.25">
      <c r="P2555" s="10">
        <v>38225</v>
      </c>
      <c r="Q2555">
        <v>11.213800000000001</v>
      </c>
      <c r="S2555" s="42">
        <f t="shared" ca="1" si="45"/>
        <v>48526</v>
      </c>
      <c r="T2555" s="43">
        <f ca="1">_xll.BInterpol('Base CDI'!$H$4:$H$28,'Base CDI'!$J$4:$J$29,S2555,"Cubic","Extrapolate=Linear","MultiX=Average","Skip=True","Sort=True")</f>
        <v>13.424921426757349</v>
      </c>
      <c r="U2555" s="43">
        <f ca="1">_xll.BInterpol('Base CDI'!$H$4:$H$28,'Base CDI'!$I$4:$I$29,S2555,"Cubic","Extrapolate=Linear","MultiX=Average","Skip=True","Sort=True")</f>
        <v>13.417867307521304</v>
      </c>
    </row>
    <row r="2556" spans="16:21" x14ac:dyDescent="0.25">
      <c r="P2556" s="10">
        <v>38226</v>
      </c>
      <c r="Q2556">
        <v>11.22031</v>
      </c>
      <c r="S2556" s="42">
        <f t="shared" ca="1" si="45"/>
        <v>48527</v>
      </c>
      <c r="T2556" s="43">
        <f ca="1">_xll.BInterpol('Base CDI'!$H$4:$H$28,'Base CDI'!$J$4:$J$29,S2556,"Cubic","Extrapolate=Linear","MultiX=Average","Skip=True","Sort=True")</f>
        <v>13.425091688037218</v>
      </c>
      <c r="U2556" s="43">
        <f ca="1">_xll.BInterpol('Base CDI'!$H$4:$H$28,'Base CDI'!$I$4:$I$29,S2556,"Cubic","Extrapolate=Linear","MultiX=Average","Skip=True","Sort=True")</f>
        <v>13.418095849766971</v>
      </c>
    </row>
    <row r="2557" spans="16:21" x14ac:dyDescent="0.25">
      <c r="P2557" s="10">
        <v>38229</v>
      </c>
      <c r="Q2557">
        <v>11.22683</v>
      </c>
      <c r="S2557" s="42">
        <f t="shared" ca="1" si="45"/>
        <v>48528</v>
      </c>
      <c r="T2557" s="43">
        <f ca="1">_xll.BInterpol('Base CDI'!$H$4:$H$28,'Base CDI'!$J$4:$J$29,S2557,"Cubic","Extrapolate=Linear","MultiX=Average","Skip=True","Sort=True")</f>
        <v>13.425261652511182</v>
      </c>
      <c r="U2557" s="43">
        <f ca="1">_xll.BInterpol('Base CDI'!$H$4:$H$28,'Base CDI'!$I$4:$I$29,S2557,"Cubic","Extrapolate=Linear","MultiX=Average","Skip=True","Sort=True")</f>
        <v>13.41832398088602</v>
      </c>
    </row>
    <row r="2558" spans="16:21" x14ac:dyDescent="0.25">
      <c r="P2558" s="10">
        <v>38230</v>
      </c>
      <c r="Q2558">
        <v>11.233370000000001</v>
      </c>
      <c r="S2558" s="42">
        <f t="shared" ca="1" si="45"/>
        <v>48529</v>
      </c>
      <c r="T2558" s="43">
        <f ca="1">_xll.BInterpol('Base CDI'!$H$4:$H$28,'Base CDI'!$J$4:$J$29,S2558,"Cubic","Extrapolate=Linear","MultiX=Average","Skip=True","Sort=True")</f>
        <v>13.425431320216132</v>
      </c>
      <c r="U2558" s="43">
        <f ca="1">_xll.BInterpol('Base CDI'!$H$4:$H$28,'Base CDI'!$I$4:$I$29,S2558,"Cubic","Extrapolate=Linear","MultiX=Average","Skip=True","Sort=True")</f>
        <v>13.418551699704629</v>
      </c>
    </row>
    <row r="2559" spans="16:21" x14ac:dyDescent="0.25">
      <c r="P2559" s="10">
        <v>38231</v>
      </c>
      <c r="Q2559">
        <v>11.23992</v>
      </c>
      <c r="S2559" s="42">
        <f t="shared" ca="1" si="45"/>
        <v>48530</v>
      </c>
      <c r="T2559" s="43">
        <f ca="1">_xll.BInterpol('Base CDI'!$H$4:$H$28,'Base CDI'!$J$4:$J$29,S2559,"Cubic","Extrapolate=Linear","MultiX=Average","Skip=True","Sort=True")</f>
        <v>13.425600691188963</v>
      </c>
      <c r="U2559" s="43">
        <f ca="1">_xll.BInterpol('Base CDI'!$H$4:$H$28,'Base CDI'!$I$4:$I$29,S2559,"Cubic","Extrapolate=Linear","MultiX=Average","Skip=True","Sort=True")</f>
        <v>13.418779005048979</v>
      </c>
    </row>
    <row r="2560" spans="16:21" x14ac:dyDescent="0.25">
      <c r="P2560" s="10">
        <v>38232</v>
      </c>
      <c r="Q2560">
        <v>11.246460000000001</v>
      </c>
      <c r="S2560" s="42">
        <f t="shared" ca="1" si="45"/>
        <v>48531</v>
      </c>
      <c r="T2560" s="43">
        <f ca="1">_xll.BInterpol('Base CDI'!$H$4:$H$28,'Base CDI'!$J$4:$J$29,S2560,"Cubic","Extrapolate=Linear","MultiX=Average","Skip=True","Sort=True")</f>
        <v>13.425769765466566</v>
      </c>
      <c r="U2560" s="43">
        <f ca="1">_xll.BInterpol('Base CDI'!$H$4:$H$28,'Base CDI'!$I$4:$I$29,S2560,"Cubic","Extrapolate=Linear","MultiX=Average","Skip=True","Sort=True")</f>
        <v>13.419005895745251</v>
      </c>
    </row>
    <row r="2561" spans="16:21" x14ac:dyDescent="0.25">
      <c r="P2561" s="10">
        <v>38233</v>
      </c>
      <c r="Q2561">
        <v>11.253019999999999</v>
      </c>
      <c r="S2561" s="42">
        <f t="shared" ca="1" si="45"/>
        <v>48532</v>
      </c>
      <c r="T2561" s="43">
        <f ca="1">_xll.BInterpol('Base CDI'!$H$4:$H$28,'Base CDI'!$J$4:$J$29,S2561,"Cubic","Extrapolate=Linear","MultiX=Average","Skip=True","Sort=True")</f>
        <v>13.425938543085831</v>
      </c>
      <c r="U2561" s="43">
        <f ca="1">_xll.BInterpol('Base CDI'!$H$4:$H$28,'Base CDI'!$I$4:$I$29,S2561,"Cubic","Extrapolate=Linear","MultiX=Average","Skip=True","Sort=True")</f>
        <v>13.419232370619623</v>
      </c>
    </row>
    <row r="2562" spans="16:21" x14ac:dyDescent="0.25">
      <c r="P2562" s="10">
        <v>38236</v>
      </c>
      <c r="Q2562">
        <v>11.25956</v>
      </c>
      <c r="S2562" s="42">
        <f t="shared" ca="1" si="45"/>
        <v>48533</v>
      </c>
      <c r="T2562" s="43">
        <f ca="1">_xll.BInterpol('Base CDI'!$H$4:$H$28,'Base CDI'!$J$4:$J$29,S2562,"Cubic","Extrapolate=Linear","MultiX=Average","Skip=True","Sort=True")</f>
        <v>13.426107024083656</v>
      </c>
      <c r="U2562" s="43">
        <f ca="1">_xll.BInterpol('Base CDI'!$H$4:$H$28,'Base CDI'!$I$4:$I$29,S2562,"Cubic","Extrapolate=Linear","MultiX=Average","Skip=True","Sort=True")</f>
        <v>13.419458428498277</v>
      </c>
    </row>
    <row r="2563" spans="16:21" x14ac:dyDescent="0.25">
      <c r="P2563" s="10">
        <v>38238</v>
      </c>
      <c r="Q2563">
        <v>11.266109999999999</v>
      </c>
      <c r="S2563" s="42">
        <f t="shared" ca="1" si="45"/>
        <v>48534</v>
      </c>
      <c r="T2563" s="43">
        <f ca="1">_xll.BInterpol('Base CDI'!$H$4:$H$28,'Base CDI'!$J$4:$J$29,S2563,"Cubic","Extrapolate=Linear","MultiX=Average","Skip=True","Sort=True")</f>
        <v>13.42627520849693</v>
      </c>
      <c r="U2563" s="43">
        <f ca="1">_xll.BInterpol('Base CDI'!$H$4:$H$28,'Base CDI'!$I$4:$I$29,S2563,"Cubic","Extrapolate=Linear","MultiX=Average","Skip=True","Sort=True")</f>
        <v>13.419684068207392</v>
      </c>
    </row>
    <row r="2564" spans="16:21" x14ac:dyDescent="0.25">
      <c r="P2564" s="10">
        <v>38239</v>
      </c>
      <c r="Q2564">
        <v>11.27267</v>
      </c>
      <c r="S2564" s="42">
        <f t="shared" ca="1" si="45"/>
        <v>48535</v>
      </c>
      <c r="T2564" s="43">
        <f ca="1">_xll.BInterpol('Base CDI'!$H$4:$H$28,'Base CDI'!$J$4:$J$29,S2564,"Cubic","Extrapolate=Linear","MultiX=Average","Skip=True","Sort=True")</f>
        <v>13.426443096362547</v>
      </c>
      <c r="U2564" s="43">
        <f ca="1">_xll.BInterpol('Base CDI'!$H$4:$H$28,'Base CDI'!$I$4:$I$29,S2564,"Cubic","Extrapolate=Linear","MultiX=Average","Skip=True","Sort=True")</f>
        <v>13.41990928857315</v>
      </c>
    </row>
    <row r="2565" spans="16:21" x14ac:dyDescent="0.25">
      <c r="P2565" s="10">
        <v>38240</v>
      </c>
      <c r="Q2565">
        <v>11.27923</v>
      </c>
      <c r="S2565" s="42">
        <f t="shared" ca="1" si="45"/>
        <v>48536</v>
      </c>
      <c r="T2565" s="43">
        <f ca="1">_xll.BInterpol('Base CDI'!$H$4:$H$28,'Base CDI'!$J$4:$J$29,S2565,"Cubic","Extrapolate=Linear","MultiX=Average","Skip=True","Sort=True")</f>
        <v>13.426610687717398</v>
      </c>
      <c r="U2565" s="43">
        <f ca="1">_xll.BInterpol('Base CDI'!$H$4:$H$28,'Base CDI'!$I$4:$I$29,S2565,"Cubic","Extrapolate=Linear","MultiX=Average","Skip=True","Sort=True")</f>
        <v>13.42013408842173</v>
      </c>
    </row>
    <row r="2566" spans="16:21" x14ac:dyDescent="0.25">
      <c r="P2566" s="10">
        <v>38243</v>
      </c>
      <c r="Q2566">
        <v>11.2858</v>
      </c>
      <c r="S2566" s="42">
        <f t="shared" ca="1" si="45"/>
        <v>48537</v>
      </c>
      <c r="T2566" s="43">
        <f ca="1">_xll.BInterpol('Base CDI'!$H$4:$H$28,'Base CDI'!$J$4:$J$29,S2566,"Cubic","Extrapolate=Linear","MultiX=Average","Skip=True","Sort=True")</f>
        <v>13.426777982598379</v>
      </c>
      <c r="U2566" s="43">
        <f ca="1">_xll.BInterpol('Base CDI'!$H$4:$H$28,'Base CDI'!$I$4:$I$29,S2566,"Cubic","Extrapolate=Linear","MultiX=Average","Skip=True","Sort=True")</f>
        <v>13.420358466579312</v>
      </c>
    </row>
    <row r="2567" spans="16:21" x14ac:dyDescent="0.25">
      <c r="P2567" s="10">
        <v>38244</v>
      </c>
      <c r="Q2567">
        <v>11.292400000000001</v>
      </c>
      <c r="S2567" s="42">
        <f t="shared" ca="1" si="45"/>
        <v>48538</v>
      </c>
      <c r="T2567" s="43">
        <f ca="1">_xll.BInterpol('Base CDI'!$H$4:$H$28,'Base CDI'!$J$4:$J$29,S2567,"Cubic","Extrapolate=Linear","MultiX=Average","Skip=True","Sort=True")</f>
        <v>13.42694498104238</v>
      </c>
      <c r="U2567" s="43">
        <f ca="1">_xll.BInterpol('Base CDI'!$H$4:$H$28,'Base CDI'!$I$4:$I$29,S2567,"Cubic","Extrapolate=Linear","MultiX=Average","Skip=True","Sort=True")</f>
        <v>13.420582421872076</v>
      </c>
    </row>
    <row r="2568" spans="16:21" x14ac:dyDescent="0.25">
      <c r="P2568" s="10">
        <v>38245</v>
      </c>
      <c r="Q2568">
        <v>11.298999999999999</v>
      </c>
      <c r="S2568" s="42">
        <f t="shared" ca="1" si="45"/>
        <v>48539</v>
      </c>
      <c r="T2568" s="43">
        <f ca="1">_xll.BInterpol('Base CDI'!$H$4:$H$28,'Base CDI'!$J$4:$J$29,S2568,"Cubic","Extrapolate=Linear","MultiX=Average","Skip=True","Sort=True")</f>
        <v>13.427111683086295</v>
      </c>
      <c r="U2568" s="43">
        <f ca="1">_xll.BInterpol('Base CDI'!$H$4:$H$28,'Base CDI'!$I$4:$I$29,S2568,"Cubic","Extrapolate=Linear","MultiX=Average","Skip=True","Sort=True")</f>
        <v>13.420805953126205</v>
      </c>
    </row>
    <row r="2569" spans="16:21" x14ac:dyDescent="0.25">
      <c r="P2569" s="10">
        <v>38246</v>
      </c>
      <c r="Q2569">
        <v>11.30561</v>
      </c>
      <c r="S2569" s="42">
        <f t="shared" ca="1" si="45"/>
        <v>48540</v>
      </c>
      <c r="T2569" s="43">
        <f ca="1">_xll.BInterpol('Base CDI'!$H$4:$H$28,'Base CDI'!$J$4:$J$29,S2569,"Cubic","Extrapolate=Linear","MultiX=Average","Skip=True","Sort=True")</f>
        <v>13.427278088767016</v>
      </c>
      <c r="U2569" s="43">
        <f ca="1">_xll.BInterpol('Base CDI'!$H$4:$H$28,'Base CDI'!$I$4:$I$29,S2569,"Cubic","Extrapolate=Linear","MultiX=Average","Skip=True","Sort=True")</f>
        <v>13.421029059167875</v>
      </c>
    </row>
    <row r="2570" spans="16:21" x14ac:dyDescent="0.25">
      <c r="P2570" s="10">
        <v>38247</v>
      </c>
      <c r="Q2570">
        <v>11.312340000000001</v>
      </c>
      <c r="S2570" s="42">
        <f t="shared" ca="1" si="45"/>
        <v>48541</v>
      </c>
      <c r="T2570" s="43">
        <f ca="1">_xll.BInterpol('Base CDI'!$H$4:$H$28,'Base CDI'!$J$4:$J$29,S2570,"Cubic","Extrapolate=Linear","MultiX=Average","Skip=True","Sort=True")</f>
        <v>13.427444198121435</v>
      </c>
      <c r="U2570" s="43">
        <f ca="1">_xll.BInterpol('Base CDI'!$H$4:$H$28,'Base CDI'!$I$4:$I$29,S2570,"Cubic","Extrapolate=Linear","MultiX=Average","Skip=True","Sort=True")</f>
        <v>13.421251738823269</v>
      </c>
    </row>
    <row r="2571" spans="16:21" x14ac:dyDescent="0.25">
      <c r="P2571" s="10">
        <v>38250</v>
      </c>
      <c r="Q2571">
        <v>11.31906</v>
      </c>
      <c r="S2571" s="42">
        <f t="shared" ref="S2571:S2634" ca="1" si="46">S2570+1</f>
        <v>48542</v>
      </c>
      <c r="T2571" s="43">
        <f ca="1">_xll.BInterpol('Base CDI'!$H$4:$H$28,'Base CDI'!$J$4:$J$29,S2571,"Cubic","Extrapolate=Linear","MultiX=Average","Skip=True","Sort=True")</f>
        <v>13.427610011186447</v>
      </c>
      <c r="U2571" s="43">
        <f ca="1">_xll.BInterpol('Base CDI'!$H$4:$H$28,'Base CDI'!$I$4:$I$29,S2571,"Cubic","Extrapolate=Linear","MultiX=Average","Skip=True","Sort=True")</f>
        <v>13.421473990918567</v>
      </c>
    </row>
    <row r="2572" spans="16:21" x14ac:dyDescent="0.25">
      <c r="P2572" s="10">
        <v>38251</v>
      </c>
      <c r="Q2572">
        <v>11.32579</v>
      </c>
      <c r="S2572" s="42">
        <f t="shared" ca="1" si="46"/>
        <v>48543</v>
      </c>
      <c r="T2572" s="43">
        <f ca="1">_xll.BInterpol('Base CDI'!$H$4:$H$28,'Base CDI'!$J$4:$J$29,S2572,"Cubic","Extrapolate=Linear","MultiX=Average","Skip=True","Sort=True")</f>
        <v>13.427775527998941</v>
      </c>
      <c r="U2572" s="43">
        <f ca="1">_xll.BInterpol('Base CDI'!$H$4:$H$28,'Base CDI'!$I$4:$I$29,S2572,"Cubic","Extrapolate=Linear","MultiX=Average","Skip=True","Sort=True")</f>
        <v>13.421695814279948</v>
      </c>
    </row>
    <row r="2573" spans="16:21" x14ac:dyDescent="0.25">
      <c r="P2573" s="10">
        <v>38252</v>
      </c>
      <c r="Q2573">
        <v>11.332509999999999</v>
      </c>
      <c r="S2573" s="42">
        <f t="shared" ca="1" si="46"/>
        <v>48544</v>
      </c>
      <c r="T2573" s="43">
        <f ca="1">_xll.BInterpol('Base CDI'!$H$4:$H$28,'Base CDI'!$J$4:$J$29,S2573,"Cubic","Extrapolate=Linear","MultiX=Average","Skip=True","Sort=True")</f>
        <v>13.427940748595814</v>
      </c>
      <c r="U2573" s="43">
        <f ca="1">_xll.BInterpol('Base CDI'!$H$4:$H$28,'Base CDI'!$I$4:$I$29,S2573,"Cubic","Extrapolate=Linear","MultiX=Average","Skip=True","Sort=True")</f>
        <v>13.421917207733593</v>
      </c>
    </row>
    <row r="2574" spans="16:21" x14ac:dyDescent="0.25">
      <c r="P2574" s="10">
        <v>38253</v>
      </c>
      <c r="Q2574">
        <v>11.33925</v>
      </c>
      <c r="S2574" s="42">
        <f t="shared" ca="1" si="46"/>
        <v>48545</v>
      </c>
      <c r="T2574" s="43">
        <f ca="1">_xll.BInterpol('Base CDI'!$H$4:$H$28,'Base CDI'!$J$4:$J$29,S2574,"Cubic","Extrapolate=Linear","MultiX=Average","Skip=True","Sort=True")</f>
        <v>13.428105673013956</v>
      </c>
      <c r="U2574" s="43">
        <f ca="1">_xll.BInterpol('Base CDI'!$H$4:$H$28,'Base CDI'!$I$4:$I$29,S2574,"Cubic","Extrapolate=Linear","MultiX=Average","Skip=True","Sort=True")</f>
        <v>13.422138170105681</v>
      </c>
    </row>
    <row r="2575" spans="16:21" x14ac:dyDescent="0.25">
      <c r="P2575" s="10">
        <v>38254</v>
      </c>
      <c r="Q2575">
        <v>11.345980000000001</v>
      </c>
      <c r="S2575" s="42">
        <f t="shared" ca="1" si="46"/>
        <v>48546</v>
      </c>
      <c r="T2575" s="43">
        <f ca="1">_xll.BInterpol('Base CDI'!$H$4:$H$28,'Base CDI'!$J$4:$J$29,S2575,"Cubic","Extrapolate=Linear","MultiX=Average","Skip=True","Sort=True")</f>
        <v>13.42827030129026</v>
      </c>
      <c r="U2575" s="43">
        <f ca="1">_xll.BInterpol('Base CDI'!$H$4:$H$28,'Base CDI'!$I$4:$I$29,S2575,"Cubic","Extrapolate=Linear","MultiX=Average","Skip=True","Sort=True")</f>
        <v>13.422358700222393</v>
      </c>
    </row>
    <row r="2576" spans="16:21" x14ac:dyDescent="0.25">
      <c r="P2576" s="10">
        <v>38257</v>
      </c>
      <c r="Q2576">
        <v>11.352729999999999</v>
      </c>
      <c r="S2576" s="42">
        <f t="shared" ca="1" si="46"/>
        <v>48547</v>
      </c>
      <c r="T2576" s="43">
        <f ca="1">_xll.BInterpol('Base CDI'!$H$4:$H$28,'Base CDI'!$J$4:$J$29,S2576,"Cubic","Extrapolate=Linear","MultiX=Average","Skip=True","Sort=True")</f>
        <v>13.42843463346162</v>
      </c>
      <c r="U2576" s="43">
        <f ca="1">_xll.BInterpol('Base CDI'!$H$4:$H$28,'Base CDI'!$I$4:$I$29,S2576,"Cubic","Extrapolate=Linear","MultiX=Average","Skip=True","Sort=True")</f>
        <v>13.422578796909912</v>
      </c>
    </row>
    <row r="2577" spans="16:21" x14ac:dyDescent="0.25">
      <c r="P2577" s="10">
        <v>38258</v>
      </c>
      <c r="Q2577">
        <v>11.359489999999999</v>
      </c>
      <c r="S2577" s="42">
        <f t="shared" ca="1" si="46"/>
        <v>48548</v>
      </c>
      <c r="T2577" s="43">
        <f ca="1">_xll.BInterpol('Base CDI'!$H$4:$H$28,'Base CDI'!$J$4:$J$29,S2577,"Cubic","Extrapolate=Linear","MultiX=Average","Skip=True","Sort=True")</f>
        <v>13.428598669564927</v>
      </c>
      <c r="U2577" s="43">
        <f ca="1">_xll.BInterpol('Base CDI'!$H$4:$H$28,'Base CDI'!$I$4:$I$29,S2577,"Cubic","Extrapolate=Linear","MultiX=Average","Skip=True","Sort=True")</f>
        <v>13.422798458994412</v>
      </c>
    </row>
    <row r="2578" spans="16:21" x14ac:dyDescent="0.25">
      <c r="P2578" s="10">
        <v>38259</v>
      </c>
      <c r="Q2578">
        <v>11.366239999999999</v>
      </c>
      <c r="S2578" s="42">
        <f t="shared" ca="1" si="46"/>
        <v>48549</v>
      </c>
      <c r="T2578" s="43">
        <f ca="1">_xll.BInterpol('Base CDI'!$H$4:$H$28,'Base CDI'!$J$4:$J$29,S2578,"Cubic","Extrapolate=Linear","MultiX=Average","Skip=True","Sort=True")</f>
        <v>13.428762409637073</v>
      </c>
      <c r="U2578" s="43">
        <f ca="1">_xll.BInterpol('Base CDI'!$H$4:$H$28,'Base CDI'!$I$4:$I$29,S2578,"Cubic","Extrapolate=Linear","MultiX=Average","Skip=True","Sort=True")</f>
        <v>13.42301768530208</v>
      </c>
    </row>
    <row r="2579" spans="16:21" x14ac:dyDescent="0.25">
      <c r="P2579" s="10">
        <v>38260</v>
      </c>
      <c r="Q2579">
        <v>11.372999999999999</v>
      </c>
      <c r="S2579" s="42">
        <f t="shared" ca="1" si="46"/>
        <v>48550</v>
      </c>
      <c r="T2579" s="43">
        <f ca="1">_xll.BInterpol('Base CDI'!$H$4:$H$28,'Base CDI'!$J$4:$J$29,S2579,"Cubic","Extrapolate=Linear","MultiX=Average","Skip=True","Sort=True")</f>
        <v>13.428925853714954</v>
      </c>
      <c r="U2579" s="43">
        <f ca="1">_xll.BInterpol('Base CDI'!$H$4:$H$28,'Base CDI'!$I$4:$I$29,S2579,"Cubic","Extrapolate=Linear","MultiX=Average","Skip=True","Sort=True")</f>
        <v>13.423236474659092</v>
      </c>
    </row>
    <row r="2580" spans="16:21" x14ac:dyDescent="0.25">
      <c r="P2580" s="10">
        <v>38261</v>
      </c>
      <c r="Q2580">
        <v>11.379759999999999</v>
      </c>
      <c r="S2580" s="42">
        <f t="shared" ca="1" si="46"/>
        <v>48551</v>
      </c>
      <c r="T2580" s="43">
        <f ca="1">_xll.BInterpol('Base CDI'!$H$4:$H$28,'Base CDI'!$J$4:$J$29,S2580,"Cubic","Extrapolate=Linear","MultiX=Average","Skip=True","Sort=True")</f>
        <v>13.429089001835459</v>
      </c>
      <c r="U2580" s="43">
        <f ca="1">_xll.BInterpol('Base CDI'!$H$4:$H$28,'Base CDI'!$I$4:$I$29,S2580,"Cubic","Extrapolate=Linear","MultiX=Average","Skip=True","Sort=True")</f>
        <v>13.423454825891628</v>
      </c>
    </row>
    <row r="2581" spans="16:21" x14ac:dyDescent="0.25">
      <c r="P2581" s="10">
        <v>38264</v>
      </c>
      <c r="Q2581">
        <v>11.38654</v>
      </c>
      <c r="S2581" s="42">
        <f t="shared" ca="1" si="46"/>
        <v>48552</v>
      </c>
      <c r="T2581" s="43">
        <f ca="1">_xll.BInterpol('Base CDI'!$H$4:$H$28,'Base CDI'!$J$4:$J$29,S2581,"Cubic","Extrapolate=Linear","MultiX=Average","Skip=True","Sort=True")</f>
        <v>13.429251854035485</v>
      </c>
      <c r="U2581" s="43">
        <f ca="1">_xll.BInterpol('Base CDI'!$H$4:$H$28,'Base CDI'!$I$4:$I$29,S2581,"Cubic","Extrapolate=Linear","MultiX=Average","Skip=True","Sort=True")</f>
        <v>13.423672737825871</v>
      </c>
    </row>
    <row r="2582" spans="16:21" x14ac:dyDescent="0.25">
      <c r="P2582" s="10">
        <v>38265</v>
      </c>
      <c r="Q2582">
        <v>11.39331</v>
      </c>
      <c r="S2582" s="42">
        <f t="shared" ca="1" si="46"/>
        <v>48553</v>
      </c>
      <c r="T2582" s="43">
        <f ca="1">_xll.BInterpol('Base CDI'!$H$4:$H$28,'Base CDI'!$J$4:$J$29,S2582,"Cubic","Extrapolate=Linear","MultiX=Average","Skip=True","Sort=True")</f>
        <v>13.429414410351919</v>
      </c>
      <c r="U2582" s="43">
        <f ca="1">_xll.BInterpol('Base CDI'!$H$4:$H$28,'Base CDI'!$I$4:$I$29,S2582,"Cubic","Extrapolate=Linear","MultiX=Average","Skip=True","Sort=True")</f>
        <v>13.423890209288</v>
      </c>
    </row>
    <row r="2583" spans="16:21" x14ac:dyDescent="0.25">
      <c r="P2583" s="10">
        <v>38266</v>
      </c>
      <c r="Q2583">
        <v>11.400080000000001</v>
      </c>
      <c r="S2583" s="42">
        <f t="shared" ca="1" si="46"/>
        <v>48554</v>
      </c>
      <c r="T2583" s="43">
        <f ca="1">_xll.BInterpol('Base CDI'!$H$4:$H$28,'Base CDI'!$J$4:$J$29,S2583,"Cubic","Extrapolate=Linear","MultiX=Average","Skip=True","Sort=True")</f>
        <v>13.429576670821659</v>
      </c>
      <c r="U2583" s="43">
        <f ca="1">_xll.BInterpol('Base CDI'!$H$4:$H$28,'Base CDI'!$I$4:$I$29,S2583,"Cubic","Extrapolate=Linear","MultiX=Average","Skip=True","Sort=True")</f>
        <v>13.424107239104194</v>
      </c>
    </row>
    <row r="2584" spans="16:21" x14ac:dyDescent="0.25">
      <c r="P2584" s="10">
        <v>38267</v>
      </c>
      <c r="Q2584">
        <v>11.40685</v>
      </c>
      <c r="S2584" s="42">
        <f t="shared" ca="1" si="46"/>
        <v>48555</v>
      </c>
      <c r="T2584" s="43">
        <f ca="1">_xll.BInterpol('Base CDI'!$H$4:$H$28,'Base CDI'!$J$4:$J$29,S2584,"Cubic","Extrapolate=Linear","MultiX=Average","Skip=True","Sort=True")</f>
        <v>13.429738635481595</v>
      </c>
      <c r="U2584" s="43">
        <f ca="1">_xll.BInterpol('Base CDI'!$H$4:$H$28,'Base CDI'!$I$4:$I$29,S2584,"Cubic","Extrapolate=Linear","MultiX=Average","Skip=True","Sort=True")</f>
        <v>13.424323826100634</v>
      </c>
    </row>
    <row r="2585" spans="16:21" x14ac:dyDescent="0.25">
      <c r="P2585" s="10">
        <v>38268</v>
      </c>
      <c r="Q2585">
        <v>11.413629999999999</v>
      </c>
      <c r="S2585" s="42">
        <f t="shared" ca="1" si="46"/>
        <v>48556</v>
      </c>
      <c r="T2585" s="43">
        <f ca="1">_xll.BInterpol('Base CDI'!$H$4:$H$28,'Base CDI'!$J$4:$J$29,S2585,"Cubic","Extrapolate=Linear","MultiX=Average","Skip=True","Sort=True")</f>
        <v>13.429900304368619</v>
      </c>
      <c r="U2585" s="43">
        <f ca="1">_xll.BInterpol('Base CDI'!$H$4:$H$28,'Base CDI'!$I$4:$I$29,S2585,"Cubic","Extrapolate=Linear","MultiX=Average","Skip=True","Sort=True")</f>
        <v>13.424539969103501</v>
      </c>
    </row>
    <row r="2586" spans="16:21" x14ac:dyDescent="0.25">
      <c r="P2586" s="10">
        <v>38271</v>
      </c>
      <c r="Q2586">
        <v>11.42041</v>
      </c>
      <c r="S2586" s="42">
        <f t="shared" ca="1" si="46"/>
        <v>48557</v>
      </c>
      <c r="T2586" s="43">
        <f ca="1">_xll.BInterpol('Base CDI'!$H$4:$H$28,'Base CDI'!$J$4:$J$29,S2586,"Cubic","Extrapolate=Linear","MultiX=Average","Skip=True","Sort=True")</f>
        <v>13.430061677519626</v>
      </c>
      <c r="U2586" s="43">
        <f ca="1">_xll.BInterpol('Base CDI'!$H$4:$H$28,'Base CDI'!$I$4:$I$29,S2586,"Cubic","Extrapolate=Linear","MultiX=Average","Skip=True","Sort=True")</f>
        <v>13.424755666938973</v>
      </c>
    </row>
    <row r="2587" spans="16:21" x14ac:dyDescent="0.25">
      <c r="P2587" s="10">
        <v>38273</v>
      </c>
      <c r="Q2587">
        <v>11.427199999999999</v>
      </c>
      <c r="S2587" s="42">
        <f t="shared" ca="1" si="46"/>
        <v>48558</v>
      </c>
      <c r="T2587" s="43">
        <f ca="1">_xll.BInterpol('Base CDI'!$H$4:$H$28,'Base CDI'!$J$4:$J$29,S2587,"Cubic","Extrapolate=Linear","MultiX=Average","Skip=True","Sort=True")</f>
        <v>13.430222754971508</v>
      </c>
      <c r="U2587" s="43">
        <f ca="1">_xll.BInterpol('Base CDI'!$H$4:$H$28,'Base CDI'!$I$4:$I$29,S2587,"Cubic","Extrapolate=Linear","MultiX=Average","Skip=True","Sort=True")</f>
        <v>13.424970918433232</v>
      </c>
    </row>
    <row r="2588" spans="16:21" x14ac:dyDescent="0.25">
      <c r="P2588" s="10">
        <v>38274</v>
      </c>
      <c r="Q2588">
        <v>11.433999999999999</v>
      </c>
      <c r="S2588" s="42">
        <f t="shared" ca="1" si="46"/>
        <v>48559</v>
      </c>
      <c r="T2588" s="43">
        <f ca="1">_xll.BInterpol('Base CDI'!$H$4:$H$28,'Base CDI'!$J$4:$J$29,S2588,"Cubic","Extrapolate=Linear","MultiX=Average","Skip=True","Sort=True")</f>
        <v>13.430383536761155</v>
      </c>
      <c r="U2588" s="43">
        <f ca="1">_xll.BInterpol('Base CDI'!$H$4:$H$28,'Base CDI'!$I$4:$I$29,S2588,"Cubic","Extrapolate=Linear","MultiX=Average","Skip=True","Sort=True")</f>
        <v>13.42518572241246</v>
      </c>
    </row>
    <row r="2589" spans="16:21" x14ac:dyDescent="0.25">
      <c r="P2589" s="10">
        <v>38275</v>
      </c>
      <c r="Q2589">
        <v>11.440799999999999</v>
      </c>
      <c r="S2589" s="42">
        <f t="shared" ca="1" si="46"/>
        <v>48560</v>
      </c>
      <c r="T2589" s="43">
        <f ca="1">_xll.BInterpol('Base CDI'!$H$4:$H$28,'Base CDI'!$J$4:$J$29,S2589,"Cubic","Extrapolate=Linear","MultiX=Average","Skip=True","Sort=True")</f>
        <v>13.430544022925465</v>
      </c>
      <c r="U2589" s="43">
        <f ca="1">_xll.BInterpol('Base CDI'!$H$4:$H$28,'Base CDI'!$I$4:$I$29,S2589,"Cubic","Extrapolate=Linear","MultiX=Average","Skip=True","Sort=True")</f>
        <v>13.425400077702832</v>
      </c>
    </row>
    <row r="2590" spans="16:21" x14ac:dyDescent="0.25">
      <c r="P2590" s="10">
        <v>38278</v>
      </c>
      <c r="Q2590">
        <v>11.4476</v>
      </c>
      <c r="S2590" s="42">
        <f t="shared" ca="1" si="46"/>
        <v>48561</v>
      </c>
      <c r="T2590" s="43">
        <f ca="1">_xll.BInterpol('Base CDI'!$H$4:$H$28,'Base CDI'!$J$4:$J$29,S2590,"Cubic","Extrapolate=Linear","MultiX=Average","Skip=True","Sort=True")</f>
        <v>13.430704213501325</v>
      </c>
      <c r="U2590" s="43">
        <f ca="1">_xll.BInterpol('Base CDI'!$H$4:$H$28,'Base CDI'!$I$4:$I$29,S2590,"Cubic","Extrapolate=Linear","MultiX=Average","Skip=True","Sort=True")</f>
        <v>13.425613983130534</v>
      </c>
    </row>
    <row r="2591" spans="16:21" x14ac:dyDescent="0.25">
      <c r="P2591" s="10">
        <v>38279</v>
      </c>
      <c r="Q2591">
        <v>11.454409999999999</v>
      </c>
      <c r="S2591" s="42">
        <f t="shared" ca="1" si="46"/>
        <v>48562</v>
      </c>
      <c r="T2591" s="43">
        <f ca="1">_xll.BInterpol('Base CDI'!$H$4:$H$28,'Base CDI'!$J$4:$J$29,S2591,"Cubic","Extrapolate=Linear","MultiX=Average","Skip=True","Sort=True")</f>
        <v>13.430864108525633</v>
      </c>
      <c r="U2591" s="43">
        <f ca="1">_xll.BInterpol('Base CDI'!$H$4:$H$28,'Base CDI'!$I$4:$I$29,S2591,"Cubic","Extrapolate=Linear","MultiX=Average","Skip=True","Sort=True")</f>
        <v>13.425827437521741</v>
      </c>
    </row>
    <row r="2592" spans="16:21" x14ac:dyDescent="0.25">
      <c r="P2592" s="10">
        <v>38280</v>
      </c>
      <c r="Q2592">
        <v>11.461209999999999</v>
      </c>
      <c r="S2592" s="42">
        <f t="shared" ca="1" si="46"/>
        <v>48563</v>
      </c>
      <c r="T2592" s="43">
        <f ca="1">_xll.BInterpol('Base CDI'!$H$4:$H$28,'Base CDI'!$J$4:$J$29,S2592,"Cubic","Extrapolate=Linear","MultiX=Average","Skip=True","Sort=True")</f>
        <v>13.431023708035276</v>
      </c>
      <c r="U2592" s="43">
        <f ca="1">_xll.BInterpol('Base CDI'!$H$4:$H$28,'Base CDI'!$I$4:$I$29,S2592,"Cubic","Extrapolate=Linear","MultiX=Average","Skip=True","Sort=True")</f>
        <v>13.426040439702637</v>
      </c>
    </row>
    <row r="2593" spans="16:21" x14ac:dyDescent="0.25">
      <c r="P2593" s="10">
        <v>38281</v>
      </c>
      <c r="Q2593">
        <v>11.468030000000001</v>
      </c>
      <c r="S2593" s="42">
        <f t="shared" ca="1" si="46"/>
        <v>48564</v>
      </c>
      <c r="T2593" s="43">
        <f ca="1">_xll.BInterpol('Base CDI'!$H$4:$H$28,'Base CDI'!$J$4:$J$29,S2593,"Cubic","Extrapolate=Linear","MultiX=Average","Skip=True","Sort=True")</f>
        <v>13.431183012067152</v>
      </c>
      <c r="U2593" s="43">
        <f ca="1">_xll.BInterpol('Base CDI'!$H$4:$H$28,'Base CDI'!$I$4:$I$29,S2593,"Cubic","Extrapolate=Linear","MultiX=Average","Skip=True","Sort=True")</f>
        <v>13.426252988499401</v>
      </c>
    </row>
    <row r="2594" spans="16:21" x14ac:dyDescent="0.25">
      <c r="P2594" s="10">
        <v>38282</v>
      </c>
      <c r="Q2594">
        <v>11.47503</v>
      </c>
      <c r="S2594" s="42">
        <f t="shared" ca="1" si="46"/>
        <v>48565</v>
      </c>
      <c r="T2594" s="43">
        <f ca="1">_xll.BInterpol('Base CDI'!$H$4:$H$28,'Base CDI'!$J$4:$J$29,S2594,"Cubic","Extrapolate=Linear","MultiX=Average","Skip=True","Sort=True")</f>
        <v>13.43134202065815</v>
      </c>
      <c r="U2594" s="43">
        <f ca="1">_xll.BInterpol('Base CDI'!$H$4:$H$28,'Base CDI'!$I$4:$I$29,S2594,"Cubic","Extrapolate=Linear","MultiX=Average","Skip=True","Sort=True")</f>
        <v>13.426465082738213</v>
      </c>
    </row>
    <row r="2595" spans="16:21" x14ac:dyDescent="0.25">
      <c r="P2595" s="10">
        <v>38285</v>
      </c>
      <c r="Q2595">
        <v>11.482049999999999</v>
      </c>
      <c r="S2595" s="42">
        <f t="shared" ca="1" si="46"/>
        <v>48566</v>
      </c>
      <c r="T2595" s="43">
        <f ca="1">_xll.BInterpol('Base CDI'!$H$4:$H$28,'Base CDI'!$J$4:$J$29,S2595,"Cubic","Extrapolate=Linear","MultiX=Average","Skip=True","Sort=True")</f>
        <v>13.431500733845164</v>
      </c>
      <c r="U2595" s="43">
        <f ca="1">_xll.BInterpol('Base CDI'!$H$4:$H$28,'Base CDI'!$I$4:$I$29,S2595,"Cubic","Extrapolate=Linear","MultiX=Average","Skip=True","Sort=True")</f>
        <v>13.426676721245254</v>
      </c>
    </row>
    <row r="2596" spans="16:21" x14ac:dyDescent="0.25">
      <c r="P2596" s="10">
        <v>38286</v>
      </c>
      <c r="Q2596">
        <v>11.489089999999999</v>
      </c>
      <c r="S2596" s="42">
        <f t="shared" ca="1" si="46"/>
        <v>48567</v>
      </c>
      <c r="T2596" s="43">
        <f ca="1">_xll.BInterpol('Base CDI'!$H$4:$H$28,'Base CDI'!$J$4:$J$29,S2596,"Cubic","Extrapolate=Linear","MultiX=Average","Skip=True","Sort=True")</f>
        <v>13.431659151665086</v>
      </c>
      <c r="U2596" s="43">
        <f ca="1">_xll.BInterpol('Base CDI'!$H$4:$H$28,'Base CDI'!$I$4:$I$29,S2596,"Cubic","Extrapolate=Linear","MultiX=Average","Skip=True","Sort=True")</f>
        <v>13.426887902846703</v>
      </c>
    </row>
    <row r="2597" spans="16:21" x14ac:dyDescent="0.25">
      <c r="P2597" s="10">
        <v>38287</v>
      </c>
      <c r="Q2597">
        <v>11.496130000000001</v>
      </c>
      <c r="S2597" s="42">
        <f t="shared" ca="1" si="46"/>
        <v>48568</v>
      </c>
      <c r="T2597" s="43">
        <f ca="1">_xll.BInterpol('Base CDI'!$H$4:$H$28,'Base CDI'!$J$4:$J$29,S2597,"Cubic","Extrapolate=Linear","MultiX=Average","Skip=True","Sort=True")</f>
        <v>13.43181727415481</v>
      </c>
      <c r="U2597" s="43">
        <f ca="1">_xll.BInterpol('Base CDI'!$H$4:$H$28,'Base CDI'!$I$4:$I$29,S2597,"Cubic","Extrapolate=Linear","MultiX=Average","Skip=True","Sort=True")</f>
        <v>13.427098626368741</v>
      </c>
    </row>
    <row r="2598" spans="16:21" x14ac:dyDescent="0.25">
      <c r="P2598" s="10">
        <v>38288</v>
      </c>
      <c r="Q2598">
        <v>11.503159999999999</v>
      </c>
      <c r="S2598" s="42">
        <f t="shared" ca="1" si="46"/>
        <v>48569</v>
      </c>
      <c r="T2598" s="43">
        <f ca="1">_xll.BInterpol('Base CDI'!$H$4:$H$28,'Base CDI'!$J$4:$J$29,S2598,"Cubic","Extrapolate=Linear","MultiX=Average","Skip=True","Sort=True")</f>
        <v>13.431975101351229</v>
      </c>
      <c r="U2598" s="43">
        <f ca="1">_xll.BInterpol('Base CDI'!$H$4:$H$28,'Base CDI'!$I$4:$I$29,S2598,"Cubic","Extrapolate=Linear","MultiX=Average","Skip=True","Sort=True")</f>
        <v>13.427308890637548</v>
      </c>
    </row>
    <row r="2599" spans="16:21" x14ac:dyDescent="0.25">
      <c r="P2599" s="10">
        <v>38289</v>
      </c>
      <c r="Q2599">
        <v>11.510199999999999</v>
      </c>
      <c r="S2599" s="42">
        <f t="shared" ca="1" si="46"/>
        <v>48570</v>
      </c>
      <c r="T2599" s="43">
        <f ca="1">_xll.BInterpol('Base CDI'!$H$4:$H$28,'Base CDI'!$J$4:$J$29,S2599,"Cubic","Extrapolate=Linear","MultiX=Average","Skip=True","Sort=True")</f>
        <v>13.432132633291234</v>
      </c>
      <c r="U2599" s="43">
        <f ca="1">_xll.BInterpol('Base CDI'!$H$4:$H$28,'Base CDI'!$I$4:$I$29,S2599,"Cubic","Extrapolate=Linear","MultiX=Average","Skip=True","Sort=True")</f>
        <v>13.427518694479303</v>
      </c>
    </row>
    <row r="2600" spans="16:21" x14ac:dyDescent="0.25">
      <c r="P2600" s="10">
        <v>38292</v>
      </c>
      <c r="Q2600">
        <v>11.517239999999999</v>
      </c>
      <c r="S2600" s="42">
        <f t="shared" ca="1" si="46"/>
        <v>48571</v>
      </c>
      <c r="T2600" s="43">
        <f ca="1">_xll.BInterpol('Base CDI'!$H$4:$H$28,'Base CDI'!$J$4:$J$29,S2600,"Cubic","Extrapolate=Linear","MultiX=Average","Skip=True","Sort=True")</f>
        <v>13.432289870011719</v>
      </c>
      <c r="U2600" s="43">
        <f ca="1">_xll.BInterpol('Base CDI'!$H$4:$H$28,'Base CDI'!$I$4:$I$29,S2600,"Cubic","Extrapolate=Linear","MultiX=Average","Skip=True","Sort=True")</f>
        <v>13.427728036720188</v>
      </c>
    </row>
    <row r="2601" spans="16:21" x14ac:dyDescent="0.25">
      <c r="P2601" s="10">
        <v>38294</v>
      </c>
      <c r="Q2601">
        <v>11.524290000000001</v>
      </c>
      <c r="S2601" s="42">
        <f t="shared" ca="1" si="46"/>
        <v>48572</v>
      </c>
      <c r="T2601" s="43">
        <f ca="1">_xll.BInterpol('Base CDI'!$H$4:$H$28,'Base CDI'!$J$4:$J$29,S2601,"Cubic","Extrapolate=Linear","MultiX=Average","Skip=True","Sort=True")</f>
        <v>13.432446811549575</v>
      </c>
      <c r="U2601" s="43">
        <f ca="1">_xll.BInterpol('Base CDI'!$H$4:$H$28,'Base CDI'!$I$4:$I$29,S2601,"Cubic","Extrapolate=Linear","MultiX=Average","Skip=True","Sort=True")</f>
        <v>13.427936916186383</v>
      </c>
    </row>
    <row r="2602" spans="16:21" x14ac:dyDescent="0.25">
      <c r="P2602" s="10">
        <v>38295</v>
      </c>
      <c r="Q2602">
        <v>11.53135</v>
      </c>
      <c r="S2602" s="42">
        <f t="shared" ca="1" si="46"/>
        <v>48573</v>
      </c>
      <c r="T2602" s="43">
        <f ca="1">_xll.BInterpol('Base CDI'!$H$4:$H$28,'Base CDI'!$J$4:$J$29,S2602,"Cubic","Extrapolate=Linear","MultiX=Average","Skip=True","Sort=True")</f>
        <v>13.432603457941696</v>
      </c>
      <c r="U2602" s="43">
        <f ca="1">_xll.BInterpol('Base CDI'!$H$4:$H$28,'Base CDI'!$I$4:$I$29,S2602,"Cubic","Extrapolate=Linear","MultiX=Average","Skip=True","Sort=True")</f>
        <v>13.428145331704068</v>
      </c>
    </row>
    <row r="2603" spans="16:21" x14ac:dyDescent="0.25">
      <c r="P2603" s="10">
        <v>38296</v>
      </c>
      <c r="Q2603">
        <v>11.53842</v>
      </c>
      <c r="S2603" s="42">
        <f t="shared" ca="1" si="46"/>
        <v>48574</v>
      </c>
      <c r="T2603" s="43">
        <f ca="1">_xll.BInterpol('Base CDI'!$H$4:$H$28,'Base CDI'!$J$4:$J$29,S2603,"Cubic","Extrapolate=Linear","MultiX=Average","Skip=True","Sort=True")</f>
        <v>13.432759809224976</v>
      </c>
      <c r="U2603" s="43">
        <f ca="1">_xll.BInterpol('Base CDI'!$H$4:$H$28,'Base CDI'!$I$4:$I$29,S2603,"Cubic","Extrapolate=Linear","MultiX=Average","Skip=True","Sort=True")</f>
        <v>13.428353282099422</v>
      </c>
    </row>
    <row r="2604" spans="16:21" x14ac:dyDescent="0.25">
      <c r="P2604" s="10">
        <v>38299</v>
      </c>
      <c r="Q2604">
        <v>11.545500000000001</v>
      </c>
      <c r="S2604" s="42">
        <f t="shared" ca="1" si="46"/>
        <v>48575</v>
      </c>
      <c r="T2604" s="43">
        <f ca="1">_xll.BInterpol('Base CDI'!$H$4:$H$28,'Base CDI'!$J$4:$J$29,S2604,"Cubic","Extrapolate=Linear","MultiX=Average","Skip=True","Sort=True")</f>
        <v>13.432915865436305</v>
      </c>
      <c r="U2604" s="43">
        <f ca="1">_xll.BInterpol('Base CDI'!$H$4:$H$28,'Base CDI'!$I$4:$I$29,S2604,"Cubic","Extrapolate=Linear","MultiX=Average","Skip=True","Sort=True")</f>
        <v>13.428560766198625</v>
      </c>
    </row>
    <row r="2605" spans="16:21" x14ac:dyDescent="0.25">
      <c r="P2605" s="10">
        <v>38300</v>
      </c>
      <c r="Q2605">
        <v>11.552580000000001</v>
      </c>
      <c r="S2605" s="42">
        <f t="shared" ca="1" si="46"/>
        <v>48576</v>
      </c>
      <c r="T2605" s="43">
        <f ca="1">_xll.BInterpol('Base CDI'!$H$4:$H$28,'Base CDI'!$J$4:$J$29,S2605,"Cubic","Extrapolate=Linear","MultiX=Average","Skip=True","Sort=True")</f>
        <v>13.433071626612577</v>
      </c>
      <c r="U2605" s="43">
        <f ca="1">_xll.BInterpol('Base CDI'!$H$4:$H$28,'Base CDI'!$I$4:$I$29,S2605,"Cubic","Extrapolate=Linear","MultiX=Average","Skip=True","Sort=True")</f>
        <v>13.428767782827862</v>
      </c>
    </row>
    <row r="2606" spans="16:21" x14ac:dyDescent="0.25">
      <c r="P2606" s="10">
        <v>38301</v>
      </c>
      <c r="Q2606">
        <v>11.559670000000001</v>
      </c>
      <c r="S2606" s="42">
        <f t="shared" ca="1" si="46"/>
        <v>48577</v>
      </c>
      <c r="T2606" s="43">
        <f ca="1">_xll.BInterpol('Base CDI'!$H$4:$H$28,'Base CDI'!$J$4:$J$29,S2606,"Cubic","Extrapolate=Linear","MultiX=Average","Skip=True","Sort=True")</f>
        <v>13.433227092790684</v>
      </c>
      <c r="U2606" s="43">
        <f ca="1">_xll.BInterpol('Base CDI'!$H$4:$H$28,'Base CDI'!$I$4:$I$29,S2606,"Cubic","Extrapolate=Linear","MultiX=Average","Skip=True","Sort=True")</f>
        <v>13.428974330813306</v>
      </c>
    </row>
    <row r="2607" spans="16:21" x14ac:dyDescent="0.25">
      <c r="P2607" s="10">
        <v>38302</v>
      </c>
      <c r="Q2607">
        <v>11.56676</v>
      </c>
      <c r="S2607" s="42">
        <f t="shared" ca="1" si="46"/>
        <v>48578</v>
      </c>
      <c r="T2607" s="43">
        <f ca="1">_xll.BInterpol('Base CDI'!$H$4:$H$28,'Base CDI'!$J$4:$J$29,S2607,"Cubic","Extrapolate=Linear","MultiX=Average","Skip=True","Sort=True")</f>
        <v>13.43338226400752</v>
      </c>
      <c r="U2607" s="43">
        <f ca="1">_xll.BInterpol('Base CDI'!$H$4:$H$28,'Base CDI'!$I$4:$I$29,S2607,"Cubic","Extrapolate=Linear","MultiX=Average","Skip=True","Sort=True")</f>
        <v>13.429180408981143</v>
      </c>
    </row>
    <row r="2608" spans="16:21" x14ac:dyDescent="0.25">
      <c r="P2608" s="10">
        <v>38303</v>
      </c>
      <c r="Q2608">
        <v>11.57385</v>
      </c>
      <c r="S2608" s="42">
        <f t="shared" ca="1" si="46"/>
        <v>48579</v>
      </c>
      <c r="T2608" s="43">
        <f ca="1">_xll.BInterpol('Base CDI'!$H$4:$H$28,'Base CDI'!$J$4:$J$29,S2608,"Cubic","Extrapolate=Linear","MultiX=Average","Skip=True","Sort=True")</f>
        <v>13.433537140299977</v>
      </c>
      <c r="U2608" s="43">
        <f ca="1">_xll.BInterpol('Base CDI'!$H$4:$H$28,'Base CDI'!$I$4:$I$29,S2608,"Cubic","Extrapolate=Linear","MultiX=Average","Skip=True","Sort=True")</f>
        <v>13.429386016157551</v>
      </c>
    </row>
    <row r="2609" spans="16:21" x14ac:dyDescent="0.25">
      <c r="P2609" s="10">
        <v>38307</v>
      </c>
      <c r="Q2609">
        <v>11.580959999999999</v>
      </c>
      <c r="S2609" s="42">
        <f t="shared" ca="1" si="46"/>
        <v>48580</v>
      </c>
      <c r="T2609" s="43">
        <f ca="1">_xll.BInterpol('Base CDI'!$H$4:$H$28,'Base CDI'!$J$4:$J$29,S2609,"Cubic","Extrapolate=Linear","MultiX=Average","Skip=True","Sort=True")</f>
        <v>13.433691721704946</v>
      </c>
      <c r="U2609" s="43">
        <f ca="1">_xll.BInterpol('Base CDI'!$H$4:$H$28,'Base CDI'!$I$4:$I$29,S2609,"Cubic","Extrapolate=Linear","MultiX=Average","Skip=True","Sort=True")</f>
        <v>13.429591151168708</v>
      </c>
    </row>
    <row r="2610" spans="16:21" x14ac:dyDescent="0.25">
      <c r="P2610" s="10">
        <v>38308</v>
      </c>
      <c r="Q2610">
        <v>11.58807</v>
      </c>
      <c r="S2610" s="42">
        <f t="shared" ca="1" si="46"/>
        <v>48581</v>
      </c>
      <c r="T2610" s="43">
        <f ca="1">_xll.BInterpol('Base CDI'!$H$4:$H$28,'Base CDI'!$J$4:$J$29,S2610,"Cubic","Extrapolate=Linear","MultiX=Average","Skip=True","Sort=True")</f>
        <v>13.433846008259323</v>
      </c>
      <c r="U2610" s="43">
        <f ca="1">_xll.BInterpol('Base CDI'!$H$4:$H$28,'Base CDI'!$I$4:$I$29,S2610,"Cubic","Extrapolate=Linear","MultiX=Average","Skip=True","Sort=True")</f>
        <v>13.429795812840798</v>
      </c>
    </row>
    <row r="2611" spans="16:21" x14ac:dyDescent="0.25">
      <c r="P2611" s="10">
        <v>38309</v>
      </c>
      <c r="Q2611">
        <v>11.595179999999999</v>
      </c>
      <c r="S2611" s="42">
        <f t="shared" ca="1" si="46"/>
        <v>48582</v>
      </c>
      <c r="T2611" s="43">
        <f ca="1">_xll.BInterpol('Base CDI'!$H$4:$H$28,'Base CDI'!$J$4:$J$29,S2611,"Cubic","Extrapolate=Linear","MultiX=Average","Skip=True","Sort=True")</f>
        <v>13.433999999999999</v>
      </c>
      <c r="U2611" s="43">
        <f ca="1">_xll.BInterpol('Base CDI'!$H$4:$H$28,'Base CDI'!$I$4:$I$29,S2611,"Cubic","Extrapolate=Linear","MultiX=Average","Skip=True","Sort=True")</f>
        <v>13.43</v>
      </c>
    </row>
    <row r="2612" spans="16:21" x14ac:dyDescent="0.25">
      <c r="P2612" s="10">
        <v>38310</v>
      </c>
      <c r="Q2612">
        <v>11.60249</v>
      </c>
      <c r="S2612" s="42">
        <f t="shared" ca="1" si="46"/>
        <v>48583</v>
      </c>
      <c r="T2612" s="43">
        <f ca="1">_xll.BInterpol('Base CDI'!$H$4:$H$28,'Base CDI'!$J$4:$J$29,S2612,"Cubic","Extrapolate=Linear","MultiX=Average","Skip=True","Sort=True")</f>
        <v>13.434153696991727</v>
      </c>
      <c r="U2612" s="43">
        <f ca="1">_xll.BInterpol('Base CDI'!$H$4:$H$28,'Base CDI'!$I$4:$I$29,S2612,"Cubic","Extrapolate=Linear","MultiX=Average","Skip=True","Sort=True")</f>
        <v>13.430203711739681</v>
      </c>
    </row>
    <row r="2613" spans="16:21" x14ac:dyDescent="0.25">
      <c r="P2613" s="10">
        <v>38313</v>
      </c>
      <c r="Q2613">
        <v>11.6098</v>
      </c>
      <c r="S2613" s="42">
        <f t="shared" ca="1" si="46"/>
        <v>48584</v>
      </c>
      <c r="T2613" s="43">
        <f ca="1">_xll.BInterpol('Base CDI'!$H$4:$H$28,'Base CDI'!$J$4:$J$29,S2613,"Cubic","Extrapolate=Linear","MultiX=Average","Skip=True","Sort=True")</f>
        <v>13.434307099410699</v>
      </c>
      <c r="U2613" s="43">
        <f ca="1">_xll.BInterpol('Base CDI'!$H$4:$H$28,'Base CDI'!$I$4:$I$29,S2613,"Cubic","Extrapolate=Linear","MultiX=Average","Skip=True","Sort=True")</f>
        <v>13.430406948221963</v>
      </c>
    </row>
    <row r="2614" spans="16:21" x14ac:dyDescent="0.25">
      <c r="P2614" s="10">
        <v>38314</v>
      </c>
      <c r="Q2614">
        <v>11.61712</v>
      </c>
      <c r="S2614" s="42">
        <f t="shared" ca="1" si="46"/>
        <v>48585</v>
      </c>
      <c r="T2614" s="43">
        <f ca="1">_xll.BInterpol('Base CDI'!$H$4:$H$28,'Base CDI'!$J$4:$J$29,S2614,"Cubic","Extrapolate=Linear","MultiX=Average","Skip=True","Sort=True")</f>
        <v>13.434460207460969</v>
      </c>
      <c r="U2614" s="43">
        <f ca="1">_xll.BInterpol('Base CDI'!$H$4:$H$28,'Base CDI'!$I$4:$I$29,S2614,"Cubic","Extrapolate=Linear","MultiX=Average","Skip=True","Sort=True")</f>
        <v>13.430609709876155</v>
      </c>
    </row>
    <row r="2615" spans="16:21" x14ac:dyDescent="0.25">
      <c r="P2615" s="10">
        <v>38315</v>
      </c>
      <c r="Q2615">
        <v>11.62444</v>
      </c>
      <c r="S2615" s="42">
        <f t="shared" ca="1" si="46"/>
        <v>48586</v>
      </c>
      <c r="T2615" s="43">
        <f ca="1">_xll.BInterpol('Base CDI'!$H$4:$H$28,'Base CDI'!$J$4:$J$29,S2615,"Cubic","Extrapolate=Linear","MultiX=Average","Skip=True","Sort=True")</f>
        <v>13.434613021346587</v>
      </c>
      <c r="U2615" s="43">
        <f ca="1">_xll.BInterpol('Base CDI'!$H$4:$H$28,'Base CDI'!$I$4:$I$29,S2615,"Cubic","Extrapolate=Linear","MultiX=Average","Skip=True","Sort=True")</f>
        <v>13.430811997131565</v>
      </c>
    </row>
    <row r="2616" spans="16:21" x14ac:dyDescent="0.25">
      <c r="P2616" s="10">
        <v>38316</v>
      </c>
      <c r="Q2616">
        <v>11.63176</v>
      </c>
      <c r="S2616" s="42">
        <f t="shared" ca="1" si="46"/>
        <v>48587</v>
      </c>
      <c r="T2616" s="43">
        <f ca="1">_xll.BInterpol('Base CDI'!$H$4:$H$28,'Base CDI'!$J$4:$J$29,S2616,"Cubic","Extrapolate=Linear","MultiX=Average","Skip=True","Sort=True")</f>
        <v>13.434765541271611</v>
      </c>
      <c r="U2616" s="43">
        <f ca="1">_xll.BInterpol('Base CDI'!$H$4:$H$28,'Base CDI'!$I$4:$I$29,S2616,"Cubic","Extrapolate=Linear","MultiX=Average","Skip=True","Sort=True")</f>
        <v>13.431013810417504</v>
      </c>
    </row>
    <row r="2617" spans="16:21" x14ac:dyDescent="0.25">
      <c r="P2617" s="10">
        <v>38317</v>
      </c>
      <c r="Q2617">
        <v>11.63907</v>
      </c>
      <c r="S2617" s="42">
        <f t="shared" ca="1" si="46"/>
        <v>48588</v>
      </c>
      <c r="T2617" s="43">
        <f ca="1">_xll.BInterpol('Base CDI'!$H$4:$H$28,'Base CDI'!$J$4:$J$29,S2617,"Cubic","Extrapolate=Linear","MultiX=Average","Skip=True","Sort=True")</f>
        <v>13.434917767440091</v>
      </c>
      <c r="U2617" s="43">
        <f ca="1">_xll.BInterpol('Base CDI'!$H$4:$H$28,'Base CDI'!$I$4:$I$29,S2617,"Cubic","Extrapolate=Linear","MultiX=Average","Skip=True","Sort=True")</f>
        <v>13.431215150163279</v>
      </c>
    </row>
    <row r="2618" spans="16:21" x14ac:dyDescent="0.25">
      <c r="P2618" s="10">
        <v>38320</v>
      </c>
      <c r="Q2618">
        <v>11.64639</v>
      </c>
      <c r="S2618" s="42">
        <f t="shared" ca="1" si="46"/>
        <v>48589</v>
      </c>
      <c r="T2618" s="43">
        <f ca="1">_xll.BInterpol('Base CDI'!$H$4:$H$28,'Base CDI'!$J$4:$J$29,S2618,"Cubic","Extrapolate=Linear","MultiX=Average","Skip=True","Sort=True")</f>
        <v>13.435069700056079</v>
      </c>
      <c r="U2618" s="43">
        <f ca="1">_xll.BInterpol('Base CDI'!$H$4:$H$28,'Base CDI'!$I$4:$I$29,S2618,"Cubic","Extrapolate=Linear","MultiX=Average","Skip=True","Sort=True")</f>
        <v>13.431416016798201</v>
      </c>
    </row>
    <row r="2619" spans="16:21" x14ac:dyDescent="0.25">
      <c r="P2619" s="10">
        <v>38321</v>
      </c>
      <c r="Q2619">
        <v>11.65372</v>
      </c>
      <c r="S2619" s="42">
        <f t="shared" ca="1" si="46"/>
        <v>48590</v>
      </c>
      <c r="T2619" s="43">
        <f ca="1">_xll.BInterpol('Base CDI'!$H$4:$H$28,'Base CDI'!$J$4:$J$29,S2619,"Cubic","Extrapolate=Linear","MultiX=Average","Skip=True","Sort=True")</f>
        <v>13.435221339323629</v>
      </c>
      <c r="U2619" s="43">
        <f ca="1">_xll.BInterpol('Base CDI'!$H$4:$H$28,'Base CDI'!$I$4:$I$29,S2619,"Cubic","Extrapolate=Linear","MultiX=Average","Skip=True","Sort=True")</f>
        <v>13.431616410751577</v>
      </c>
    </row>
    <row r="2620" spans="16:21" x14ac:dyDescent="0.25">
      <c r="P2620" s="10">
        <v>38322</v>
      </c>
      <c r="Q2620">
        <v>11.661060000000001</v>
      </c>
      <c r="S2620" s="42">
        <f t="shared" ca="1" si="46"/>
        <v>48591</v>
      </c>
      <c r="T2620" s="43">
        <f ca="1">_xll.BInterpol('Base CDI'!$H$4:$H$28,'Base CDI'!$J$4:$J$29,S2620,"Cubic","Extrapolate=Linear","MultiX=Average","Skip=True","Sort=True")</f>
        <v>13.435372685446794</v>
      </c>
      <c r="U2620" s="43">
        <f ca="1">_xll.BInterpol('Base CDI'!$H$4:$H$28,'Base CDI'!$I$4:$I$29,S2620,"Cubic","Extrapolate=Linear","MultiX=Average","Skip=True","Sort=True")</f>
        <v>13.431816332452716</v>
      </c>
    </row>
    <row r="2621" spans="16:21" x14ac:dyDescent="0.25">
      <c r="P2621" s="10">
        <v>38323</v>
      </c>
      <c r="Q2621">
        <v>11.668419999999999</v>
      </c>
      <c r="S2621" s="42">
        <f t="shared" ca="1" si="46"/>
        <v>48592</v>
      </c>
      <c r="T2621" s="43">
        <f ca="1">_xll.BInterpol('Base CDI'!$H$4:$H$28,'Base CDI'!$J$4:$J$29,S2621,"Cubic","Extrapolate=Linear","MultiX=Average","Skip=True","Sort=True")</f>
        <v>13.435523738629627</v>
      </c>
      <c r="U2621" s="43">
        <f ca="1">_xll.BInterpol('Base CDI'!$H$4:$H$28,'Base CDI'!$I$4:$I$29,S2621,"Cubic","Extrapolate=Linear","MultiX=Average","Skip=True","Sort=True")</f>
        <v>13.432015782330927</v>
      </c>
    </row>
    <row r="2622" spans="16:21" x14ac:dyDescent="0.25">
      <c r="P2622" s="10">
        <v>38324</v>
      </c>
      <c r="Q2622">
        <v>11.67577</v>
      </c>
      <c r="S2622" s="42">
        <f t="shared" ca="1" si="46"/>
        <v>48593</v>
      </c>
      <c r="T2622" s="43">
        <f ca="1">_xll.BInterpol('Base CDI'!$H$4:$H$28,'Base CDI'!$J$4:$J$29,S2622,"Cubic","Extrapolate=Linear","MultiX=Average","Skip=True","Sort=True")</f>
        <v>13.435674499076182</v>
      </c>
      <c r="U2622" s="43">
        <f ca="1">_xll.BInterpol('Base CDI'!$H$4:$H$28,'Base CDI'!$I$4:$I$29,S2622,"Cubic","Extrapolate=Linear","MultiX=Average","Skip=True","Sort=True")</f>
        <v>13.432214760815521</v>
      </c>
    </row>
    <row r="2623" spans="16:21" x14ac:dyDescent="0.25">
      <c r="P2623" s="10">
        <v>38327</v>
      </c>
      <c r="Q2623">
        <v>11.68313</v>
      </c>
      <c r="S2623" s="42">
        <f t="shared" ca="1" si="46"/>
        <v>48594</v>
      </c>
      <c r="T2623" s="43">
        <f ca="1">_xll.BInterpol('Base CDI'!$H$4:$H$28,'Base CDI'!$J$4:$J$29,S2623,"Cubic","Extrapolate=Linear","MultiX=Average","Skip=True","Sort=True")</f>
        <v>13.435824966990509</v>
      </c>
      <c r="U2623" s="43">
        <f ca="1">_xll.BInterpol('Base CDI'!$H$4:$H$28,'Base CDI'!$I$4:$I$29,S2623,"Cubic","Extrapolate=Linear","MultiX=Average","Skip=True","Sort=True")</f>
        <v>13.432413268335806</v>
      </c>
    </row>
    <row r="2624" spans="16:21" x14ac:dyDescent="0.25">
      <c r="P2624" s="10">
        <v>38328</v>
      </c>
      <c r="Q2624">
        <v>11.69049</v>
      </c>
      <c r="S2624" s="42">
        <f t="shared" ca="1" si="46"/>
        <v>48595</v>
      </c>
      <c r="T2624" s="43">
        <f ca="1">_xll.BInterpol('Base CDI'!$H$4:$H$28,'Base CDI'!$J$4:$J$29,S2624,"Cubic","Extrapolate=Linear","MultiX=Average","Skip=True","Sort=True")</f>
        <v>13.435975142576662</v>
      </c>
      <c r="U2624" s="43">
        <f ca="1">_xll.BInterpol('Base CDI'!$H$4:$H$28,'Base CDI'!$I$4:$I$29,S2624,"Cubic","Extrapolate=Linear","MultiX=Average","Skip=True","Sort=True")</f>
        <v>13.432611305321089</v>
      </c>
    </row>
    <row r="2625" spans="16:21" x14ac:dyDescent="0.25">
      <c r="P2625" s="10">
        <v>38329</v>
      </c>
      <c r="Q2625">
        <v>11.697850000000001</v>
      </c>
      <c r="S2625" s="42">
        <f t="shared" ca="1" si="46"/>
        <v>48596</v>
      </c>
      <c r="T2625" s="43">
        <f ca="1">_xll.BInterpol('Base CDI'!$H$4:$H$28,'Base CDI'!$J$4:$J$29,S2625,"Cubic","Extrapolate=Linear","MultiX=Average","Skip=True","Sort=True")</f>
        <v>13.436125026038695</v>
      </c>
      <c r="U2625" s="43">
        <f ca="1">_xll.BInterpol('Base CDI'!$H$4:$H$28,'Base CDI'!$I$4:$I$29,S2625,"Cubic","Extrapolate=Linear","MultiX=Average","Skip=True","Sort=True")</f>
        <v>13.432808872200681</v>
      </c>
    </row>
    <row r="2626" spans="16:21" x14ac:dyDescent="0.25">
      <c r="P2626" s="10">
        <v>38330</v>
      </c>
      <c r="Q2626">
        <v>11.7052</v>
      </c>
      <c r="S2626" s="42">
        <f t="shared" ca="1" si="46"/>
        <v>48597</v>
      </c>
      <c r="T2626" s="43">
        <f ca="1">_xll.BInterpol('Base CDI'!$H$4:$H$28,'Base CDI'!$J$4:$J$29,S2626,"Cubic","Extrapolate=Linear","MultiX=Average","Skip=True","Sort=True")</f>
        <v>13.436274617580661</v>
      </c>
      <c r="U2626" s="43">
        <f ca="1">_xll.BInterpol('Base CDI'!$H$4:$H$28,'Base CDI'!$I$4:$I$29,S2626,"Cubic","Extrapolate=Linear","MultiX=Average","Skip=True","Sort=True")</f>
        <v>13.433005969403892</v>
      </c>
    </row>
    <row r="2627" spans="16:21" x14ac:dyDescent="0.25">
      <c r="P2627" s="10">
        <v>38331</v>
      </c>
      <c r="Q2627">
        <v>11.712569999999999</v>
      </c>
      <c r="S2627" s="42">
        <f t="shared" ca="1" si="46"/>
        <v>48598</v>
      </c>
      <c r="T2627" s="43">
        <f ca="1">_xll.BInterpol('Base CDI'!$H$4:$H$28,'Base CDI'!$J$4:$J$29,S2627,"Cubic","Extrapolate=Linear","MultiX=Average","Skip=True","Sort=True")</f>
        <v>13.436423917406612</v>
      </c>
      <c r="U2627" s="43">
        <f ca="1">_xll.BInterpol('Base CDI'!$H$4:$H$28,'Base CDI'!$I$4:$I$29,S2627,"Cubic","Extrapolate=Linear","MultiX=Average","Skip=True","Sort=True")</f>
        <v>13.433202597360028</v>
      </c>
    </row>
    <row r="2628" spans="16:21" x14ac:dyDescent="0.25">
      <c r="P2628" s="10">
        <v>38334</v>
      </c>
      <c r="Q2628">
        <v>11.719939999999999</v>
      </c>
      <c r="S2628" s="42">
        <f t="shared" ca="1" si="46"/>
        <v>48599</v>
      </c>
      <c r="T2628" s="43">
        <f ca="1">_xll.BInterpol('Base CDI'!$H$4:$H$28,'Base CDI'!$J$4:$J$29,S2628,"Cubic","Extrapolate=Linear","MultiX=Average","Skip=True","Sort=True")</f>
        <v>13.436572925720601</v>
      </c>
      <c r="U2628" s="43">
        <f ca="1">_xll.BInterpol('Base CDI'!$H$4:$H$28,'Base CDI'!$I$4:$I$29,S2628,"Cubic","Extrapolate=Linear","MultiX=Average","Skip=True","Sort=True")</f>
        <v>13.4333987564984</v>
      </c>
    </row>
    <row r="2629" spans="16:21" x14ac:dyDescent="0.25">
      <c r="P2629" s="10">
        <v>38335</v>
      </c>
      <c r="Q2629">
        <v>11.727320000000001</v>
      </c>
      <c r="S2629" s="42">
        <f t="shared" ca="1" si="46"/>
        <v>48600</v>
      </c>
      <c r="T2629" s="43">
        <f ca="1">_xll.BInterpol('Base CDI'!$H$4:$H$28,'Base CDI'!$J$4:$J$29,S2629,"Cubic","Extrapolate=Linear","MultiX=Average","Skip=True","Sort=True")</f>
        <v>13.436721642726681</v>
      </c>
      <c r="U2629" s="43">
        <f ca="1">_xll.BInterpol('Base CDI'!$H$4:$H$28,'Base CDI'!$I$4:$I$29,S2629,"Cubic","Extrapolate=Linear","MultiX=Average","Skip=True","Sort=True")</f>
        <v>13.433594447248316</v>
      </c>
    </row>
    <row r="2630" spans="16:21" x14ac:dyDescent="0.25">
      <c r="P2630" s="10">
        <v>38336</v>
      </c>
      <c r="Q2630">
        <v>11.73471</v>
      </c>
      <c r="S2630" s="42">
        <f t="shared" ca="1" si="46"/>
        <v>48601</v>
      </c>
      <c r="T2630" s="43">
        <f ca="1">_xll.BInterpol('Base CDI'!$H$4:$H$28,'Base CDI'!$J$4:$J$29,S2630,"Cubic","Extrapolate=Linear","MultiX=Average","Skip=True","Sort=True")</f>
        <v>13.436870068628906</v>
      </c>
      <c r="U2630" s="43">
        <f ca="1">_xll.BInterpol('Base CDI'!$H$4:$H$28,'Base CDI'!$I$4:$I$29,S2630,"Cubic","Extrapolate=Linear","MultiX=Average","Skip=True","Sort=True")</f>
        <v>13.433789670039086</v>
      </c>
    </row>
    <row r="2631" spans="16:21" x14ac:dyDescent="0.25">
      <c r="P2631" s="10">
        <v>38337</v>
      </c>
      <c r="Q2631">
        <v>11.742100000000001</v>
      </c>
      <c r="S2631" s="42">
        <f t="shared" ca="1" si="46"/>
        <v>48602</v>
      </c>
      <c r="T2631" s="43">
        <f ca="1">_xll.BInterpol('Base CDI'!$H$4:$H$28,'Base CDI'!$J$4:$J$29,S2631,"Cubic","Extrapolate=Linear","MultiX=Average","Skip=True","Sort=True")</f>
        <v>13.437018203631325</v>
      </c>
      <c r="U2631" s="43">
        <f ca="1">_xll.BInterpol('Base CDI'!$H$4:$H$28,'Base CDI'!$I$4:$I$29,S2631,"Cubic","Extrapolate=Linear","MultiX=Average","Skip=True","Sort=True")</f>
        <v>13.43398442530002</v>
      </c>
    </row>
    <row r="2632" spans="16:21" x14ac:dyDescent="0.25">
      <c r="P2632" s="10">
        <v>38338</v>
      </c>
      <c r="Q2632">
        <v>11.749700000000001</v>
      </c>
      <c r="S2632" s="42">
        <f t="shared" ca="1" si="46"/>
        <v>48603</v>
      </c>
      <c r="T2632" s="43">
        <f ca="1">_xll.BInterpol('Base CDI'!$H$4:$H$28,'Base CDI'!$J$4:$J$29,S2632,"Cubic","Extrapolate=Linear","MultiX=Average","Skip=True","Sort=True")</f>
        <v>13.437166047937996</v>
      </c>
      <c r="U2632" s="43">
        <f ca="1">_xll.BInterpol('Base CDI'!$H$4:$H$28,'Base CDI'!$I$4:$I$29,S2632,"Cubic","Extrapolate=Linear","MultiX=Average","Skip=True","Sort=True")</f>
        <v>13.434178713460424</v>
      </c>
    </row>
    <row r="2633" spans="16:21" x14ac:dyDescent="0.25">
      <c r="P2633" s="10">
        <v>38341</v>
      </c>
      <c r="Q2633">
        <v>11.757289999999999</v>
      </c>
      <c r="S2633" s="42">
        <f t="shared" ca="1" si="46"/>
        <v>48604</v>
      </c>
      <c r="T2633" s="43">
        <f ca="1">_xll.BInterpol('Base CDI'!$H$4:$H$28,'Base CDI'!$J$4:$J$29,S2633,"Cubic","Extrapolate=Linear","MultiX=Average","Skip=True","Sort=True")</f>
        <v>13.437313601752969</v>
      </c>
      <c r="U2633" s="43">
        <f ca="1">_xll.BInterpol('Base CDI'!$H$4:$H$28,'Base CDI'!$I$4:$I$29,S2633,"Cubic","Extrapolate=Linear","MultiX=Average","Skip=True","Sort=True")</f>
        <v>13.434372534949608</v>
      </c>
    </row>
    <row r="2634" spans="16:21" x14ac:dyDescent="0.25">
      <c r="P2634" s="10">
        <v>38342</v>
      </c>
      <c r="Q2634">
        <v>11.764900000000001</v>
      </c>
      <c r="S2634" s="42">
        <f t="shared" ca="1" si="46"/>
        <v>48605</v>
      </c>
      <c r="T2634" s="43">
        <f ca="1">_xll.BInterpol('Base CDI'!$H$4:$H$28,'Base CDI'!$J$4:$J$29,S2634,"Cubic","Extrapolate=Linear","MultiX=Average","Skip=True","Sort=True")</f>
        <v>13.437460865280299</v>
      </c>
      <c r="U2634" s="43">
        <f ca="1">_xll.BInterpol('Base CDI'!$H$4:$H$28,'Base CDI'!$I$4:$I$29,S2634,"Cubic","Extrapolate=Linear","MultiX=Average","Skip=True","Sort=True")</f>
        <v>13.434565890196883</v>
      </c>
    </row>
    <row r="2635" spans="16:21" x14ac:dyDescent="0.25">
      <c r="P2635" s="10">
        <v>38343</v>
      </c>
      <c r="Q2635">
        <v>11.77251</v>
      </c>
      <c r="S2635" s="42">
        <f t="shared" ref="S2635:S2698" ca="1" si="47">S2634+1</f>
        <v>48606</v>
      </c>
      <c r="T2635" s="43">
        <f ca="1">_xll.BInterpol('Base CDI'!$H$4:$H$28,'Base CDI'!$J$4:$J$29,S2635,"Cubic","Extrapolate=Linear","MultiX=Average","Skip=True","Sort=True")</f>
        <v>13.437607838724036</v>
      </c>
      <c r="U2635" s="43">
        <f ca="1">_xll.BInterpol('Base CDI'!$H$4:$H$28,'Base CDI'!$I$4:$I$29,S2635,"Cubic","Extrapolate=Linear","MultiX=Average","Skip=True","Sort=True")</f>
        <v>13.434758779631554</v>
      </c>
    </row>
    <row r="2636" spans="16:21" x14ac:dyDescent="0.25">
      <c r="P2636" s="10">
        <v>38344</v>
      </c>
      <c r="Q2636">
        <v>11.78012</v>
      </c>
      <c r="S2636" s="42">
        <f t="shared" ca="1" si="47"/>
        <v>48607</v>
      </c>
      <c r="T2636" s="43">
        <f ca="1">_xll.BInterpol('Base CDI'!$H$4:$H$28,'Base CDI'!$J$4:$J$29,S2636,"Cubic","Extrapolate=Linear","MultiX=Average","Skip=True","Sort=True")</f>
        <v>13.437754522288234</v>
      </c>
      <c r="U2636" s="43">
        <f ca="1">_xll.BInterpol('Base CDI'!$H$4:$H$28,'Base CDI'!$I$4:$I$29,S2636,"Cubic","Extrapolate=Linear","MultiX=Average","Skip=True","Sort=True")</f>
        <v>13.434951203682935</v>
      </c>
    </row>
    <row r="2637" spans="16:21" x14ac:dyDescent="0.25">
      <c r="P2637" s="10">
        <v>38345</v>
      </c>
      <c r="Q2637">
        <v>11.787750000000001</v>
      </c>
      <c r="S2637" s="42">
        <f t="shared" ca="1" si="47"/>
        <v>48608</v>
      </c>
      <c r="T2637" s="43">
        <f ca="1">_xll.BInterpol('Base CDI'!$H$4:$H$28,'Base CDI'!$J$4:$J$29,S2637,"Cubic","Extrapolate=Linear","MultiX=Average","Skip=True","Sort=True")</f>
        <v>13.437900916176947</v>
      </c>
      <c r="U2637" s="43">
        <f ca="1">_xll.BInterpol('Base CDI'!$H$4:$H$28,'Base CDI'!$I$4:$I$29,S2637,"Cubic","Extrapolate=Linear","MultiX=Average","Skip=True","Sort=True")</f>
        <v>13.435143162780331</v>
      </c>
    </row>
    <row r="2638" spans="16:21" x14ac:dyDescent="0.25">
      <c r="P2638" s="10">
        <v>38348</v>
      </c>
      <c r="Q2638">
        <v>11.79538</v>
      </c>
      <c r="S2638" s="42">
        <f t="shared" ca="1" si="47"/>
        <v>48609</v>
      </c>
      <c r="T2638" s="43">
        <f ca="1">_xll.BInterpol('Base CDI'!$H$4:$H$28,'Base CDI'!$J$4:$J$29,S2638,"Cubic","Extrapolate=Linear","MultiX=Average","Skip=True","Sort=True")</f>
        <v>13.438047020594226</v>
      </c>
      <c r="U2638" s="43">
        <f ca="1">_xll.BInterpol('Base CDI'!$H$4:$H$28,'Base CDI'!$I$4:$I$29,S2638,"Cubic","Extrapolate=Linear","MultiX=Average","Skip=True","Sort=True")</f>
        <v>13.435334657353053</v>
      </c>
    </row>
    <row r="2639" spans="16:21" x14ac:dyDescent="0.25">
      <c r="P2639" s="10">
        <v>38349</v>
      </c>
      <c r="Q2639">
        <v>11.80301</v>
      </c>
      <c r="S2639" s="42">
        <f t="shared" ca="1" si="47"/>
        <v>48610</v>
      </c>
      <c r="T2639" s="43">
        <f ca="1">_xll.BInterpol('Base CDI'!$H$4:$H$28,'Base CDI'!$J$4:$J$29,S2639,"Cubic","Extrapolate=Linear","MultiX=Average","Skip=True","Sort=True")</f>
        <v>13.438192835744127</v>
      </c>
      <c r="U2639" s="43">
        <f ca="1">_xll.BInterpol('Base CDI'!$H$4:$H$28,'Base CDI'!$I$4:$I$29,S2639,"Cubic","Extrapolate=Linear","MultiX=Average","Skip=True","Sort=True")</f>
        <v>13.435525687830408</v>
      </c>
    </row>
    <row r="2640" spans="16:21" x14ac:dyDescent="0.25">
      <c r="P2640" s="10">
        <v>38350</v>
      </c>
      <c r="Q2640">
        <v>11.810650000000001</v>
      </c>
      <c r="S2640" s="42">
        <f t="shared" ca="1" si="47"/>
        <v>48611</v>
      </c>
      <c r="T2640" s="43">
        <f ca="1">_xll.BInterpol('Base CDI'!$H$4:$H$28,'Base CDI'!$J$4:$J$29,S2640,"Cubic","Extrapolate=Linear","MultiX=Average","Skip=True","Sort=True")</f>
        <v>13.438338361830699</v>
      </c>
      <c r="U2640" s="43">
        <f ca="1">_xll.BInterpol('Base CDI'!$H$4:$H$28,'Base CDI'!$I$4:$I$29,S2640,"Cubic","Extrapolate=Linear","MultiX=Average","Skip=True","Sort=True")</f>
        <v>13.435716254641708</v>
      </c>
    </row>
    <row r="2641" spans="16:21" x14ac:dyDescent="0.25">
      <c r="P2641" s="10">
        <v>38351</v>
      </c>
      <c r="Q2641">
        <v>11.818289999999999</v>
      </c>
      <c r="S2641" s="42">
        <f t="shared" ca="1" si="47"/>
        <v>48612</v>
      </c>
      <c r="T2641" s="43">
        <f ca="1">_xll.BInterpol('Base CDI'!$H$4:$H$28,'Base CDI'!$J$4:$J$29,S2641,"Cubic","Extrapolate=Linear","MultiX=Average","Skip=True","Sort=True")</f>
        <v>13.438483599057998</v>
      </c>
      <c r="U2641" s="43">
        <f ca="1">_xll.BInterpol('Base CDI'!$H$4:$H$28,'Base CDI'!$I$4:$I$29,S2641,"Cubic","Extrapolate=Linear","MultiX=Average","Skip=True","Sort=True")</f>
        <v>13.435906358216259</v>
      </c>
    </row>
    <row r="2642" spans="16:21" x14ac:dyDescent="0.25">
      <c r="P2642" s="10">
        <v>38352</v>
      </c>
      <c r="Q2642">
        <v>11.82596</v>
      </c>
      <c r="S2642" s="42">
        <f t="shared" ca="1" si="47"/>
        <v>48613</v>
      </c>
      <c r="T2642" s="43">
        <f ca="1">_xll.BInterpol('Base CDI'!$H$4:$H$28,'Base CDI'!$J$4:$J$29,S2642,"Cubic","Extrapolate=Linear","MultiX=Average","Skip=True","Sort=True")</f>
        <v>13.438628547630076</v>
      </c>
      <c r="U2642" s="43">
        <f ca="1">_xll.BInterpol('Base CDI'!$H$4:$H$28,'Base CDI'!$I$4:$I$29,S2642,"Cubic","Extrapolate=Linear","MultiX=Average","Skip=True","Sort=True")</f>
        <v>13.436095998983372</v>
      </c>
    </row>
    <row r="2643" spans="16:21" x14ac:dyDescent="0.25">
      <c r="P2643" s="10">
        <v>38355</v>
      </c>
      <c r="Q2643">
        <v>11.833629999999999</v>
      </c>
      <c r="S2643" s="42">
        <f t="shared" ca="1" si="47"/>
        <v>48614</v>
      </c>
      <c r="T2643" s="43">
        <f ca="1">_xll.BInterpol('Base CDI'!$H$4:$H$28,'Base CDI'!$J$4:$J$29,S2643,"Cubic","Extrapolate=Linear","MultiX=Average","Skip=True","Sort=True")</f>
        <v>13.438773207750984</v>
      </c>
      <c r="U2643" s="43">
        <f ca="1">_xll.BInterpol('Base CDI'!$H$4:$H$28,'Base CDI'!$I$4:$I$29,S2643,"Cubic","Extrapolate=Linear","MultiX=Average","Skip=True","Sort=True")</f>
        <v>13.436285177372357</v>
      </c>
    </row>
    <row r="2644" spans="16:21" x14ac:dyDescent="0.25">
      <c r="P2644" s="10">
        <v>38356</v>
      </c>
      <c r="Q2644">
        <v>11.84131</v>
      </c>
      <c r="S2644" s="42">
        <f t="shared" ca="1" si="47"/>
        <v>48615</v>
      </c>
      <c r="T2644" s="43">
        <f ca="1">_xll.BInterpol('Base CDI'!$H$4:$H$28,'Base CDI'!$J$4:$J$29,S2644,"Cubic","Extrapolate=Linear","MultiX=Average","Skip=True","Sort=True")</f>
        <v>13.438917579624778</v>
      </c>
      <c r="U2644" s="43">
        <f ca="1">_xll.BInterpol('Base CDI'!$H$4:$H$28,'Base CDI'!$I$4:$I$29,S2644,"Cubic","Extrapolate=Linear","MultiX=Average","Skip=True","Sort=True")</f>
        <v>13.436473893812519</v>
      </c>
    </row>
    <row r="2645" spans="16:21" x14ac:dyDescent="0.25">
      <c r="P2645" s="10">
        <v>38357</v>
      </c>
      <c r="Q2645">
        <v>11.848979999999999</v>
      </c>
      <c r="S2645" s="42">
        <f t="shared" ca="1" si="47"/>
        <v>48616</v>
      </c>
      <c r="T2645" s="43">
        <f ca="1">_xll.BInterpol('Base CDI'!$H$4:$H$28,'Base CDI'!$J$4:$J$29,S2645,"Cubic","Extrapolate=Linear","MultiX=Average","Skip=True","Sort=True")</f>
        <v>13.43906166345551</v>
      </c>
      <c r="U2645" s="43">
        <f ca="1">_xll.BInterpol('Base CDI'!$H$4:$H$28,'Base CDI'!$I$4:$I$29,S2645,"Cubic","Extrapolate=Linear","MultiX=Average","Skip=True","Sort=True")</f>
        <v>13.43666214873317</v>
      </c>
    </row>
    <row r="2646" spans="16:21" x14ac:dyDescent="0.25">
      <c r="P2646" s="10">
        <v>38358</v>
      </c>
      <c r="Q2646">
        <v>11.85665</v>
      </c>
      <c r="S2646" s="42">
        <f t="shared" ca="1" si="47"/>
        <v>48617</v>
      </c>
      <c r="T2646" s="43">
        <f ca="1">_xll.BInterpol('Base CDI'!$H$4:$H$28,'Base CDI'!$J$4:$J$29,S2646,"Cubic","Extrapolate=Linear","MultiX=Average","Skip=True","Sort=True")</f>
        <v>13.439205459447232</v>
      </c>
      <c r="U2646" s="43">
        <f ca="1">_xll.BInterpol('Base CDI'!$H$4:$H$28,'Base CDI'!$I$4:$I$29,S2646,"Cubic","Extrapolate=Linear","MultiX=Average","Skip=True","Sort=True")</f>
        <v>13.436849942563619</v>
      </c>
    </row>
    <row r="2647" spans="16:21" x14ac:dyDescent="0.25">
      <c r="P2647" s="10">
        <v>38359</v>
      </c>
      <c r="Q2647">
        <v>11.864330000000001</v>
      </c>
      <c r="S2647" s="42">
        <f t="shared" ca="1" si="47"/>
        <v>48618</v>
      </c>
      <c r="T2647" s="43">
        <f ca="1">_xll.BInterpol('Base CDI'!$H$4:$H$28,'Base CDI'!$J$4:$J$29,S2647,"Cubic","Extrapolate=Linear","MultiX=Average","Skip=True","Sort=True")</f>
        <v>13.439348967803996</v>
      </c>
      <c r="U2647" s="43">
        <f ca="1">_xll.BInterpol('Base CDI'!$H$4:$H$28,'Base CDI'!$I$4:$I$29,S2647,"Cubic","Extrapolate=Linear","MultiX=Average","Skip=True","Sort=True")</f>
        <v>13.437037275733173</v>
      </c>
    </row>
    <row r="2648" spans="16:21" x14ac:dyDescent="0.25">
      <c r="P2648" s="10">
        <v>38362</v>
      </c>
      <c r="Q2648">
        <v>11.87201</v>
      </c>
      <c r="S2648" s="42">
        <f t="shared" ca="1" si="47"/>
        <v>48619</v>
      </c>
      <c r="T2648" s="43">
        <f ca="1">_xll.BInterpol('Base CDI'!$H$4:$H$28,'Base CDI'!$J$4:$J$29,S2648,"Cubic","Extrapolate=Linear","MultiX=Average","Skip=True","Sort=True")</f>
        <v>13.439492188729858</v>
      </c>
      <c r="U2648" s="43">
        <f ca="1">_xll.BInterpol('Base CDI'!$H$4:$H$28,'Base CDI'!$I$4:$I$29,S2648,"Cubic","Extrapolate=Linear","MultiX=Average","Skip=True","Sort=True")</f>
        <v>13.437224148671142</v>
      </c>
    </row>
    <row r="2649" spans="16:21" x14ac:dyDescent="0.25">
      <c r="P2649" s="10">
        <v>38363</v>
      </c>
      <c r="Q2649">
        <v>11.8797</v>
      </c>
      <c r="S2649" s="42">
        <f t="shared" ca="1" si="47"/>
        <v>48620</v>
      </c>
      <c r="T2649" s="43">
        <f ca="1">_xll.BInterpol('Base CDI'!$H$4:$H$28,'Base CDI'!$J$4:$J$29,S2649,"Cubic","Extrapolate=Linear","MultiX=Average","Skip=True","Sort=True")</f>
        <v>13.439635122428868</v>
      </c>
      <c r="U2649" s="43">
        <f ca="1">_xll.BInterpol('Base CDI'!$H$4:$H$28,'Base CDI'!$I$4:$I$29,S2649,"Cubic","Extrapolate=Linear","MultiX=Average","Skip=True","Sort=True")</f>
        <v>13.437410561806836</v>
      </c>
    </row>
    <row r="2650" spans="16:21" x14ac:dyDescent="0.25">
      <c r="P2650" s="10">
        <v>38364</v>
      </c>
      <c r="Q2650">
        <v>11.88738</v>
      </c>
      <c r="S2650" s="42">
        <f t="shared" ca="1" si="47"/>
        <v>48621</v>
      </c>
      <c r="T2650" s="43">
        <f ca="1">_xll.BInterpol('Base CDI'!$H$4:$H$28,'Base CDI'!$J$4:$J$29,S2650,"Cubic","Extrapolate=Linear","MultiX=Average","Skip=True","Sort=True")</f>
        <v>13.439777769105079</v>
      </c>
      <c r="U2650" s="43">
        <f ca="1">_xll.BInterpol('Base CDI'!$H$4:$H$28,'Base CDI'!$I$4:$I$29,S2650,"Cubic","Extrapolate=Linear","MultiX=Average","Skip=True","Sort=True")</f>
        <v>13.437596515569563</v>
      </c>
    </row>
    <row r="2651" spans="16:21" x14ac:dyDescent="0.25">
      <c r="P2651" s="10">
        <v>38365</v>
      </c>
      <c r="Q2651">
        <v>11.89508</v>
      </c>
      <c r="S2651" s="42">
        <f t="shared" ca="1" si="47"/>
        <v>48622</v>
      </c>
      <c r="T2651" s="43">
        <f ca="1">_xll.BInterpol('Base CDI'!$H$4:$H$28,'Base CDI'!$J$4:$J$29,S2651,"Cubic","Extrapolate=Linear","MultiX=Average","Skip=True","Sort=True")</f>
        <v>13.439920128962546</v>
      </c>
      <c r="U2651" s="43">
        <f ca="1">_xll.BInterpol('Base CDI'!$H$4:$H$28,'Base CDI'!$I$4:$I$29,S2651,"Cubic","Extrapolate=Linear","MultiX=Average","Skip=True","Sort=True")</f>
        <v>13.437782010388633</v>
      </c>
    </row>
    <row r="2652" spans="16:21" x14ac:dyDescent="0.25">
      <c r="P2652" s="10">
        <v>38366</v>
      </c>
      <c r="Q2652">
        <v>11.90277</v>
      </c>
      <c r="S2652" s="42">
        <f t="shared" ca="1" si="47"/>
        <v>48623</v>
      </c>
      <c r="T2652" s="43">
        <f ca="1">_xll.BInterpol('Base CDI'!$H$4:$H$28,'Base CDI'!$J$4:$J$29,S2652,"Cubic","Extrapolate=Linear","MultiX=Average","Skip=True","Sort=True")</f>
        <v>13.440062202205322</v>
      </c>
      <c r="U2652" s="43">
        <f ca="1">_xll.BInterpol('Base CDI'!$H$4:$H$28,'Base CDI'!$I$4:$I$29,S2652,"Cubic","Extrapolate=Linear","MultiX=Average","Skip=True","Sort=True")</f>
        <v>13.437967046693354</v>
      </c>
    </row>
    <row r="2653" spans="16:21" x14ac:dyDescent="0.25">
      <c r="P2653" s="10">
        <v>38369</v>
      </c>
      <c r="Q2653">
        <v>11.91048</v>
      </c>
      <c r="S2653" s="42">
        <f t="shared" ca="1" si="47"/>
        <v>48624</v>
      </c>
      <c r="T2653" s="43">
        <f ca="1">_xll.BInterpol('Base CDI'!$H$4:$H$28,'Base CDI'!$J$4:$J$29,S2653,"Cubic","Extrapolate=Linear","MultiX=Average","Skip=True","Sort=True")</f>
        <v>13.440203989037457</v>
      </c>
      <c r="U2653" s="43">
        <f ca="1">_xll.BInterpol('Base CDI'!$H$4:$H$28,'Base CDI'!$I$4:$I$29,S2653,"Cubic","Extrapolate=Linear","MultiX=Average","Skip=True","Sort=True")</f>
        <v>13.438151624913035</v>
      </c>
    </row>
    <row r="2654" spans="16:21" x14ac:dyDescent="0.25">
      <c r="P2654" s="10">
        <v>38370</v>
      </c>
      <c r="Q2654">
        <v>11.918200000000001</v>
      </c>
      <c r="S2654" s="42">
        <f t="shared" ca="1" si="47"/>
        <v>48625</v>
      </c>
      <c r="T2654" s="43">
        <f ca="1">_xll.BInterpol('Base CDI'!$H$4:$H$28,'Base CDI'!$J$4:$J$29,S2654,"Cubic","Extrapolate=Linear","MultiX=Average","Skip=True","Sort=True")</f>
        <v>13.440345489663006</v>
      </c>
      <c r="U2654" s="43">
        <f ca="1">_xll.BInterpol('Base CDI'!$H$4:$H$28,'Base CDI'!$I$4:$I$29,S2654,"Cubic","Extrapolate=Linear","MultiX=Average","Skip=True","Sort=True")</f>
        <v>13.438335745476984</v>
      </c>
    </row>
    <row r="2655" spans="16:21" x14ac:dyDescent="0.25">
      <c r="P2655" s="10">
        <v>38371</v>
      </c>
      <c r="Q2655">
        <v>11.925929999999999</v>
      </c>
      <c r="S2655" s="42">
        <f t="shared" ca="1" si="47"/>
        <v>48626</v>
      </c>
      <c r="T2655" s="43">
        <f ca="1">_xll.BInterpol('Base CDI'!$H$4:$H$28,'Base CDI'!$J$4:$J$29,S2655,"Cubic","Extrapolate=Linear","MultiX=Average","Skip=True","Sort=True")</f>
        <v>13.440486704286021</v>
      </c>
      <c r="U2655" s="43">
        <f ca="1">_xll.BInterpol('Base CDI'!$H$4:$H$28,'Base CDI'!$I$4:$I$29,S2655,"Cubic","Extrapolate=Linear","MultiX=Average","Skip=True","Sort=True")</f>
        <v>13.438519408814511</v>
      </c>
    </row>
    <row r="2656" spans="16:21" x14ac:dyDescent="0.25">
      <c r="P2656" s="10">
        <v>38372</v>
      </c>
      <c r="Q2656">
        <v>11.93365</v>
      </c>
      <c r="S2656" s="42">
        <f t="shared" ca="1" si="47"/>
        <v>48627</v>
      </c>
      <c r="T2656" s="43">
        <f ca="1">_xll.BInterpol('Base CDI'!$H$4:$H$28,'Base CDI'!$J$4:$J$29,S2656,"Cubic","Extrapolate=Linear","MultiX=Average","Skip=True","Sort=True")</f>
        <v>13.440627633110557</v>
      </c>
      <c r="U2656" s="43">
        <f ca="1">_xll.BInterpol('Base CDI'!$H$4:$H$28,'Base CDI'!$I$4:$I$29,S2656,"Cubic","Extrapolate=Linear","MultiX=Average","Skip=True","Sort=True")</f>
        <v>13.438702615354925</v>
      </c>
    </row>
    <row r="2657" spans="16:21" x14ac:dyDescent="0.25">
      <c r="P2657" s="10">
        <v>38373</v>
      </c>
      <c r="Q2657">
        <v>11.94158</v>
      </c>
      <c r="S2657" s="42">
        <f t="shared" ca="1" si="47"/>
        <v>48628</v>
      </c>
      <c r="T2657" s="43">
        <f ca="1">_xll.BInterpol('Base CDI'!$H$4:$H$28,'Base CDI'!$J$4:$J$29,S2657,"Cubic","Extrapolate=Linear","MultiX=Average","Skip=True","Sort=True")</f>
        <v>13.440768276340664</v>
      </c>
      <c r="U2657" s="43">
        <f ca="1">_xll.BInterpol('Base CDI'!$H$4:$H$28,'Base CDI'!$I$4:$I$29,S2657,"Cubic","Extrapolate=Linear","MultiX=Average","Skip=True","Sort=True")</f>
        <v>13.438885365527538</v>
      </c>
    </row>
    <row r="2658" spans="16:21" x14ac:dyDescent="0.25">
      <c r="P2658" s="10">
        <v>38376</v>
      </c>
      <c r="Q2658">
        <v>11.94952</v>
      </c>
      <c r="S2658" s="42">
        <f t="shared" ca="1" si="47"/>
        <v>48629</v>
      </c>
      <c r="T2658" s="43">
        <f ca="1">_xll.BInterpol('Base CDI'!$H$4:$H$28,'Base CDI'!$J$4:$J$29,S2658,"Cubic","Extrapolate=Linear","MultiX=Average","Skip=True","Sort=True")</f>
        <v>13.440908634180396</v>
      </c>
      <c r="U2658" s="43">
        <f ca="1">_xll.BInterpol('Base CDI'!$H$4:$H$28,'Base CDI'!$I$4:$I$29,S2658,"Cubic","Extrapolate=Linear","MultiX=Average","Skip=True","Sort=True")</f>
        <v>13.439067659761653</v>
      </c>
    </row>
    <row r="2659" spans="16:21" x14ac:dyDescent="0.25">
      <c r="P2659" s="10">
        <v>38377</v>
      </c>
      <c r="Q2659">
        <v>11.957470000000001</v>
      </c>
      <c r="S2659" s="42">
        <f t="shared" ca="1" si="47"/>
        <v>48630</v>
      </c>
      <c r="T2659" s="43">
        <f ca="1">_xll.BInterpol('Base CDI'!$H$4:$H$28,'Base CDI'!$J$4:$J$29,S2659,"Cubic","Extrapolate=Linear","MultiX=Average","Skip=True","Sort=True")</f>
        <v>13.441048706833806</v>
      </c>
      <c r="U2659" s="43">
        <f ca="1">_xll.BInterpol('Base CDI'!$H$4:$H$28,'Base CDI'!$I$4:$I$29,S2659,"Cubic","Extrapolate=Linear","MultiX=Average","Skip=True","Sort=True")</f>
        <v>13.439249498486584</v>
      </c>
    </row>
    <row r="2660" spans="16:21" x14ac:dyDescent="0.25">
      <c r="P2660" s="10">
        <v>38378</v>
      </c>
      <c r="Q2660">
        <v>11.96542</v>
      </c>
      <c r="S2660" s="42">
        <f t="shared" ca="1" si="47"/>
        <v>48631</v>
      </c>
      <c r="T2660" s="43">
        <f ca="1">_xll.BInterpol('Base CDI'!$H$4:$H$28,'Base CDI'!$J$4:$J$29,S2660,"Cubic","Extrapolate=Linear","MultiX=Average","Skip=True","Sort=True")</f>
        <v>13.441188494504949</v>
      </c>
      <c r="U2660" s="43">
        <f ca="1">_xll.BInterpol('Base CDI'!$H$4:$H$28,'Base CDI'!$I$4:$I$29,S2660,"Cubic","Extrapolate=Linear","MultiX=Average","Skip=True","Sort=True")</f>
        <v>13.439430882131637</v>
      </c>
    </row>
    <row r="2661" spans="16:21" x14ac:dyDescent="0.25">
      <c r="P2661" s="10">
        <v>38379</v>
      </c>
      <c r="Q2661">
        <v>11.973369999999999</v>
      </c>
      <c r="S2661" s="42">
        <f t="shared" ca="1" si="47"/>
        <v>48632</v>
      </c>
      <c r="T2661" s="43">
        <f ca="1">_xll.BInterpol('Base CDI'!$H$4:$H$28,'Base CDI'!$J$4:$J$29,S2661,"Cubic","Extrapolate=Linear","MultiX=Average","Skip=True","Sort=True")</f>
        <v>13.441327997397874</v>
      </c>
      <c r="U2661" s="43">
        <f ca="1">_xll.BInterpol('Base CDI'!$H$4:$H$28,'Base CDI'!$I$4:$I$29,S2661,"Cubic","Extrapolate=Linear","MultiX=Average","Skip=True","Sort=True")</f>
        <v>13.439611811126122</v>
      </c>
    </row>
    <row r="2662" spans="16:21" x14ac:dyDescent="0.25">
      <c r="P2662" s="10">
        <v>38380</v>
      </c>
      <c r="Q2662">
        <v>11.98133</v>
      </c>
      <c r="S2662" s="42">
        <f t="shared" ca="1" si="47"/>
        <v>48633</v>
      </c>
      <c r="T2662" s="43">
        <f ca="1">_xll.BInterpol('Base CDI'!$H$4:$H$28,'Base CDI'!$J$4:$J$29,S2662,"Cubic","Extrapolate=Linear","MultiX=Average","Skip=True","Sort=True")</f>
        <v>13.441467215716637</v>
      </c>
      <c r="U2662" s="43">
        <f ca="1">_xll.BInterpol('Base CDI'!$H$4:$H$28,'Base CDI'!$I$4:$I$29,S2662,"Cubic","Extrapolate=Linear","MultiX=Average","Skip=True","Sort=True")</f>
        <v>13.439792285899347</v>
      </c>
    </row>
    <row r="2663" spans="16:21" x14ac:dyDescent="0.25">
      <c r="P2663" s="10">
        <v>38383</v>
      </c>
      <c r="Q2663">
        <v>11.98929</v>
      </c>
      <c r="S2663" s="42">
        <f t="shared" ca="1" si="47"/>
        <v>48634</v>
      </c>
      <c r="T2663" s="43">
        <f ca="1">_xll.BInterpol('Base CDI'!$H$4:$H$28,'Base CDI'!$J$4:$J$29,S2663,"Cubic","Extrapolate=Linear","MultiX=Average","Skip=True","Sort=True")</f>
        <v>13.441606149665288</v>
      </c>
      <c r="U2663" s="43">
        <f ca="1">_xll.BInterpol('Base CDI'!$H$4:$H$28,'Base CDI'!$I$4:$I$29,S2663,"Cubic","Extrapolate=Linear","MultiX=Average","Skip=True","Sort=True")</f>
        <v>13.439972306880623</v>
      </c>
    </row>
    <row r="2664" spans="16:21" x14ac:dyDescent="0.25">
      <c r="P2664" s="10">
        <v>38384</v>
      </c>
      <c r="Q2664">
        <v>11.99727</v>
      </c>
      <c r="S2664" s="42">
        <f t="shared" ca="1" si="47"/>
        <v>48635</v>
      </c>
      <c r="T2664" s="43">
        <f ca="1">_xll.BInterpol('Base CDI'!$H$4:$H$28,'Base CDI'!$J$4:$J$29,S2664,"Cubic","Extrapolate=Linear","MultiX=Average","Skip=True","Sort=True")</f>
        <v>13.441744799447884</v>
      </c>
      <c r="U2664" s="43">
        <f ca="1">_xll.BInterpol('Base CDI'!$H$4:$H$28,'Base CDI'!$I$4:$I$29,S2664,"Cubic","Extrapolate=Linear","MultiX=Average","Skip=True","Sort=True")</f>
        <v>13.440151874499259</v>
      </c>
    </row>
    <row r="2665" spans="16:21" x14ac:dyDescent="0.25">
      <c r="P2665" s="10">
        <v>38385</v>
      </c>
      <c r="Q2665">
        <v>12.00525</v>
      </c>
      <c r="S2665" s="42">
        <f t="shared" ca="1" si="47"/>
        <v>48636</v>
      </c>
      <c r="T2665" s="43">
        <f ca="1">_xll.BInterpol('Base CDI'!$H$4:$H$28,'Base CDI'!$J$4:$J$29,S2665,"Cubic","Extrapolate=Linear","MultiX=Average","Skip=True","Sort=True")</f>
        <v>13.441883165268473</v>
      </c>
      <c r="U2665" s="43">
        <f ca="1">_xll.BInterpol('Base CDI'!$H$4:$H$28,'Base CDI'!$I$4:$I$29,S2665,"Cubic","Extrapolate=Linear","MultiX=Average","Skip=True","Sort=True")</f>
        <v>13.440330989184561</v>
      </c>
    </row>
    <row r="2666" spans="16:21" x14ac:dyDescent="0.25">
      <c r="P2666" s="10">
        <v>38386</v>
      </c>
      <c r="Q2666">
        <v>12.01324</v>
      </c>
      <c r="S2666" s="42">
        <f t="shared" ca="1" si="47"/>
        <v>48637</v>
      </c>
      <c r="T2666" s="43">
        <f ca="1">_xll.BInterpol('Base CDI'!$H$4:$H$28,'Base CDI'!$J$4:$J$29,S2666,"Cubic","Extrapolate=Linear","MultiX=Average","Skip=True","Sort=True")</f>
        <v>13.442021247331112</v>
      </c>
      <c r="U2666" s="43">
        <f ca="1">_xll.BInterpol('Base CDI'!$H$4:$H$28,'Base CDI'!$I$4:$I$29,S2666,"Cubic","Extrapolate=Linear","MultiX=Average","Skip=True","Sort=True")</f>
        <v>13.440509651365842</v>
      </c>
    </row>
    <row r="2667" spans="16:21" x14ac:dyDescent="0.25">
      <c r="P2667" s="10">
        <v>38387</v>
      </c>
      <c r="Q2667">
        <v>12.021240000000001</v>
      </c>
      <c r="S2667" s="42">
        <f t="shared" ca="1" si="47"/>
        <v>48638</v>
      </c>
      <c r="T2667" s="43">
        <f ca="1">_xll.BInterpol('Base CDI'!$H$4:$H$28,'Base CDI'!$J$4:$J$29,S2667,"Cubic","Extrapolate=Linear","MultiX=Average","Skip=True","Sort=True")</f>
        <v>13.442159045839853</v>
      </c>
      <c r="U2667" s="43">
        <f ca="1">_xll.BInterpol('Base CDI'!$H$4:$H$28,'Base CDI'!$I$4:$I$29,S2667,"Cubic","Extrapolate=Linear","MultiX=Average","Skip=True","Sort=True")</f>
        <v>13.440687861472409</v>
      </c>
    </row>
    <row r="2668" spans="16:21" x14ac:dyDescent="0.25">
      <c r="P2668" s="10">
        <v>38392</v>
      </c>
      <c r="Q2668">
        <v>12.02924</v>
      </c>
      <c r="S2668" s="42">
        <f t="shared" ca="1" si="47"/>
        <v>48639</v>
      </c>
      <c r="T2668" s="43">
        <f ca="1">_xll.BInterpol('Base CDI'!$H$4:$H$28,'Base CDI'!$J$4:$J$29,S2668,"Cubic","Extrapolate=Linear","MultiX=Average","Skip=True","Sort=True")</f>
        <v>13.442296560998747</v>
      </c>
      <c r="U2668" s="43">
        <f ca="1">_xll.BInterpol('Base CDI'!$H$4:$H$28,'Base CDI'!$I$4:$I$29,S2668,"Cubic","Extrapolate=Linear","MultiX=Average","Skip=True","Sort=True")</f>
        <v>13.440865619933568</v>
      </c>
    </row>
    <row r="2669" spans="16:21" x14ac:dyDescent="0.25">
      <c r="P2669" s="10">
        <v>38393</v>
      </c>
      <c r="Q2669">
        <v>12.037240000000001</v>
      </c>
      <c r="S2669" s="42">
        <f t="shared" ca="1" si="47"/>
        <v>48640</v>
      </c>
      <c r="T2669" s="43">
        <f ca="1">_xll.BInterpol('Base CDI'!$H$4:$H$28,'Base CDI'!$J$4:$J$29,S2669,"Cubic","Extrapolate=Linear","MultiX=Average","Skip=True","Sort=True")</f>
        <v>13.442433793011848</v>
      </c>
      <c r="U2669" s="43">
        <f ca="1">_xll.BInterpol('Base CDI'!$H$4:$H$28,'Base CDI'!$I$4:$I$29,S2669,"Cubic","Extrapolate=Linear","MultiX=Average","Skip=True","Sort=True")</f>
        <v>13.441042927178634</v>
      </c>
    </row>
    <row r="2670" spans="16:21" x14ac:dyDescent="0.25">
      <c r="P2670" s="10">
        <v>38394</v>
      </c>
      <c r="Q2670">
        <v>12.04524</v>
      </c>
      <c r="S2670" s="42">
        <f t="shared" ca="1" si="47"/>
        <v>48641</v>
      </c>
      <c r="T2670" s="43">
        <f ca="1">_xll.BInterpol('Base CDI'!$H$4:$H$28,'Base CDI'!$J$4:$J$29,S2670,"Cubic","Extrapolate=Linear","MultiX=Average","Skip=True","Sort=True")</f>
        <v>13.442570742083209</v>
      </c>
      <c r="U2670" s="43">
        <f ca="1">_xll.BInterpol('Base CDI'!$H$4:$H$28,'Base CDI'!$I$4:$I$29,S2670,"Cubic","Extrapolate=Linear","MultiX=Average","Skip=True","Sort=True")</f>
        <v>13.44121978363691</v>
      </c>
    </row>
    <row r="2671" spans="16:21" x14ac:dyDescent="0.25">
      <c r="P2671" s="10">
        <v>38397</v>
      </c>
      <c r="Q2671">
        <v>12.05325</v>
      </c>
      <c r="S2671" s="42">
        <f t="shared" ca="1" si="47"/>
        <v>48642</v>
      </c>
      <c r="T2671" s="43">
        <f ca="1">_xll.BInterpol('Base CDI'!$H$4:$H$28,'Base CDI'!$J$4:$J$29,S2671,"Cubic","Extrapolate=Linear","MultiX=Average","Skip=True","Sort=True")</f>
        <v>13.442707408416885</v>
      </c>
      <c r="U2671" s="43">
        <f ca="1">_xll.BInterpol('Base CDI'!$H$4:$H$28,'Base CDI'!$I$4:$I$29,S2671,"Cubic","Extrapolate=Linear","MultiX=Average","Skip=True","Sort=True")</f>
        <v>13.441396189737711</v>
      </c>
    </row>
    <row r="2672" spans="16:21" x14ac:dyDescent="0.25">
      <c r="P2672" s="10">
        <v>38398</v>
      </c>
      <c r="Q2672">
        <v>12.061260000000001</v>
      </c>
      <c r="S2672" s="42">
        <f t="shared" ca="1" si="47"/>
        <v>48643</v>
      </c>
      <c r="T2672" s="43">
        <f ca="1">_xll.BInterpol('Base CDI'!$H$4:$H$28,'Base CDI'!$J$4:$J$29,S2672,"Cubic","Extrapolate=Linear","MultiX=Average","Skip=True","Sort=True")</f>
        <v>13.442843792216925</v>
      </c>
      <c r="U2672" s="43">
        <f ca="1">_xll.BInterpol('Base CDI'!$H$4:$H$28,'Base CDI'!$I$4:$I$29,S2672,"Cubic","Extrapolate=Linear","MultiX=Average","Skip=True","Sort=True")</f>
        <v>13.441572145910341</v>
      </c>
    </row>
    <row r="2673" spans="16:21" x14ac:dyDescent="0.25">
      <c r="P2673" s="10">
        <v>38399</v>
      </c>
      <c r="Q2673">
        <v>12.069269999999999</v>
      </c>
      <c r="S2673" s="42">
        <f t="shared" ca="1" si="47"/>
        <v>48644</v>
      </c>
      <c r="T2673" s="43">
        <f ca="1">_xll.BInterpol('Base CDI'!$H$4:$H$28,'Base CDI'!$J$4:$J$29,S2673,"Cubic","Extrapolate=Linear","MultiX=Average","Skip=True","Sort=True")</f>
        <v>13.442979893687383</v>
      </c>
      <c r="U2673" s="43">
        <f ca="1">_xll.BInterpol('Base CDI'!$H$4:$H$28,'Base CDI'!$I$4:$I$29,S2673,"Cubic","Extrapolate=Linear","MultiX=Average","Skip=True","Sort=True")</f>
        <v>13.441747652584111</v>
      </c>
    </row>
    <row r="2674" spans="16:21" x14ac:dyDescent="0.25">
      <c r="P2674" s="10">
        <v>38400</v>
      </c>
      <c r="Q2674">
        <v>12.07728</v>
      </c>
      <c r="S2674" s="42">
        <f t="shared" ca="1" si="47"/>
        <v>48645</v>
      </c>
      <c r="T2674" s="43">
        <f ca="1">_xll.BInterpol('Base CDI'!$H$4:$H$28,'Base CDI'!$J$4:$J$29,S2674,"Cubic","Extrapolate=Linear","MultiX=Average","Skip=True","Sort=True")</f>
        <v>13.443115713032315</v>
      </c>
      <c r="U2674" s="43">
        <f ca="1">_xll.BInterpol('Base CDI'!$H$4:$H$28,'Base CDI'!$I$4:$I$29,S2674,"Cubic","Extrapolate=Linear","MultiX=Average","Skip=True","Sort=True")</f>
        <v>13.441922710188329</v>
      </c>
    </row>
    <row r="2675" spans="16:21" x14ac:dyDescent="0.25">
      <c r="P2675" s="10">
        <v>38401</v>
      </c>
      <c r="Q2675">
        <v>12.0855</v>
      </c>
      <c r="S2675" s="42">
        <f t="shared" ca="1" si="47"/>
        <v>48646</v>
      </c>
      <c r="T2675" s="43">
        <f ca="1">_xll.BInterpol('Base CDI'!$H$4:$H$28,'Base CDI'!$J$4:$J$29,S2675,"Cubic","Extrapolate=Linear","MultiX=Average","Skip=True","Sort=True")</f>
        <v>13.44325125045577</v>
      </c>
      <c r="U2675" s="43">
        <f ca="1">_xll.BInterpol('Base CDI'!$H$4:$H$28,'Base CDI'!$I$4:$I$29,S2675,"Cubic","Extrapolate=Linear","MultiX=Average","Skip=True","Sort=True")</f>
        <v>13.442097319152307</v>
      </c>
    </row>
    <row r="2676" spans="16:21" x14ac:dyDescent="0.25">
      <c r="P2676" s="10">
        <v>38404</v>
      </c>
      <c r="Q2676">
        <v>12.093719999999999</v>
      </c>
      <c r="S2676" s="42">
        <f t="shared" ca="1" si="47"/>
        <v>48647</v>
      </c>
      <c r="T2676" s="43">
        <f ca="1">_xll.BInterpol('Base CDI'!$H$4:$H$28,'Base CDI'!$J$4:$J$29,S2676,"Cubic","Extrapolate=Linear","MultiX=Average","Skip=True","Sort=True")</f>
        <v>13.443386506161803</v>
      </c>
      <c r="U2676" s="43">
        <f ca="1">_xll.BInterpol('Base CDI'!$H$4:$H$28,'Base CDI'!$I$4:$I$29,S2676,"Cubic","Extrapolate=Linear","MultiX=Average","Skip=True","Sort=True")</f>
        <v>13.442271479905349</v>
      </c>
    </row>
    <row r="2677" spans="16:21" x14ac:dyDescent="0.25">
      <c r="P2677" s="10">
        <v>38405</v>
      </c>
      <c r="Q2677">
        <v>12.10195</v>
      </c>
      <c r="S2677" s="42">
        <f t="shared" ca="1" si="47"/>
        <v>48648</v>
      </c>
      <c r="T2677" s="43">
        <f ca="1">_xll.BInterpol('Base CDI'!$H$4:$H$28,'Base CDI'!$J$4:$J$29,S2677,"Cubic","Extrapolate=Linear","MultiX=Average","Skip=True","Sort=True")</f>
        <v>13.443521480354464</v>
      </c>
      <c r="U2677" s="43">
        <f ca="1">_xll.BInterpol('Base CDI'!$H$4:$H$28,'Base CDI'!$I$4:$I$29,S2677,"Cubic","Extrapolate=Linear","MultiX=Average","Skip=True","Sort=True")</f>
        <v>13.442445192876768</v>
      </c>
    </row>
    <row r="2678" spans="16:21" x14ac:dyDescent="0.25">
      <c r="P2678" s="10">
        <v>38406</v>
      </c>
      <c r="Q2678">
        <v>12.11018</v>
      </c>
      <c r="S2678" s="42">
        <f t="shared" ca="1" si="47"/>
        <v>48649</v>
      </c>
      <c r="T2678" s="43">
        <f ca="1">_xll.BInterpol('Base CDI'!$H$4:$H$28,'Base CDI'!$J$4:$J$29,S2678,"Cubic","Extrapolate=Linear","MultiX=Average","Skip=True","Sort=True")</f>
        <v>13.443656173237811</v>
      </c>
      <c r="U2678" s="43">
        <f ca="1">_xll.BInterpol('Base CDI'!$H$4:$H$28,'Base CDI'!$I$4:$I$29,S2678,"Cubic","Extrapolate=Linear","MultiX=Average","Skip=True","Sort=True")</f>
        <v>13.442618458495872</v>
      </c>
    </row>
    <row r="2679" spans="16:21" x14ac:dyDescent="0.25">
      <c r="P2679" s="10">
        <v>38407</v>
      </c>
      <c r="Q2679">
        <v>12.118410000000001</v>
      </c>
      <c r="S2679" s="42">
        <f t="shared" ca="1" si="47"/>
        <v>48650</v>
      </c>
      <c r="T2679" s="43">
        <f ca="1">_xll.BInterpol('Base CDI'!$H$4:$H$28,'Base CDI'!$J$4:$J$29,S2679,"Cubic","Extrapolate=Linear","MultiX=Average","Skip=True","Sort=True")</f>
        <v>13.443790585015893</v>
      </c>
      <c r="U2679" s="43">
        <f ca="1">_xll.BInterpol('Base CDI'!$H$4:$H$28,'Base CDI'!$I$4:$I$29,S2679,"Cubic","Extrapolate=Linear","MultiX=Average","Skip=True","Sort=True")</f>
        <v>13.44279127719197</v>
      </c>
    </row>
    <row r="2680" spans="16:21" x14ac:dyDescent="0.25">
      <c r="P2680" s="10">
        <v>38408</v>
      </c>
      <c r="Q2680">
        <v>12.12665</v>
      </c>
      <c r="S2680" s="42">
        <f t="shared" ca="1" si="47"/>
        <v>48651</v>
      </c>
      <c r="T2680" s="43">
        <f ca="1">_xll.BInterpol('Base CDI'!$H$4:$H$28,'Base CDI'!$J$4:$J$29,S2680,"Cubic","Extrapolate=Linear","MultiX=Average","Skip=True","Sort=True")</f>
        <v>13.443924715892765</v>
      </c>
      <c r="U2680" s="43">
        <f ca="1">_xll.BInterpol('Base CDI'!$H$4:$H$28,'Base CDI'!$I$4:$I$29,S2680,"Cubic","Extrapolate=Linear","MultiX=Average","Skip=True","Sort=True")</f>
        <v>13.44296364939437</v>
      </c>
    </row>
    <row r="2681" spans="16:21" x14ac:dyDescent="0.25">
      <c r="P2681" s="10">
        <v>38411</v>
      </c>
      <c r="Q2681">
        <v>12.1349</v>
      </c>
      <c r="S2681" s="42">
        <f t="shared" ca="1" si="47"/>
        <v>48652</v>
      </c>
      <c r="T2681" s="43">
        <f ca="1">_xll.BInterpol('Base CDI'!$H$4:$H$28,'Base CDI'!$J$4:$J$29,S2681,"Cubic","Extrapolate=Linear","MultiX=Average","Skip=True","Sort=True")</f>
        <v>13.44405856607248</v>
      </c>
      <c r="U2681" s="43">
        <f ca="1">_xll.BInterpol('Base CDI'!$H$4:$H$28,'Base CDI'!$I$4:$I$29,S2681,"Cubic","Extrapolate=Linear","MultiX=Average","Skip=True","Sort=True")</f>
        <v>13.443135575532382</v>
      </c>
    </row>
    <row r="2682" spans="16:21" x14ac:dyDescent="0.25">
      <c r="P2682" s="10">
        <v>38412</v>
      </c>
      <c r="Q2682">
        <v>12.143140000000001</v>
      </c>
      <c r="S2682" s="42">
        <f t="shared" ca="1" si="47"/>
        <v>48653</v>
      </c>
      <c r="T2682" s="43">
        <f ca="1">_xll.BInterpol('Base CDI'!$H$4:$H$28,'Base CDI'!$J$4:$J$29,S2682,"Cubic","Extrapolate=Linear","MultiX=Average","Skip=True","Sort=True")</f>
        <v>13.444192135759087</v>
      </c>
      <c r="U2682" s="43">
        <f ca="1">_xll.BInterpol('Base CDI'!$H$4:$H$28,'Base CDI'!$I$4:$I$29,S2682,"Cubic","Extrapolate=Linear","MultiX=Average","Skip=True","Sort=True")</f>
        <v>13.443307056035316</v>
      </c>
    </row>
    <row r="2683" spans="16:21" x14ac:dyDescent="0.25">
      <c r="P2683" s="10">
        <v>38413</v>
      </c>
      <c r="Q2683">
        <v>12.151400000000001</v>
      </c>
      <c r="S2683" s="42">
        <f t="shared" ca="1" si="47"/>
        <v>48654</v>
      </c>
      <c r="T2683" s="43">
        <f ca="1">_xll.BInterpol('Base CDI'!$H$4:$H$28,'Base CDI'!$J$4:$J$29,S2683,"Cubic","Extrapolate=Linear","MultiX=Average","Skip=True","Sort=True")</f>
        <v>13.444325425156643</v>
      </c>
      <c r="U2683" s="43">
        <f ca="1">_xll.BInterpol('Base CDI'!$H$4:$H$28,'Base CDI'!$I$4:$I$29,S2683,"Cubic","Extrapolate=Linear","MultiX=Average","Skip=True","Sort=True")</f>
        <v>13.443478091332478</v>
      </c>
    </row>
    <row r="2684" spans="16:21" x14ac:dyDescent="0.25">
      <c r="P2684" s="10">
        <v>38414</v>
      </c>
      <c r="Q2684">
        <v>12.159649999999999</v>
      </c>
      <c r="S2684" s="42">
        <f t="shared" ca="1" si="47"/>
        <v>48655</v>
      </c>
      <c r="T2684" s="43">
        <f ca="1">_xll.BInterpol('Base CDI'!$H$4:$H$28,'Base CDI'!$J$4:$J$29,S2684,"Cubic","Extrapolate=Linear","MultiX=Average","Skip=True","Sort=True")</f>
        <v>13.444458434469201</v>
      </c>
      <c r="U2684" s="43">
        <f ca="1">_xll.BInterpol('Base CDI'!$H$4:$H$28,'Base CDI'!$I$4:$I$29,S2684,"Cubic","Extrapolate=Linear","MultiX=Average","Skip=True","Sort=True")</f>
        <v>13.443648681853178</v>
      </c>
    </row>
    <row r="2685" spans="16:21" x14ac:dyDescent="0.25">
      <c r="P2685" s="10">
        <v>38415</v>
      </c>
      <c r="Q2685">
        <v>12.167899999999999</v>
      </c>
      <c r="S2685" s="42">
        <f t="shared" ca="1" si="47"/>
        <v>48656</v>
      </c>
      <c r="T2685" s="43">
        <f ca="1">_xll.BInterpol('Base CDI'!$H$4:$H$28,'Base CDI'!$J$4:$J$29,S2685,"Cubic","Extrapolate=Linear","MultiX=Average","Skip=True","Sort=True")</f>
        <v>13.444591163900812</v>
      </c>
      <c r="U2685" s="43">
        <f ca="1">_xll.BInterpol('Base CDI'!$H$4:$H$28,'Base CDI'!$I$4:$I$29,S2685,"Cubic","Extrapolate=Linear","MultiX=Average","Skip=True","Sort=True")</f>
        <v>13.443818828026727</v>
      </c>
    </row>
    <row r="2686" spans="16:21" x14ac:dyDescent="0.25">
      <c r="P2686" s="10">
        <v>38418</v>
      </c>
      <c r="Q2686">
        <v>12.176159999999999</v>
      </c>
      <c r="S2686" s="42">
        <f t="shared" ca="1" si="47"/>
        <v>48657</v>
      </c>
      <c r="T2686" s="43">
        <f ca="1">_xll.BInterpol('Base CDI'!$H$4:$H$28,'Base CDI'!$J$4:$J$29,S2686,"Cubic","Extrapolate=Linear","MultiX=Average","Skip=True","Sort=True")</f>
        <v>13.444723613655528</v>
      </c>
      <c r="U2686" s="43">
        <f ca="1">_xll.BInterpol('Base CDI'!$H$4:$H$28,'Base CDI'!$I$4:$I$29,S2686,"Cubic","Extrapolate=Linear","MultiX=Average","Skip=True","Sort=True")</f>
        <v>13.443988530282432</v>
      </c>
    </row>
    <row r="2687" spans="16:21" x14ac:dyDescent="0.25">
      <c r="P2687" s="10">
        <v>38419</v>
      </c>
      <c r="Q2687">
        <v>12.184419999999999</v>
      </c>
      <c r="S2687" s="42">
        <f t="shared" ca="1" si="47"/>
        <v>48658</v>
      </c>
      <c r="T2687" s="43">
        <f ca="1">_xll.BInterpol('Base CDI'!$H$4:$H$28,'Base CDI'!$J$4:$J$29,S2687,"Cubic","Extrapolate=Linear","MultiX=Average","Skip=True","Sort=True")</f>
        <v>13.444855783937404</v>
      </c>
      <c r="U2687" s="43">
        <f ca="1">_xll.BInterpol('Base CDI'!$H$4:$H$28,'Base CDI'!$I$4:$I$29,S2687,"Cubic","Extrapolate=Linear","MultiX=Average","Skip=True","Sort=True")</f>
        <v>13.444157789049603</v>
      </c>
    </row>
    <row r="2688" spans="16:21" x14ac:dyDescent="0.25">
      <c r="P2688" s="10">
        <v>38420</v>
      </c>
      <c r="Q2688">
        <v>12.192690000000001</v>
      </c>
      <c r="S2688" s="42">
        <f t="shared" ca="1" si="47"/>
        <v>48659</v>
      </c>
      <c r="T2688" s="43">
        <f ca="1">_xll.BInterpol('Base CDI'!$H$4:$H$28,'Base CDI'!$J$4:$J$29,S2688,"Cubic","Extrapolate=Linear","MultiX=Average","Skip=True","Sort=True")</f>
        <v>13.444987674950493</v>
      </c>
      <c r="U2688" s="43">
        <f ca="1">_xll.BInterpol('Base CDI'!$H$4:$H$28,'Base CDI'!$I$4:$I$29,S2688,"Cubic","Extrapolate=Linear","MultiX=Average","Skip=True","Sort=True")</f>
        <v>13.444326604757549</v>
      </c>
    </row>
    <row r="2689" spans="16:21" x14ac:dyDescent="0.25">
      <c r="P2689" s="10">
        <v>38421</v>
      </c>
      <c r="Q2689">
        <v>12.20096</v>
      </c>
      <c r="S2689" s="42">
        <f t="shared" ca="1" si="47"/>
        <v>48660</v>
      </c>
      <c r="T2689" s="43">
        <f ca="1">_xll.BInterpol('Base CDI'!$H$4:$H$28,'Base CDI'!$J$4:$J$29,S2689,"Cubic","Extrapolate=Linear","MultiX=Average","Skip=True","Sort=True")</f>
        <v>13.445119286898848</v>
      </c>
      <c r="U2689" s="43">
        <f ca="1">_xll.BInterpol('Base CDI'!$H$4:$H$28,'Base CDI'!$I$4:$I$29,S2689,"Cubic","Extrapolate=Linear","MultiX=Average","Skip=True","Sort=True")</f>
        <v>13.444494977835578</v>
      </c>
    </row>
    <row r="2690" spans="16:21" x14ac:dyDescent="0.25">
      <c r="P2690" s="10">
        <v>38422</v>
      </c>
      <c r="Q2690">
        <v>12.20923</v>
      </c>
      <c r="S2690" s="42">
        <f t="shared" ca="1" si="47"/>
        <v>48661</v>
      </c>
      <c r="T2690" s="43">
        <f ca="1">_xll.BInterpol('Base CDI'!$H$4:$H$28,'Base CDI'!$J$4:$J$29,S2690,"Cubic","Extrapolate=Linear","MultiX=Average","Skip=True","Sort=True")</f>
        <v>13.445250619986519</v>
      </c>
      <c r="U2690" s="43">
        <f ca="1">_xll.BInterpol('Base CDI'!$H$4:$H$28,'Base CDI'!$I$4:$I$29,S2690,"Cubic","Extrapolate=Linear","MultiX=Average","Skip=True","Sort=True")</f>
        <v>13.444662908712999</v>
      </c>
    </row>
    <row r="2691" spans="16:21" x14ac:dyDescent="0.25">
      <c r="P2691" s="10">
        <v>38425</v>
      </c>
      <c r="Q2691">
        <v>12.217510000000001</v>
      </c>
      <c r="S2691" s="42">
        <f t="shared" ca="1" si="47"/>
        <v>48662</v>
      </c>
      <c r="T2691" s="43">
        <f ca="1">_xll.BInterpol('Base CDI'!$H$4:$H$28,'Base CDI'!$J$4:$J$29,S2691,"Cubic","Extrapolate=Linear","MultiX=Average","Skip=True","Sort=True")</f>
        <v>13.445381674417563</v>
      </c>
      <c r="U2691" s="43">
        <f ca="1">_xll.BInterpol('Base CDI'!$H$4:$H$28,'Base CDI'!$I$4:$I$29,S2691,"Cubic","Extrapolate=Linear","MultiX=Average","Skip=True","Sort=True")</f>
        <v>13.444830397819123</v>
      </c>
    </row>
    <row r="2692" spans="16:21" x14ac:dyDescent="0.25">
      <c r="P2692" s="10">
        <v>38426</v>
      </c>
      <c r="Q2692">
        <v>12.22579</v>
      </c>
      <c r="S2692" s="42">
        <f t="shared" ca="1" si="47"/>
        <v>48663</v>
      </c>
      <c r="T2692" s="43">
        <f ca="1">_xll.BInterpol('Base CDI'!$H$4:$H$28,'Base CDI'!$J$4:$J$29,S2692,"Cubic","Extrapolate=Linear","MultiX=Average","Skip=True","Sort=True")</f>
        <v>13.445512450396029</v>
      </c>
      <c r="U2692" s="43">
        <f ca="1">_xll.BInterpol('Base CDI'!$H$4:$H$28,'Base CDI'!$I$4:$I$29,S2692,"Cubic","Extrapolate=Linear","MultiX=Average","Skip=True","Sort=True")</f>
        <v>13.444997445583256</v>
      </c>
    </row>
    <row r="2693" spans="16:21" x14ac:dyDescent="0.25">
      <c r="P2693" s="10">
        <v>38427</v>
      </c>
      <c r="Q2693">
        <v>12.234080000000001</v>
      </c>
      <c r="S2693" s="42">
        <f t="shared" ca="1" si="47"/>
        <v>48664</v>
      </c>
      <c r="T2693" s="43">
        <f ca="1">_xll.BInterpol('Base CDI'!$H$4:$H$28,'Base CDI'!$J$4:$J$29,S2693,"Cubic","Extrapolate=Linear","MultiX=Average","Skip=True","Sort=True")</f>
        <v>13.445642948125974</v>
      </c>
      <c r="U2693" s="43">
        <f ca="1">_xll.BInterpol('Base CDI'!$H$4:$H$28,'Base CDI'!$I$4:$I$29,S2693,"Cubic","Extrapolate=Linear","MultiX=Average","Skip=True","Sort=True")</f>
        <v>13.445164052434709</v>
      </c>
    </row>
    <row r="2694" spans="16:21" x14ac:dyDescent="0.25">
      <c r="P2694" s="10">
        <v>38428</v>
      </c>
      <c r="Q2694">
        <v>12.242380000000001</v>
      </c>
      <c r="S2694" s="42">
        <f t="shared" ca="1" si="47"/>
        <v>48665</v>
      </c>
      <c r="T2694" s="43">
        <f ca="1">_xll.BInterpol('Base CDI'!$H$4:$H$28,'Base CDI'!$J$4:$J$29,S2694,"Cubic","Extrapolate=Linear","MultiX=Average","Skip=True","Sort=True")</f>
        <v>13.445773167811446</v>
      </c>
      <c r="U2694" s="43">
        <f ca="1">_xll.BInterpol('Base CDI'!$H$4:$H$28,'Base CDI'!$I$4:$I$29,S2694,"Cubic","Extrapolate=Linear","MultiX=Average","Skip=True","Sort=True")</f>
        <v>13.445330218802791</v>
      </c>
    </row>
    <row r="2695" spans="16:21" x14ac:dyDescent="0.25">
      <c r="P2695" s="10">
        <v>38429</v>
      </c>
      <c r="Q2695">
        <v>12.25089</v>
      </c>
      <c r="S2695" s="42">
        <f t="shared" ca="1" si="47"/>
        <v>48666</v>
      </c>
      <c r="T2695" s="43">
        <f ca="1">_xll.BInterpol('Base CDI'!$H$4:$H$28,'Base CDI'!$J$4:$J$29,S2695,"Cubic","Extrapolate=Linear","MultiX=Average","Skip=True","Sort=True")</f>
        <v>13.445903109656502</v>
      </c>
      <c r="U2695" s="43">
        <f ca="1">_xll.BInterpol('Base CDI'!$H$4:$H$28,'Base CDI'!$I$4:$I$29,S2695,"Cubic","Extrapolate=Linear","MultiX=Average","Skip=True","Sort=True")</f>
        <v>13.445495945116809</v>
      </c>
    </row>
    <row r="2696" spans="16:21" x14ac:dyDescent="0.25">
      <c r="P2696" s="10">
        <v>38432</v>
      </c>
      <c r="Q2696">
        <v>12.25942</v>
      </c>
      <c r="S2696" s="42">
        <f t="shared" ca="1" si="47"/>
        <v>48667</v>
      </c>
      <c r="T2696" s="43">
        <f ca="1">_xll.BInterpol('Base CDI'!$H$4:$H$28,'Base CDI'!$J$4:$J$29,S2696,"Cubic","Extrapolate=Linear","MultiX=Average","Skip=True","Sort=True")</f>
        <v>13.446032773865193</v>
      </c>
      <c r="U2696" s="43">
        <f ca="1">_xll.BInterpol('Base CDI'!$H$4:$H$28,'Base CDI'!$I$4:$I$29,S2696,"Cubic","Extrapolate=Linear","MultiX=Average","Skip=True","Sort=True")</f>
        <v>13.445661231806074</v>
      </c>
    </row>
    <row r="2697" spans="16:21" x14ac:dyDescent="0.25">
      <c r="P2697" s="10">
        <v>38433</v>
      </c>
      <c r="Q2697">
        <v>12.26796</v>
      </c>
      <c r="S2697" s="42">
        <f t="shared" ca="1" si="47"/>
        <v>48668</v>
      </c>
      <c r="T2697" s="43">
        <f ca="1">_xll.BInterpol('Base CDI'!$H$4:$H$28,'Base CDI'!$J$4:$J$29,S2697,"Cubic","Extrapolate=Linear","MultiX=Average","Skip=True","Sort=True")</f>
        <v>13.446162160641574</v>
      </c>
      <c r="U2697" s="43">
        <f ca="1">_xll.BInterpol('Base CDI'!$H$4:$H$28,'Base CDI'!$I$4:$I$29,S2697,"Cubic","Extrapolate=Linear","MultiX=Average","Skip=True","Sort=True")</f>
        <v>13.445826079299895</v>
      </c>
    </row>
    <row r="2698" spans="16:21" x14ac:dyDescent="0.25">
      <c r="P2698" s="10">
        <v>38434</v>
      </c>
      <c r="Q2698">
        <v>12.27651</v>
      </c>
      <c r="S2698" s="42">
        <f t="shared" ca="1" si="47"/>
        <v>48669</v>
      </c>
      <c r="T2698" s="43">
        <f ca="1">_xll.BInterpol('Base CDI'!$H$4:$H$28,'Base CDI'!$J$4:$J$29,S2698,"Cubic","Extrapolate=Linear","MultiX=Average","Skip=True","Sort=True")</f>
        <v>13.446291270189695</v>
      </c>
      <c r="U2698" s="43">
        <f ca="1">_xll.BInterpol('Base CDI'!$H$4:$H$28,'Base CDI'!$I$4:$I$29,S2698,"Cubic","Extrapolate=Linear","MultiX=Average","Skip=True","Sort=True")</f>
        <v>13.445990488027581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8">S2698+1</f>
        <v>48670</v>
      </c>
      <c r="T2699" s="43">
        <f ca="1">_xll.BInterpol('Base CDI'!$H$4:$H$28,'Base CDI'!$J$4:$J$29,S2699,"Cubic","Extrapolate=Linear","MultiX=Average","Skip=True","Sort=True")</f>
        <v>13.446420102713612</v>
      </c>
      <c r="U2699" s="43">
        <f ca="1">_xll.BInterpol('Base CDI'!$H$4:$H$28,'Base CDI'!$I$4:$I$29,S2699,"Cubic","Extrapolate=Linear","MultiX=Average","Skip=True","Sort=True")</f>
        <v>13.446154458418439</v>
      </c>
    </row>
    <row r="2700" spans="16:21" x14ac:dyDescent="0.25">
      <c r="P2700" s="10">
        <v>38439</v>
      </c>
      <c r="Q2700">
        <v>12.29364</v>
      </c>
      <c r="S2700" s="42">
        <f t="shared" ca="1" si="48"/>
        <v>48671</v>
      </c>
      <c r="T2700" s="43">
        <f ca="1">_xll.BInterpol('Base CDI'!$H$4:$H$28,'Base CDI'!$J$4:$J$29,S2700,"Cubic","Extrapolate=Linear","MultiX=Average","Skip=True","Sort=True")</f>
        <v>13.446548658417374</v>
      </c>
      <c r="U2700" s="43">
        <f ca="1">_xll.BInterpol('Base CDI'!$H$4:$H$28,'Base CDI'!$I$4:$I$29,S2700,"Cubic","Extrapolate=Linear","MultiX=Average","Skip=True","Sort=True")</f>
        <v>13.446317990901781</v>
      </c>
    </row>
    <row r="2701" spans="16:21" x14ac:dyDescent="0.25">
      <c r="P2701" s="10">
        <v>38440</v>
      </c>
      <c r="Q2701">
        <v>12.302210000000001</v>
      </c>
      <c r="S2701" s="42">
        <f t="shared" ca="1" si="48"/>
        <v>48672</v>
      </c>
      <c r="T2701" s="43">
        <f ca="1">_xll.BInterpol('Base CDI'!$H$4:$H$28,'Base CDI'!$J$4:$J$29,S2701,"Cubic","Extrapolate=Linear","MultiX=Average","Skip=True","Sort=True")</f>
        <v>13.446676937505035</v>
      </c>
      <c r="U2701" s="43">
        <f ca="1">_xll.BInterpol('Base CDI'!$H$4:$H$28,'Base CDI'!$I$4:$I$29,S2701,"Cubic","Extrapolate=Linear","MultiX=Average","Skip=True","Sort=True")</f>
        <v>13.446481085906914</v>
      </c>
    </row>
    <row r="2702" spans="16:21" x14ac:dyDescent="0.25">
      <c r="P2702" s="10">
        <v>38441</v>
      </c>
      <c r="Q2702">
        <v>12.310790000000001</v>
      </c>
      <c r="S2702" s="42">
        <f t="shared" ca="1" si="48"/>
        <v>48673</v>
      </c>
      <c r="T2702" s="43">
        <f ca="1">_xll.BInterpol('Base CDI'!$H$4:$H$28,'Base CDI'!$J$4:$J$29,S2702,"Cubic","Extrapolate=Linear","MultiX=Average","Skip=True","Sort=True")</f>
        <v>13.446804940180652</v>
      </c>
      <c r="U2702" s="43">
        <f ca="1">_xll.BInterpol('Base CDI'!$H$4:$H$28,'Base CDI'!$I$4:$I$29,S2702,"Cubic","Extrapolate=Linear","MultiX=Average","Skip=True","Sort=True")</f>
        <v>13.446643743863145</v>
      </c>
    </row>
    <row r="2703" spans="16:21" x14ac:dyDescent="0.25">
      <c r="P2703" s="10">
        <v>38442</v>
      </c>
      <c r="Q2703">
        <v>12.319369999999999</v>
      </c>
      <c r="S2703" s="42">
        <f t="shared" ca="1" si="48"/>
        <v>48674</v>
      </c>
      <c r="T2703" s="43">
        <f ca="1">_xll.BInterpol('Base CDI'!$H$4:$H$28,'Base CDI'!$J$4:$J$29,S2703,"Cubic","Extrapolate=Linear","MultiX=Average","Skip=True","Sort=True")</f>
        <v>13.446932666648273</v>
      </c>
      <c r="U2703" s="43">
        <f ca="1">_xll.BInterpol('Base CDI'!$H$4:$H$28,'Base CDI'!$I$4:$I$29,S2703,"Cubic","Extrapolate=Linear","MultiX=Average","Skip=True","Sort=True")</f>
        <v>13.446805965199788</v>
      </c>
    </row>
    <row r="2704" spans="16:21" x14ac:dyDescent="0.25">
      <c r="P2704" s="10">
        <v>38443</v>
      </c>
      <c r="Q2704">
        <v>12.327959999999999</v>
      </c>
      <c r="S2704" s="42">
        <f t="shared" ca="1" si="48"/>
        <v>48675</v>
      </c>
      <c r="T2704" s="43">
        <f ca="1">_xll.BInterpol('Base CDI'!$H$4:$H$28,'Base CDI'!$J$4:$J$29,S2704,"Cubic","Extrapolate=Linear","MultiX=Average","Skip=True","Sort=True")</f>
        <v>13.447060117111954</v>
      </c>
      <c r="U2704" s="43">
        <f ca="1">_xll.BInterpol('Base CDI'!$H$4:$H$28,'Base CDI'!$I$4:$I$29,S2704,"Cubic","Extrapolate=Linear","MultiX=Average","Skip=True","Sort=True")</f>
        <v>13.446967750346149</v>
      </c>
    </row>
    <row r="2705" spans="16:21" x14ac:dyDescent="0.25">
      <c r="P2705" s="10">
        <v>38446</v>
      </c>
      <c r="Q2705">
        <v>12.33656</v>
      </c>
      <c r="S2705" s="42">
        <f t="shared" ca="1" si="48"/>
        <v>48676</v>
      </c>
      <c r="T2705" s="43">
        <f ca="1">_xll.BInterpol('Base CDI'!$H$4:$H$28,'Base CDI'!$J$4:$J$29,S2705,"Cubic","Extrapolate=Linear","MultiX=Average","Skip=True","Sort=True")</f>
        <v>13.447187291775746</v>
      </c>
      <c r="U2705" s="43">
        <f ca="1">_xll.BInterpol('Base CDI'!$H$4:$H$28,'Base CDI'!$I$4:$I$29,S2705,"Cubic","Extrapolate=Linear","MultiX=Average","Skip=True","Sort=True")</f>
        <v>13.447129099731535</v>
      </c>
    </row>
    <row r="2706" spans="16:21" x14ac:dyDescent="0.25">
      <c r="P2706" s="10">
        <v>38447</v>
      </c>
      <c r="Q2706">
        <v>12.34516</v>
      </c>
      <c r="S2706" s="42">
        <f t="shared" ca="1" si="48"/>
        <v>48677</v>
      </c>
      <c r="T2706" s="43">
        <f ca="1">_xll.BInterpol('Base CDI'!$H$4:$H$28,'Base CDI'!$J$4:$J$29,S2706,"Cubic","Extrapolate=Linear","MultiX=Average","Skip=True","Sort=True")</f>
        <v>13.447314190843702</v>
      </c>
      <c r="U2706" s="43">
        <f ca="1">_xll.BInterpol('Base CDI'!$H$4:$H$28,'Base CDI'!$I$4:$I$29,S2706,"Cubic","Extrapolate=Linear","MultiX=Average","Skip=True","Sort=True")</f>
        <v>13.44729001378526</v>
      </c>
    </row>
    <row r="2707" spans="16:21" x14ac:dyDescent="0.25">
      <c r="P2707" s="10">
        <v>38448</v>
      </c>
      <c r="Q2707">
        <v>12.35378</v>
      </c>
      <c r="S2707" s="42">
        <f t="shared" ca="1" si="48"/>
        <v>48678</v>
      </c>
      <c r="T2707" s="43">
        <f ca="1">_xll.BInterpol('Base CDI'!$H$4:$H$28,'Base CDI'!$J$4:$J$29,S2707,"Cubic","Extrapolate=Linear","MultiX=Average","Skip=True","Sort=True")</f>
        <v>13.447440814519876</v>
      </c>
      <c r="U2707" s="43">
        <f ca="1">_xll.BInterpol('Base CDI'!$H$4:$H$28,'Base CDI'!$I$4:$I$29,S2707,"Cubic","Extrapolate=Linear","MultiX=Average","Skip=True","Sort=True")</f>
        <v>13.44745049293663</v>
      </c>
    </row>
    <row r="2708" spans="16:21" x14ac:dyDescent="0.25">
      <c r="P2708" s="10">
        <v>38449</v>
      </c>
      <c r="Q2708">
        <v>12.362399999999999</v>
      </c>
      <c r="S2708" s="42">
        <f t="shared" ca="1" si="48"/>
        <v>48679</v>
      </c>
      <c r="T2708" s="43">
        <f ca="1">_xll.BInterpol('Base CDI'!$H$4:$H$28,'Base CDI'!$J$4:$J$29,S2708,"Cubic","Extrapolate=Linear","MultiX=Average","Skip=True","Sort=True")</f>
        <v>13.447567163008321</v>
      </c>
      <c r="U2708" s="43">
        <f ca="1">_xll.BInterpol('Base CDI'!$H$4:$H$28,'Base CDI'!$I$4:$I$29,S2708,"Cubic","Extrapolate=Linear","MultiX=Average","Skip=True","Sort=True")</f>
        <v>13.447610537614953</v>
      </c>
    </row>
    <row r="2709" spans="16:21" x14ac:dyDescent="0.25">
      <c r="P2709" s="10">
        <v>38450</v>
      </c>
      <c r="Q2709">
        <v>12.37102</v>
      </c>
      <c r="S2709" s="42">
        <f t="shared" ca="1" si="48"/>
        <v>48680</v>
      </c>
      <c r="T2709" s="43">
        <f ca="1">_xll.BInterpol('Base CDI'!$H$4:$H$28,'Base CDI'!$J$4:$J$29,S2709,"Cubic","Extrapolate=Linear","MultiX=Average","Skip=True","Sort=True")</f>
        <v>13.447693236513087</v>
      </c>
      <c r="U2709" s="43">
        <f ca="1">_xll.BInterpol('Base CDI'!$H$4:$H$28,'Base CDI'!$I$4:$I$29,S2709,"Cubic","Extrapolate=Linear","MultiX=Average","Skip=True","Sort=True")</f>
        <v>13.447770148249539</v>
      </c>
    </row>
    <row r="2710" spans="16:21" x14ac:dyDescent="0.25">
      <c r="P2710" s="10">
        <v>38453</v>
      </c>
      <c r="Q2710">
        <v>12.37965</v>
      </c>
      <c r="S2710" s="42">
        <f t="shared" ca="1" si="48"/>
        <v>48681</v>
      </c>
      <c r="T2710" s="43">
        <f ca="1">_xll.BInterpol('Base CDI'!$H$4:$H$28,'Base CDI'!$J$4:$J$29,S2710,"Cubic","Extrapolate=Linear","MultiX=Average","Skip=True","Sort=True")</f>
        <v>13.447819035238231</v>
      </c>
      <c r="U2710" s="43">
        <f ca="1">_xll.BInterpol('Base CDI'!$H$4:$H$28,'Base CDI'!$I$4:$I$29,S2710,"Cubic","Extrapolate=Linear","MultiX=Average","Skip=True","Sort=True")</f>
        <v>13.447929325269699</v>
      </c>
    </row>
    <row r="2711" spans="16:21" x14ac:dyDescent="0.25">
      <c r="P2711" s="10">
        <v>38454</v>
      </c>
      <c r="Q2711">
        <v>12.38828</v>
      </c>
      <c r="S2711" s="42">
        <f t="shared" ca="1" si="48"/>
        <v>48682</v>
      </c>
      <c r="T2711" s="43">
        <f ca="1">_xll.BInterpol('Base CDI'!$H$4:$H$28,'Base CDI'!$J$4:$J$29,S2711,"Cubic","Extrapolate=Linear","MultiX=Average","Skip=True","Sort=True")</f>
        <v>13.447944559387805</v>
      </c>
      <c r="U2711" s="43">
        <f ca="1">_xll.BInterpol('Base CDI'!$H$4:$H$28,'Base CDI'!$I$4:$I$29,S2711,"Cubic","Extrapolate=Linear","MultiX=Average","Skip=True","Sort=True")</f>
        <v>13.448088069104738</v>
      </c>
    </row>
    <row r="2712" spans="16:21" x14ac:dyDescent="0.25">
      <c r="P2712" s="10">
        <v>38455</v>
      </c>
      <c r="Q2712">
        <v>12.3969</v>
      </c>
      <c r="S2712" s="42">
        <f t="shared" ca="1" si="48"/>
        <v>48683</v>
      </c>
      <c r="T2712" s="43">
        <f ca="1">_xll.BInterpol('Base CDI'!$H$4:$H$28,'Base CDI'!$J$4:$J$29,S2712,"Cubic","Extrapolate=Linear","MultiX=Average","Skip=True","Sort=True")</f>
        <v>13.44806980916586</v>
      </c>
      <c r="U2712" s="43">
        <f ca="1">_xll.BInterpol('Base CDI'!$H$4:$H$28,'Base CDI'!$I$4:$I$29,S2712,"Cubic","Extrapolate=Linear","MultiX=Average","Skip=True","Sort=True")</f>
        <v>13.448246380183969</v>
      </c>
    </row>
    <row r="2713" spans="16:21" x14ac:dyDescent="0.25">
      <c r="P2713" s="10">
        <v>38456</v>
      </c>
      <c r="Q2713">
        <v>12.40554</v>
      </c>
      <c r="S2713" s="42">
        <f t="shared" ca="1" si="48"/>
        <v>48684</v>
      </c>
      <c r="T2713" s="43">
        <f ca="1">_xll.BInterpol('Base CDI'!$H$4:$H$28,'Base CDI'!$J$4:$J$29,S2713,"Cubic","Extrapolate=Linear","MultiX=Average","Skip=True","Sort=True")</f>
        <v>13.448194784776449</v>
      </c>
      <c r="U2713" s="43">
        <f ca="1">_xll.BInterpol('Base CDI'!$H$4:$H$28,'Base CDI'!$I$4:$I$29,S2713,"Cubic","Extrapolate=Linear","MultiX=Average","Skip=True","Sort=True")</f>
        <v>13.4484042589367</v>
      </c>
    </row>
    <row r="2714" spans="16:21" x14ac:dyDescent="0.25">
      <c r="P2714" s="10">
        <v>38457</v>
      </c>
      <c r="Q2714">
        <v>12.41419</v>
      </c>
      <c r="S2714" s="42">
        <f t="shared" ca="1" si="48"/>
        <v>48685</v>
      </c>
      <c r="T2714" s="43">
        <f ca="1">_xll.BInterpol('Base CDI'!$H$4:$H$28,'Base CDI'!$J$4:$J$29,S2714,"Cubic","Extrapolate=Linear","MultiX=Average","Skip=True","Sort=True")</f>
        <v>13.448319486423626</v>
      </c>
      <c r="U2714" s="43">
        <f ca="1">_xll.BInterpol('Base CDI'!$H$4:$H$28,'Base CDI'!$I$4:$I$29,S2714,"Cubic","Extrapolate=Linear","MultiX=Average","Skip=True","Sort=True")</f>
        <v>13.448561705792237</v>
      </c>
    </row>
    <row r="2715" spans="16:21" x14ac:dyDescent="0.25">
      <c r="P2715" s="10">
        <v>38460</v>
      </c>
      <c r="Q2715">
        <v>12.422840000000001</v>
      </c>
      <c r="S2715" s="42">
        <f t="shared" ca="1" si="48"/>
        <v>48686</v>
      </c>
      <c r="T2715" s="43">
        <f ca="1">_xll.BInterpol('Base CDI'!$H$4:$H$28,'Base CDI'!$J$4:$J$29,S2715,"Cubic","Extrapolate=Linear","MultiX=Average","Skip=True","Sort=True")</f>
        <v>13.448443914311444</v>
      </c>
      <c r="U2715" s="43">
        <f ca="1">_xll.BInterpol('Base CDI'!$H$4:$H$28,'Base CDI'!$I$4:$I$29,S2715,"Cubic","Extrapolate=Linear","MultiX=Average","Skip=True","Sort=True")</f>
        <v>13.448718721179892</v>
      </c>
    </row>
    <row r="2716" spans="16:21" x14ac:dyDescent="0.25">
      <c r="P2716" s="10">
        <v>38461</v>
      </c>
      <c r="Q2716">
        <v>12.43149</v>
      </c>
      <c r="S2716" s="42">
        <f t="shared" ca="1" si="48"/>
        <v>48687</v>
      </c>
      <c r="T2716" s="43">
        <f ca="1">_xll.BInterpol('Base CDI'!$H$4:$H$28,'Base CDI'!$J$4:$J$29,S2716,"Cubic","Extrapolate=Linear","MultiX=Average","Skip=True","Sort=True")</f>
        <v>13.448568068643956</v>
      </c>
      <c r="U2716" s="43">
        <f ca="1">_xll.BInterpol('Base CDI'!$H$4:$H$28,'Base CDI'!$I$4:$I$29,S2716,"Cubic","Extrapolate=Linear","MultiX=Average","Skip=True","Sort=True")</f>
        <v>13.448875305528972</v>
      </c>
    </row>
    <row r="2717" spans="16:21" x14ac:dyDescent="0.25">
      <c r="P2717" s="10">
        <v>38462</v>
      </c>
      <c r="Q2717">
        <v>12.440149999999999</v>
      </c>
      <c r="S2717" s="42">
        <f t="shared" ca="1" si="48"/>
        <v>48688</v>
      </c>
      <c r="T2717" s="43">
        <f ca="1">_xll.BInterpol('Base CDI'!$H$4:$H$28,'Base CDI'!$J$4:$J$29,S2717,"Cubic","Extrapolate=Linear","MultiX=Average","Skip=True","Sort=True")</f>
        <v>13.448691949625214</v>
      </c>
      <c r="U2717" s="43">
        <f ca="1">_xll.BInterpol('Base CDI'!$H$4:$H$28,'Base CDI'!$I$4:$I$29,S2717,"Cubic","Extrapolate=Linear","MultiX=Average","Skip=True","Sort=True")</f>
        <v>13.449031459268788</v>
      </c>
    </row>
    <row r="2718" spans="16:21" x14ac:dyDescent="0.25">
      <c r="P2718" s="10">
        <v>38464</v>
      </c>
      <c r="Q2718">
        <v>12.44882</v>
      </c>
      <c r="S2718" s="42">
        <f t="shared" ca="1" si="48"/>
        <v>48689</v>
      </c>
      <c r="T2718" s="43">
        <f ca="1">_xll.BInterpol('Base CDI'!$H$4:$H$28,'Base CDI'!$J$4:$J$29,S2718,"Cubic","Extrapolate=Linear","MultiX=Average","Skip=True","Sort=True")</f>
        <v>13.448815557459271</v>
      </c>
      <c r="U2718" s="43">
        <f ca="1">_xll.BInterpol('Base CDI'!$H$4:$H$28,'Base CDI'!$I$4:$I$29,S2718,"Cubic","Extrapolate=Linear","MultiX=Average","Skip=True","Sort=True")</f>
        <v>13.449187182828648</v>
      </c>
    </row>
    <row r="2719" spans="16:21" x14ac:dyDescent="0.25">
      <c r="P2719" s="10">
        <v>38467</v>
      </c>
      <c r="Q2719">
        <v>12.45757</v>
      </c>
      <c r="S2719" s="42">
        <f t="shared" ca="1" si="48"/>
        <v>48690</v>
      </c>
      <c r="T2719" s="43">
        <f ca="1">_xll.BInterpol('Base CDI'!$H$4:$H$28,'Base CDI'!$J$4:$J$29,S2719,"Cubic","Extrapolate=Linear","MultiX=Average","Skip=True","Sort=True")</f>
        <v>13.448938892350181</v>
      </c>
      <c r="U2719" s="43">
        <f ca="1">_xll.BInterpol('Base CDI'!$H$4:$H$28,'Base CDI'!$I$4:$I$29,S2719,"Cubic","Extrapolate=Linear","MultiX=Average","Skip=True","Sort=True")</f>
        <v>13.449342476637861</v>
      </c>
    </row>
    <row r="2720" spans="16:21" x14ac:dyDescent="0.25">
      <c r="P2720" s="10">
        <v>38468</v>
      </c>
      <c r="Q2720">
        <v>12.46635</v>
      </c>
      <c r="S2720" s="42">
        <f t="shared" ca="1" si="48"/>
        <v>48691</v>
      </c>
      <c r="T2720" s="43">
        <f ca="1">_xll.BInterpol('Base CDI'!$H$4:$H$28,'Base CDI'!$J$4:$J$29,S2720,"Cubic","Extrapolate=Linear","MultiX=Average","Skip=True","Sort=True")</f>
        <v>13.449061954501996</v>
      </c>
      <c r="U2720" s="43">
        <f ca="1">_xll.BInterpol('Base CDI'!$H$4:$H$28,'Base CDI'!$I$4:$I$29,S2720,"Cubic","Extrapolate=Linear","MultiX=Average","Skip=True","Sort=True")</f>
        <v>13.449497341125737</v>
      </c>
    </row>
    <row r="2721" spans="16:21" x14ac:dyDescent="0.25">
      <c r="P2721" s="10">
        <v>38469</v>
      </c>
      <c r="Q2721">
        <v>12.47513</v>
      </c>
      <c r="S2721" s="42">
        <f t="shared" ca="1" si="48"/>
        <v>48692</v>
      </c>
      <c r="T2721" s="43">
        <f ca="1">_xll.BInterpol('Base CDI'!$H$4:$H$28,'Base CDI'!$J$4:$J$29,S2721,"Cubic","Extrapolate=Linear","MultiX=Average","Skip=True","Sort=True")</f>
        <v>13.449184744118769</v>
      </c>
      <c r="U2721" s="43">
        <f ca="1">_xll.BInterpol('Base CDI'!$H$4:$H$28,'Base CDI'!$I$4:$I$29,S2721,"Cubic","Extrapolate=Linear","MultiX=Average","Skip=True","Sort=True")</f>
        <v>13.449651776721584</v>
      </c>
    </row>
    <row r="2722" spans="16:21" x14ac:dyDescent="0.25">
      <c r="P2722" s="10">
        <v>38470</v>
      </c>
      <c r="Q2722">
        <v>12.483919999999999</v>
      </c>
      <c r="S2722" s="42">
        <f t="shared" ca="1" si="48"/>
        <v>48693</v>
      </c>
      <c r="T2722" s="43">
        <f ca="1">_xll.BInterpol('Base CDI'!$H$4:$H$28,'Base CDI'!$J$4:$J$29,S2722,"Cubic","Extrapolate=Linear","MultiX=Average","Skip=True","Sort=True")</f>
        <v>13.449307261404554</v>
      </c>
      <c r="U2722" s="43">
        <f ca="1">_xll.BInterpol('Base CDI'!$H$4:$H$28,'Base CDI'!$I$4:$I$29,S2722,"Cubic","Extrapolate=Linear","MultiX=Average","Skip=True","Sort=True")</f>
        <v>13.44980578385471</v>
      </c>
    </row>
    <row r="2723" spans="16:21" x14ac:dyDescent="0.25">
      <c r="P2723" s="10">
        <v>38471</v>
      </c>
      <c r="Q2723">
        <v>12.49272</v>
      </c>
      <c r="S2723" s="42">
        <f t="shared" ca="1" si="48"/>
        <v>48694</v>
      </c>
      <c r="T2723" s="43">
        <f ca="1">_xll.BInterpol('Base CDI'!$H$4:$H$28,'Base CDI'!$J$4:$J$29,S2723,"Cubic","Extrapolate=Linear","MultiX=Average","Skip=True","Sort=True")</f>
        <v>13.449429506563401</v>
      </c>
      <c r="U2723" s="43">
        <f ca="1">_xll.BInterpol('Base CDI'!$H$4:$H$28,'Base CDI'!$I$4:$I$29,S2723,"Cubic","Extrapolate=Linear","MultiX=Average","Skip=True","Sort=True")</f>
        <v>13.449959362954425</v>
      </c>
    </row>
    <row r="2724" spans="16:21" x14ac:dyDescent="0.25">
      <c r="P2724" s="10">
        <v>38474</v>
      </c>
      <c r="Q2724">
        <v>12.50154</v>
      </c>
      <c r="S2724" s="42">
        <f t="shared" ca="1" si="48"/>
        <v>48695</v>
      </c>
      <c r="T2724" s="43">
        <f ca="1">_xll.BInterpol('Base CDI'!$H$4:$H$28,'Base CDI'!$J$4:$J$29,S2724,"Cubic","Extrapolate=Linear","MultiX=Average","Skip=True","Sort=True")</f>
        <v>13.449551479799366</v>
      </c>
      <c r="U2724" s="43">
        <f ca="1">_xll.BInterpol('Base CDI'!$H$4:$H$28,'Base CDI'!$I$4:$I$29,S2724,"Cubic","Extrapolate=Linear","MultiX=Average","Skip=True","Sort=True")</f>
        <v>13.450112514450039</v>
      </c>
    </row>
    <row r="2725" spans="16:21" x14ac:dyDescent="0.25">
      <c r="P2725" s="10">
        <v>38475</v>
      </c>
      <c r="Q2725">
        <v>12.51037</v>
      </c>
      <c r="S2725" s="42">
        <f t="shared" ca="1" si="48"/>
        <v>48696</v>
      </c>
      <c r="T2725" s="43">
        <f ca="1">_xll.BInterpol('Base CDI'!$H$4:$H$28,'Base CDI'!$J$4:$J$29,S2725,"Cubic","Extrapolate=Linear","MultiX=Average","Skip=True","Sort=True")</f>
        <v>13.4496731813165</v>
      </c>
      <c r="U2725" s="43">
        <f ca="1">_xll.BInterpol('Base CDI'!$H$4:$H$28,'Base CDI'!$I$4:$I$29,S2725,"Cubic","Extrapolate=Linear","MultiX=Average","Skip=True","Sort=True")</f>
        <v>13.450265238770859</v>
      </c>
    </row>
    <row r="2726" spans="16:21" x14ac:dyDescent="0.25">
      <c r="P2726" s="10">
        <v>38476</v>
      </c>
      <c r="Q2726">
        <v>12.519209999999999</v>
      </c>
      <c r="S2726" s="42">
        <f t="shared" ca="1" si="48"/>
        <v>48697</v>
      </c>
      <c r="T2726" s="43">
        <f ca="1">_xll.BInterpol('Base CDI'!$H$4:$H$28,'Base CDI'!$J$4:$J$29,S2726,"Cubic","Extrapolate=Linear","MultiX=Average","Skip=True","Sort=True")</f>
        <v>13.449794611318858</v>
      </c>
      <c r="U2726" s="43">
        <f ca="1">_xll.BInterpol('Base CDI'!$H$4:$H$28,'Base CDI'!$I$4:$I$29,S2726,"Cubic","Extrapolate=Linear","MultiX=Average","Skip=True","Sort=True")</f>
        <v>13.450417536346196</v>
      </c>
    </row>
    <row r="2727" spans="16:21" x14ac:dyDescent="0.25">
      <c r="P2727" s="10">
        <v>38477</v>
      </c>
      <c r="Q2727">
        <v>12.52806</v>
      </c>
      <c r="S2727" s="42">
        <f t="shared" ca="1" si="48"/>
        <v>48698</v>
      </c>
      <c r="T2727" s="43">
        <f ca="1">_xll.BInterpol('Base CDI'!$H$4:$H$28,'Base CDI'!$J$4:$J$29,S2727,"Cubic","Extrapolate=Linear","MultiX=Average","Skip=True","Sort=True")</f>
        <v>13.44991577001049</v>
      </c>
      <c r="U2727" s="43">
        <f ca="1">_xll.BInterpol('Base CDI'!$H$4:$H$28,'Base CDI'!$I$4:$I$29,S2727,"Cubic","Extrapolate=Linear","MultiX=Average","Skip=True","Sort=True")</f>
        <v>13.450569407605357</v>
      </c>
    </row>
    <row r="2728" spans="16:21" x14ac:dyDescent="0.25">
      <c r="P2728" s="10">
        <v>38478</v>
      </c>
      <c r="Q2728">
        <v>12.536910000000001</v>
      </c>
      <c r="S2728" s="42">
        <f t="shared" ca="1" si="48"/>
        <v>48699</v>
      </c>
      <c r="T2728" s="43">
        <f ca="1">_xll.BInterpol('Base CDI'!$H$4:$H$28,'Base CDI'!$J$4:$J$29,S2728,"Cubic","Extrapolate=Linear","MultiX=Average","Skip=True","Sort=True")</f>
        <v>13.450036657595451</v>
      </c>
      <c r="U2728" s="43">
        <f ca="1">_xll.BInterpol('Base CDI'!$H$4:$H$28,'Base CDI'!$I$4:$I$29,S2728,"Cubic","Extrapolate=Linear","MultiX=Average","Skip=True","Sort=True")</f>
        <v>13.450720852977652</v>
      </c>
    </row>
    <row r="2729" spans="16:21" x14ac:dyDescent="0.25">
      <c r="P2729" s="10">
        <v>38481</v>
      </c>
      <c r="Q2729">
        <v>12.545769999999999</v>
      </c>
      <c r="S2729" s="42">
        <f t="shared" ca="1" si="48"/>
        <v>48700</v>
      </c>
      <c r="T2729" s="43">
        <f ca="1">_xll.BInterpol('Base CDI'!$H$4:$H$28,'Base CDI'!$J$4:$J$29,S2729,"Cubic","Extrapolate=Linear","MultiX=Average","Skip=True","Sort=True")</f>
        <v>13.450157274277794</v>
      </c>
      <c r="U2729" s="43">
        <f ca="1">_xll.BInterpol('Base CDI'!$H$4:$H$28,'Base CDI'!$I$4:$I$29,S2729,"Cubic","Extrapolate=Linear","MultiX=Average","Skip=True","Sort=True")</f>
        <v>13.450871872892391</v>
      </c>
    </row>
    <row r="2730" spans="16:21" x14ac:dyDescent="0.25">
      <c r="P2730" s="10">
        <v>38482</v>
      </c>
      <c r="Q2730">
        <v>12.55463</v>
      </c>
      <c r="S2730" s="42">
        <f t="shared" ca="1" si="48"/>
        <v>48701</v>
      </c>
      <c r="T2730" s="43">
        <f ca="1">_xll.BInterpol('Base CDI'!$H$4:$H$28,'Base CDI'!$J$4:$J$29,S2730,"Cubic","Extrapolate=Linear","MultiX=Average","Skip=True","Sort=True")</f>
        <v>13.45027762026157</v>
      </c>
      <c r="U2730" s="43">
        <f ca="1">_xll.BInterpol('Base CDI'!$H$4:$H$28,'Base CDI'!$I$4:$I$29,S2730,"Cubic","Extrapolate=Linear","MultiX=Average","Skip=True","Sort=True")</f>
        <v>13.451022467778881</v>
      </c>
    </row>
    <row r="2731" spans="16:21" x14ac:dyDescent="0.25">
      <c r="P2731" s="10">
        <v>38483</v>
      </c>
      <c r="Q2731">
        <v>12.56349</v>
      </c>
      <c r="S2731" s="42">
        <f t="shared" ca="1" si="48"/>
        <v>48702</v>
      </c>
      <c r="T2731" s="43">
        <f ca="1">_xll.BInterpol('Base CDI'!$H$4:$H$28,'Base CDI'!$J$4:$J$29,S2731,"Cubic","Extrapolate=Linear","MultiX=Average","Skip=True","Sort=True")</f>
        <v>13.450397695750834</v>
      </c>
      <c r="U2731" s="43">
        <f ca="1">_xll.BInterpol('Base CDI'!$H$4:$H$28,'Base CDI'!$I$4:$I$29,S2731,"Cubic","Extrapolate=Linear","MultiX=Average","Skip=True","Sort=True")</f>
        <v>13.451172638066431</v>
      </c>
    </row>
    <row r="2732" spans="16:21" x14ac:dyDescent="0.25">
      <c r="P2732" s="10">
        <v>38484</v>
      </c>
      <c r="Q2732">
        <v>12.572369999999999</v>
      </c>
      <c r="S2732" s="42">
        <f t="shared" ca="1" si="48"/>
        <v>48703</v>
      </c>
      <c r="T2732" s="43">
        <f ca="1">_xll.BInterpol('Base CDI'!$H$4:$H$28,'Base CDI'!$J$4:$J$29,S2732,"Cubic","Extrapolate=Linear","MultiX=Average","Skip=True","Sort=True")</f>
        <v>13.450517500949639</v>
      </c>
      <c r="U2732" s="43">
        <f ca="1">_xll.BInterpol('Base CDI'!$H$4:$H$28,'Base CDI'!$I$4:$I$29,S2732,"Cubic","Extrapolate=Linear","MultiX=Average","Skip=True","Sort=True")</f>
        <v>13.451322384184351</v>
      </c>
    </row>
    <row r="2733" spans="16:21" x14ac:dyDescent="0.25">
      <c r="P2733" s="10">
        <v>38485</v>
      </c>
      <c r="Q2733">
        <v>12.581250000000001</v>
      </c>
      <c r="S2733" s="42">
        <f t="shared" ca="1" si="48"/>
        <v>48704</v>
      </c>
      <c r="T2733" s="43">
        <f ca="1">_xll.BInterpol('Base CDI'!$H$4:$H$28,'Base CDI'!$J$4:$J$29,S2733,"Cubic","Extrapolate=Linear","MultiX=Average","Skip=True","Sort=True")</f>
        <v>13.450637036062036</v>
      </c>
      <c r="U2733" s="43">
        <f ca="1">_xll.BInterpol('Base CDI'!$H$4:$H$28,'Base CDI'!$I$4:$I$29,S2733,"Cubic","Extrapolate=Linear","MultiX=Average","Skip=True","Sort=True")</f>
        <v>13.451471706561952</v>
      </c>
    </row>
    <row r="2734" spans="16:21" x14ac:dyDescent="0.25">
      <c r="P2734" s="10">
        <v>38488</v>
      </c>
      <c r="Q2734">
        <v>12.59013</v>
      </c>
      <c r="S2734" s="42">
        <f t="shared" ca="1" si="48"/>
        <v>48705</v>
      </c>
      <c r="T2734" s="43">
        <f ca="1">_xll.BInterpol('Base CDI'!$H$4:$H$28,'Base CDI'!$J$4:$J$29,S2734,"Cubic","Extrapolate=Linear","MultiX=Average","Skip=True","Sort=True")</f>
        <v>13.450756301292078</v>
      </c>
      <c r="U2734" s="43">
        <f ca="1">_xll.BInterpol('Base CDI'!$H$4:$H$28,'Base CDI'!$I$4:$I$29,S2734,"Cubic","Extrapolate=Linear","MultiX=Average","Skip=True","Sort=True")</f>
        <v>13.451620605628539</v>
      </c>
    </row>
    <row r="2735" spans="16:21" x14ac:dyDescent="0.25">
      <c r="P2735" s="10">
        <v>38489</v>
      </c>
      <c r="Q2735">
        <v>12.599019999999999</v>
      </c>
      <c r="S2735" s="42">
        <f t="shared" ca="1" si="48"/>
        <v>48706</v>
      </c>
      <c r="T2735" s="43">
        <f ca="1">_xll.BInterpol('Base CDI'!$H$4:$H$28,'Base CDI'!$J$4:$J$29,S2735,"Cubic","Extrapolate=Linear","MultiX=Average","Skip=True","Sort=True")</f>
        <v>13.450875296843819</v>
      </c>
      <c r="U2735" s="43">
        <f ca="1">_xll.BInterpol('Base CDI'!$H$4:$H$28,'Base CDI'!$I$4:$I$29,S2735,"Cubic","Extrapolate=Linear","MultiX=Average","Skip=True","Sort=True")</f>
        <v>13.451769081813422</v>
      </c>
    </row>
    <row r="2736" spans="16:21" x14ac:dyDescent="0.25">
      <c r="P2736" s="10">
        <v>38490</v>
      </c>
      <c r="Q2736">
        <v>12.60792</v>
      </c>
      <c r="S2736" s="42">
        <f t="shared" ca="1" si="48"/>
        <v>48707</v>
      </c>
      <c r="T2736" s="43">
        <f ca="1">_xll.BInterpol('Base CDI'!$H$4:$H$28,'Base CDI'!$J$4:$J$29,S2736,"Cubic","Extrapolate=Linear","MultiX=Average","Skip=True","Sort=True")</f>
        <v>13.450994022921311</v>
      </c>
      <c r="U2736" s="43">
        <f ca="1">_xll.BInterpol('Base CDI'!$H$4:$H$28,'Base CDI'!$I$4:$I$29,S2736,"Cubic","Extrapolate=Linear","MultiX=Average","Skip=True","Sort=True")</f>
        <v>13.451917135545912</v>
      </c>
    </row>
    <row r="2737" spans="16:21" x14ac:dyDescent="0.25">
      <c r="P2737" s="10">
        <v>38491</v>
      </c>
      <c r="Q2737">
        <v>12.61683</v>
      </c>
      <c r="S2737" s="42">
        <f t="shared" ca="1" si="48"/>
        <v>48708</v>
      </c>
      <c r="T2737" s="43">
        <f ca="1">_xll.BInterpol('Base CDI'!$H$4:$H$28,'Base CDI'!$J$4:$J$29,S2737,"Cubic","Extrapolate=Linear","MultiX=Average","Skip=True","Sort=True")</f>
        <v>13.451112479728609</v>
      </c>
      <c r="U2737" s="43">
        <f ca="1">_xll.BInterpol('Base CDI'!$H$4:$H$28,'Base CDI'!$I$4:$I$29,S2737,"Cubic","Extrapolate=Linear","MultiX=Average","Skip=True","Sort=True")</f>
        <v>13.452064767255317</v>
      </c>
    </row>
    <row r="2738" spans="16:21" x14ac:dyDescent="0.25">
      <c r="P2738" s="10">
        <v>38492</v>
      </c>
      <c r="Q2738">
        <v>12.62584</v>
      </c>
      <c r="S2738" s="42">
        <f t="shared" ca="1" si="48"/>
        <v>48709</v>
      </c>
      <c r="T2738" s="43">
        <f ca="1">_xll.BInterpol('Base CDI'!$H$4:$H$28,'Base CDI'!$J$4:$J$29,S2738,"Cubic","Extrapolate=Linear","MultiX=Average","Skip=True","Sort=True")</f>
        <v>13.451230667469764</v>
      </c>
      <c r="U2738" s="43">
        <f ca="1">_xll.BInterpol('Base CDI'!$H$4:$H$28,'Base CDI'!$I$4:$I$29,S2738,"Cubic","Extrapolate=Linear","MultiX=Average","Skip=True","Sort=True")</f>
        <v>13.452211977370947</v>
      </c>
    </row>
    <row r="2739" spans="16:21" x14ac:dyDescent="0.25">
      <c r="P2739" s="10">
        <v>38495</v>
      </c>
      <c r="Q2739">
        <v>12.63485</v>
      </c>
      <c r="S2739" s="42">
        <f t="shared" ca="1" si="48"/>
        <v>48710</v>
      </c>
      <c r="T2739" s="43">
        <f ca="1">_xll.BInterpol('Base CDI'!$H$4:$H$28,'Base CDI'!$J$4:$J$29,S2739,"Cubic","Extrapolate=Linear","MultiX=Average","Skip=True","Sort=True")</f>
        <v>13.451348586348828</v>
      </c>
      <c r="U2739" s="43">
        <f ca="1">_xll.BInterpol('Base CDI'!$H$4:$H$28,'Base CDI'!$I$4:$I$29,S2739,"Cubic","Extrapolate=Linear","MultiX=Average","Skip=True","Sort=True")</f>
        <v>13.452358766322108</v>
      </c>
    </row>
    <row r="2740" spans="16:21" x14ac:dyDescent="0.25">
      <c r="P2740" s="10">
        <v>38496</v>
      </c>
      <c r="Q2740">
        <v>12.643879999999999</v>
      </c>
      <c r="S2740" s="42">
        <f t="shared" ca="1" si="48"/>
        <v>48711</v>
      </c>
      <c r="T2740" s="43">
        <f ca="1">_xll.BInterpol('Base CDI'!$H$4:$H$28,'Base CDI'!$J$4:$J$29,S2740,"Cubic","Extrapolate=Linear","MultiX=Average","Skip=True","Sort=True")</f>
        <v>13.451466236569857</v>
      </c>
      <c r="U2740" s="43">
        <f ca="1">_xll.BInterpol('Base CDI'!$H$4:$H$28,'Base CDI'!$I$4:$I$29,S2740,"Cubic","Extrapolate=Linear","MultiX=Average","Skip=True","Sort=True")</f>
        <v>13.452505134538111</v>
      </c>
    </row>
    <row r="2741" spans="16:21" x14ac:dyDescent="0.25">
      <c r="P2741" s="10">
        <v>38497</v>
      </c>
      <c r="Q2741">
        <v>12.65291</v>
      </c>
      <c r="S2741" s="42">
        <f t="shared" ca="1" si="48"/>
        <v>48712</v>
      </c>
      <c r="T2741" s="43">
        <f ca="1">_xll.BInterpol('Base CDI'!$H$4:$H$28,'Base CDI'!$J$4:$J$29,S2741,"Cubic","Extrapolate=Linear","MultiX=Average","Skip=True","Sort=True")</f>
        <v>13.451583618336903</v>
      </c>
      <c r="U2741" s="43">
        <f ca="1">_xll.BInterpol('Base CDI'!$H$4:$H$28,'Base CDI'!$I$4:$I$29,S2741,"Cubic","Extrapolate=Linear","MultiX=Average","Skip=True","Sort=True")</f>
        <v>13.452651082448265</v>
      </c>
    </row>
    <row r="2742" spans="16:21" x14ac:dyDescent="0.25">
      <c r="P2742" s="10">
        <v>38499</v>
      </c>
      <c r="Q2742">
        <v>12.66194</v>
      </c>
      <c r="S2742" s="42">
        <f t="shared" ca="1" si="48"/>
        <v>48713</v>
      </c>
      <c r="T2742" s="43">
        <f ca="1">_xll.BInterpol('Base CDI'!$H$4:$H$28,'Base CDI'!$J$4:$J$29,S2742,"Cubic","Extrapolate=Linear","MultiX=Average","Skip=True","Sort=True")</f>
        <v>13.451700731854016</v>
      </c>
      <c r="U2742" s="43">
        <f ca="1">_xll.BInterpol('Base CDI'!$H$4:$H$28,'Base CDI'!$I$4:$I$29,S2742,"Cubic","Extrapolate=Linear","MultiX=Average","Skip=True","Sort=True")</f>
        <v>13.452796610481878</v>
      </c>
    </row>
    <row r="2743" spans="16:21" x14ac:dyDescent="0.25">
      <c r="P2743" s="10">
        <v>38502</v>
      </c>
      <c r="Q2743">
        <v>12.67098</v>
      </c>
      <c r="S2743" s="42">
        <f t="shared" ca="1" si="48"/>
        <v>48714</v>
      </c>
      <c r="T2743" s="43">
        <f ca="1">_xll.BInterpol('Base CDI'!$H$4:$H$28,'Base CDI'!$J$4:$J$29,S2743,"Cubic","Extrapolate=Linear","MultiX=Average","Skip=True","Sort=True")</f>
        <v>13.451817577325251</v>
      </c>
      <c r="U2743" s="43">
        <f ca="1">_xll.BInterpol('Base CDI'!$H$4:$H$28,'Base CDI'!$I$4:$I$29,S2743,"Cubic","Extrapolate=Linear","MultiX=Average","Skip=True","Sort=True")</f>
        <v>13.45294171906826</v>
      </c>
    </row>
    <row r="2744" spans="16:21" x14ac:dyDescent="0.25">
      <c r="P2744" s="10">
        <v>38503</v>
      </c>
      <c r="Q2744">
        <v>12.68004</v>
      </c>
      <c r="S2744" s="42">
        <f t="shared" ca="1" si="48"/>
        <v>48715</v>
      </c>
      <c r="T2744" s="43">
        <f ca="1">_xll.BInterpol('Base CDI'!$H$4:$H$28,'Base CDI'!$J$4:$J$29,S2744,"Cubic","Extrapolate=Linear","MultiX=Average","Skip=True","Sort=True")</f>
        <v>13.451934154954662</v>
      </c>
      <c r="U2744" s="43">
        <f ca="1">_xll.BInterpol('Base CDI'!$H$4:$H$28,'Base CDI'!$I$4:$I$29,S2744,"Cubic","Extrapolate=Linear","MultiX=Average","Skip=True","Sort=True")</f>
        <v>13.45308640863672</v>
      </c>
    </row>
    <row r="2745" spans="16:21" x14ac:dyDescent="0.25">
      <c r="P2745" s="10">
        <v>38504</v>
      </c>
      <c r="Q2745">
        <v>12.689120000000001</v>
      </c>
      <c r="S2745" s="42">
        <f t="shared" ca="1" si="48"/>
        <v>48716</v>
      </c>
      <c r="T2745" s="43">
        <f ca="1">_xll.BInterpol('Base CDI'!$H$4:$H$28,'Base CDI'!$J$4:$J$29,S2745,"Cubic","Extrapolate=Linear","MultiX=Average","Skip=True","Sort=True")</f>
        <v>13.4520504649463</v>
      </c>
      <c r="U2745" s="43">
        <f ca="1">_xll.BInterpol('Base CDI'!$H$4:$H$28,'Base CDI'!$I$4:$I$29,S2745,"Cubic","Extrapolate=Linear","MultiX=Average","Skip=True","Sort=True")</f>
        <v>13.453230679616567</v>
      </c>
    </row>
    <row r="2746" spans="16:21" x14ac:dyDescent="0.25">
      <c r="P2746" s="10">
        <v>38505</v>
      </c>
      <c r="Q2746">
        <v>12.6982</v>
      </c>
      <c r="S2746" s="42">
        <f t="shared" ca="1" si="48"/>
        <v>48717</v>
      </c>
      <c r="T2746" s="43">
        <f ca="1">_xll.BInterpol('Base CDI'!$H$4:$H$28,'Base CDI'!$J$4:$J$29,S2746,"Cubic","Extrapolate=Linear","MultiX=Average","Skip=True","Sort=True")</f>
        <v>13.452166507504218</v>
      </c>
      <c r="U2746" s="43">
        <f ca="1">_xll.BInterpol('Base CDI'!$H$4:$H$28,'Base CDI'!$I$4:$I$29,S2746,"Cubic","Extrapolate=Linear","MultiX=Average","Skip=True","Sort=True")</f>
        <v>13.453374532437108</v>
      </c>
    </row>
    <row r="2747" spans="16:21" x14ac:dyDescent="0.25">
      <c r="P2747" s="10">
        <v>38506</v>
      </c>
      <c r="Q2747">
        <v>12.70729</v>
      </c>
      <c r="S2747" s="42">
        <f t="shared" ca="1" si="48"/>
        <v>48718</v>
      </c>
      <c r="T2747" s="43">
        <f ca="1">_xll.BInterpol('Base CDI'!$H$4:$H$28,'Base CDI'!$J$4:$J$29,S2747,"Cubic","Extrapolate=Linear","MultiX=Average","Skip=True","Sort=True")</f>
        <v>13.452282282832472</v>
      </c>
      <c r="U2747" s="43">
        <f ca="1">_xll.BInterpol('Base CDI'!$H$4:$H$28,'Base CDI'!$I$4:$I$29,S2747,"Cubic","Extrapolate=Linear","MultiX=Average","Skip=True","Sort=True")</f>
        <v>13.453517967527656</v>
      </c>
    </row>
    <row r="2748" spans="16:21" x14ac:dyDescent="0.25">
      <c r="P2748" s="10">
        <v>38509</v>
      </c>
      <c r="Q2748">
        <v>12.716379999999999</v>
      </c>
      <c r="S2748" s="42">
        <f t="shared" ca="1" si="48"/>
        <v>48719</v>
      </c>
      <c r="T2748" s="43">
        <f ca="1">_xll.BInterpol('Base CDI'!$H$4:$H$28,'Base CDI'!$J$4:$J$29,S2748,"Cubic","Extrapolate=Linear","MultiX=Average","Skip=True","Sort=True")</f>
        <v>13.452397791135111</v>
      </c>
      <c r="U2748" s="43">
        <f ca="1">_xll.BInterpol('Base CDI'!$H$4:$H$28,'Base CDI'!$I$4:$I$29,S2748,"Cubic","Extrapolate=Linear","MultiX=Average","Skip=True","Sort=True")</f>
        <v>13.453660985317516</v>
      </c>
    </row>
    <row r="2749" spans="16:21" x14ac:dyDescent="0.25">
      <c r="P2749" s="10">
        <v>38510</v>
      </c>
      <c r="Q2749">
        <v>12.72547</v>
      </c>
      <c r="S2749" s="42">
        <f t="shared" ca="1" si="48"/>
        <v>48720</v>
      </c>
      <c r="T2749" s="43">
        <f ca="1">_xll.BInterpol('Base CDI'!$H$4:$H$28,'Base CDI'!$J$4:$J$29,S2749,"Cubic","Extrapolate=Linear","MultiX=Average","Skip=True","Sort=True")</f>
        <v>13.452513032616189</v>
      </c>
      <c r="U2749" s="43">
        <f ca="1">_xll.BInterpol('Base CDI'!$H$4:$H$28,'Base CDI'!$I$4:$I$29,S2749,"Cubic","Extrapolate=Linear","MultiX=Average","Skip=True","Sort=True")</f>
        <v>13.453803586235999</v>
      </c>
    </row>
    <row r="2750" spans="16:21" x14ac:dyDescent="0.25">
      <c r="P2750" s="10">
        <v>38511</v>
      </c>
      <c r="Q2750">
        <v>12.73456</v>
      </c>
      <c r="S2750" s="42">
        <f t="shared" ca="1" si="48"/>
        <v>48721</v>
      </c>
      <c r="T2750" s="43">
        <f ca="1">_xll.BInterpol('Base CDI'!$H$4:$H$28,'Base CDI'!$J$4:$J$29,S2750,"Cubic","Extrapolate=Linear","MultiX=Average","Skip=True","Sort=True")</f>
        <v>13.45262800747976</v>
      </c>
      <c r="U2750" s="43">
        <f ca="1">_xll.BInterpol('Base CDI'!$H$4:$H$28,'Base CDI'!$I$4:$I$29,S2750,"Cubic","Extrapolate=Linear","MultiX=Average","Skip=True","Sort=True")</f>
        <v>13.453945770712414</v>
      </c>
    </row>
    <row r="2751" spans="16:21" x14ac:dyDescent="0.25">
      <c r="P2751" s="10">
        <v>38512</v>
      </c>
      <c r="Q2751">
        <v>12.74366</v>
      </c>
      <c r="S2751" s="42">
        <f t="shared" ca="1" si="48"/>
        <v>48722</v>
      </c>
      <c r="T2751" s="43">
        <f ca="1">_xll.BInterpol('Base CDI'!$H$4:$H$28,'Base CDI'!$J$4:$J$29,S2751,"Cubic","Extrapolate=Linear","MultiX=Average","Skip=True","Sort=True")</f>
        <v>13.452742715929876</v>
      </c>
      <c r="U2751" s="43">
        <f ca="1">_xll.BInterpol('Base CDI'!$H$4:$H$28,'Base CDI'!$I$4:$I$29,S2751,"Cubic","Extrapolate=Linear","MultiX=Average","Skip=True","Sort=True")</f>
        <v>13.454087539176069</v>
      </c>
    </row>
    <row r="2752" spans="16:21" x14ac:dyDescent="0.25">
      <c r="P2752" s="10">
        <v>38513</v>
      </c>
      <c r="Q2752">
        <v>12.75276</v>
      </c>
      <c r="S2752" s="42">
        <f t="shared" ca="1" si="48"/>
        <v>48723</v>
      </c>
      <c r="T2752" s="43">
        <f ca="1">_xll.BInterpol('Base CDI'!$H$4:$H$28,'Base CDI'!$J$4:$J$29,S2752,"Cubic","Extrapolate=Linear","MultiX=Average","Skip=True","Sort=True")</f>
        <v>13.452857158170589</v>
      </c>
      <c r="U2752" s="43">
        <f ca="1">_xll.BInterpol('Base CDI'!$H$4:$H$28,'Base CDI'!$I$4:$I$29,S2752,"Cubic","Extrapolate=Linear","MultiX=Average","Skip=True","Sort=True")</f>
        <v>13.454228892056273</v>
      </c>
    </row>
    <row r="2753" spans="16:21" x14ac:dyDescent="0.25">
      <c r="P2753" s="10">
        <v>38516</v>
      </c>
      <c r="Q2753">
        <v>12.76187</v>
      </c>
      <c r="S2753" s="42">
        <f t="shared" ca="1" si="48"/>
        <v>48724</v>
      </c>
      <c r="T2753" s="43">
        <f ca="1">_xll.BInterpol('Base CDI'!$H$4:$H$28,'Base CDI'!$J$4:$J$29,S2753,"Cubic","Extrapolate=Linear","MultiX=Average","Skip=True","Sort=True")</f>
        <v>13.452971334405955</v>
      </c>
      <c r="U2753" s="43">
        <f ca="1">_xll.BInterpol('Base CDI'!$H$4:$H$28,'Base CDI'!$I$4:$I$29,S2753,"Cubic","Extrapolate=Linear","MultiX=Average","Skip=True","Sort=True")</f>
        <v>13.454369829782337</v>
      </c>
    </row>
    <row r="2754" spans="16:21" x14ac:dyDescent="0.25">
      <c r="P2754" s="10">
        <v>38517</v>
      </c>
      <c r="Q2754">
        <v>12.770989999999999</v>
      </c>
      <c r="S2754" s="42">
        <f t="shared" ca="1" si="48"/>
        <v>48725</v>
      </c>
      <c r="T2754" s="43">
        <f ca="1">_xll.BInterpol('Base CDI'!$H$4:$H$28,'Base CDI'!$J$4:$J$29,S2754,"Cubic","Extrapolate=Linear","MultiX=Average","Skip=True","Sort=True")</f>
        <v>13.453085244840024</v>
      </c>
      <c r="U2754" s="43">
        <f ca="1">_xll.BInterpol('Base CDI'!$H$4:$H$28,'Base CDI'!$I$4:$I$29,S2754,"Cubic","Extrapolate=Linear","MultiX=Average","Skip=True","Sort=True")</f>
        <v>13.454510352783567</v>
      </c>
    </row>
    <row r="2755" spans="16:21" x14ac:dyDescent="0.25">
      <c r="P2755" s="10">
        <v>38518</v>
      </c>
      <c r="Q2755">
        <v>12.78012</v>
      </c>
      <c r="S2755" s="42">
        <f t="shared" ca="1" si="48"/>
        <v>48726</v>
      </c>
      <c r="T2755" s="43">
        <f ca="1">_xll.BInterpol('Base CDI'!$H$4:$H$28,'Base CDI'!$J$4:$J$29,S2755,"Cubic","Extrapolate=Linear","MultiX=Average","Skip=True","Sort=True")</f>
        <v>13.453198889676848</v>
      </c>
      <c r="U2755" s="43">
        <f ca="1">_xll.BInterpol('Base CDI'!$H$4:$H$28,'Base CDI'!$I$4:$I$29,S2755,"Cubic","Extrapolate=Linear","MultiX=Average","Skip=True","Sort=True")</f>
        <v>13.454650461489274</v>
      </c>
    </row>
    <row r="2756" spans="16:21" x14ac:dyDescent="0.25">
      <c r="P2756" s="10">
        <v>38519</v>
      </c>
      <c r="Q2756">
        <v>12.789260000000001</v>
      </c>
      <c r="S2756" s="42">
        <f t="shared" ca="1" si="48"/>
        <v>48727</v>
      </c>
      <c r="T2756" s="43">
        <f ca="1">_xll.BInterpol('Base CDI'!$H$4:$H$28,'Base CDI'!$J$4:$J$29,S2756,"Cubic","Extrapolate=Linear","MultiX=Average","Skip=True","Sort=True")</f>
        <v>13.453312269120485</v>
      </c>
      <c r="U2756" s="43">
        <f ca="1">_xll.BInterpol('Base CDI'!$H$4:$H$28,'Base CDI'!$I$4:$I$29,S2756,"Cubic","Extrapolate=Linear","MultiX=Average","Skip=True","Sort=True")</f>
        <v>13.454790156328766</v>
      </c>
    </row>
    <row r="2757" spans="16:21" x14ac:dyDescent="0.25">
      <c r="P2757" s="10">
        <v>38520</v>
      </c>
      <c r="Q2757">
        <v>12.798400000000001</v>
      </c>
      <c r="S2757" s="42">
        <f t="shared" ca="1" si="48"/>
        <v>48728</v>
      </c>
      <c r="T2757" s="43">
        <f ca="1">_xll.BInterpol('Base CDI'!$H$4:$H$28,'Base CDI'!$J$4:$J$29,S2757,"Cubic","Extrapolate=Linear","MultiX=Average","Skip=True","Sort=True")</f>
        <v>13.453425383374983</v>
      </c>
      <c r="U2757" s="43">
        <f ca="1">_xll.BInterpol('Base CDI'!$H$4:$H$28,'Base CDI'!$I$4:$I$29,S2757,"Cubic","Extrapolate=Linear","MultiX=Average","Skip=True","Sort=True")</f>
        <v>13.454929437731353</v>
      </c>
    </row>
    <row r="2758" spans="16:21" x14ac:dyDescent="0.25">
      <c r="P2758" s="10">
        <v>38523</v>
      </c>
      <c r="Q2758">
        <v>12.807539999999999</v>
      </c>
      <c r="S2758" s="42">
        <f t="shared" ca="1" si="48"/>
        <v>48729</v>
      </c>
      <c r="T2758" s="43">
        <f ca="1">_xll.BInterpol('Base CDI'!$H$4:$H$28,'Base CDI'!$J$4:$J$29,S2758,"Cubic","Extrapolate=Linear","MultiX=Average","Skip=True","Sort=True")</f>
        <v>13.453538232644396</v>
      </c>
      <c r="U2758" s="43">
        <f ca="1">_xll.BInterpol('Base CDI'!$H$4:$H$28,'Base CDI'!$I$4:$I$29,S2758,"Cubic","Extrapolate=Linear","MultiX=Average","Skip=True","Sort=True")</f>
        <v>13.455068306126345</v>
      </c>
    </row>
    <row r="2759" spans="16:21" x14ac:dyDescent="0.25">
      <c r="P2759" s="10">
        <v>38524</v>
      </c>
      <c r="Q2759">
        <v>12.816689999999999</v>
      </c>
      <c r="S2759" s="42">
        <f t="shared" ca="1" si="48"/>
        <v>48730</v>
      </c>
      <c r="T2759" s="43">
        <f ca="1">_xll.BInterpol('Base CDI'!$H$4:$H$28,'Base CDI'!$J$4:$J$29,S2759,"Cubic","Extrapolate=Linear","MultiX=Average","Skip=True","Sort=True")</f>
        <v>13.453650817132777</v>
      </c>
      <c r="U2759" s="43">
        <f ca="1">_xll.BInterpol('Base CDI'!$H$4:$H$28,'Base CDI'!$I$4:$I$29,S2759,"Cubic","Extrapolate=Linear","MultiX=Average","Skip=True","Sort=True")</f>
        <v>13.455206761943046</v>
      </c>
    </row>
    <row r="2760" spans="16:21" x14ac:dyDescent="0.25">
      <c r="P2760" s="10">
        <v>38525</v>
      </c>
      <c r="Q2760">
        <v>12.825850000000001</v>
      </c>
      <c r="S2760" s="42">
        <f t="shared" ca="1" si="48"/>
        <v>48731</v>
      </c>
      <c r="T2760" s="43">
        <f ca="1">_xll.BInterpol('Base CDI'!$H$4:$H$28,'Base CDI'!$J$4:$J$29,S2760,"Cubic","Extrapolate=Linear","MultiX=Average","Skip=True","Sort=True")</f>
        <v>13.453763137044181</v>
      </c>
      <c r="U2760" s="43">
        <f ca="1">_xll.BInterpol('Base CDI'!$H$4:$H$28,'Base CDI'!$I$4:$I$29,S2760,"Cubic","Extrapolate=Linear","MultiX=Average","Skip=True","Sort=True")</f>
        <v>13.455344805610771</v>
      </c>
    </row>
    <row r="2761" spans="16:21" x14ac:dyDescent="0.25">
      <c r="P2761" s="10">
        <v>38526</v>
      </c>
      <c r="Q2761">
        <v>12.83501</v>
      </c>
      <c r="S2761" s="42">
        <f t="shared" ca="1" si="48"/>
        <v>48732</v>
      </c>
      <c r="T2761" s="43">
        <f ca="1">_xll.BInterpol('Base CDI'!$H$4:$H$28,'Base CDI'!$J$4:$J$29,S2761,"Cubic","Extrapolate=Linear","MultiX=Average","Skip=True","Sort=True")</f>
        <v>13.453875192582657</v>
      </c>
      <c r="U2761" s="43">
        <f ca="1">_xll.BInterpol('Base CDI'!$H$4:$H$28,'Base CDI'!$I$4:$I$29,S2761,"Cubic","Extrapolate=Linear","MultiX=Average","Skip=True","Sort=True")</f>
        <v>13.455482437558826</v>
      </c>
    </row>
    <row r="2762" spans="16:21" x14ac:dyDescent="0.25">
      <c r="P2762" s="10">
        <v>38527</v>
      </c>
      <c r="Q2762">
        <v>12.84418</v>
      </c>
      <c r="S2762" s="42">
        <f t="shared" ca="1" si="48"/>
        <v>48733</v>
      </c>
      <c r="T2762" s="43">
        <f ca="1">_xll.BInterpol('Base CDI'!$H$4:$H$28,'Base CDI'!$J$4:$J$29,S2762,"Cubic","Extrapolate=Linear","MultiX=Average","Skip=True","Sort=True")</f>
        <v>13.453986983952262</v>
      </c>
      <c r="U2762" s="43">
        <f ca="1">_xll.BInterpol('Base CDI'!$H$4:$H$28,'Base CDI'!$I$4:$I$29,S2762,"Cubic","Extrapolate=Linear","MultiX=Average","Skip=True","Sort=True")</f>
        <v>13.45561965821652</v>
      </c>
    </row>
    <row r="2763" spans="16:21" x14ac:dyDescent="0.25">
      <c r="P2763" s="10">
        <v>38530</v>
      </c>
      <c r="Q2763">
        <v>12.85336</v>
      </c>
      <c r="S2763" s="42">
        <f t="shared" ref="S2763:S2826" ca="1" si="49">S2762+1</f>
        <v>48734</v>
      </c>
      <c r="T2763" s="43">
        <f ca="1">_xll.BInterpol('Base CDI'!$H$4:$H$28,'Base CDI'!$J$4:$J$29,S2763,"Cubic","Extrapolate=Linear","MultiX=Average","Skip=True","Sort=True")</f>
        <v>13.454098511357046</v>
      </c>
      <c r="U2763" s="43">
        <f ca="1">_xll.BInterpol('Base CDI'!$H$4:$H$28,'Base CDI'!$I$4:$I$29,S2763,"Cubic","Extrapolate=Linear","MultiX=Average","Skip=True","Sort=True")</f>
        <v>13.455756468013163</v>
      </c>
    </row>
    <row r="2764" spans="16:21" x14ac:dyDescent="0.25">
      <c r="P2764" s="10">
        <v>38531</v>
      </c>
      <c r="Q2764">
        <v>12.862550000000001</v>
      </c>
      <c r="S2764" s="42">
        <f t="shared" ca="1" si="49"/>
        <v>48735</v>
      </c>
      <c r="T2764" s="43">
        <f ca="1">_xll.BInterpol('Base CDI'!$H$4:$H$28,'Base CDI'!$J$4:$J$29,S2764,"Cubic","Extrapolate=Linear","MultiX=Average","Skip=True","Sort=True")</f>
        <v>13.454209775001065</v>
      </c>
      <c r="U2764" s="43">
        <f ca="1">_xll.BInterpol('Base CDI'!$H$4:$H$28,'Base CDI'!$I$4:$I$29,S2764,"Cubic","Extrapolate=Linear","MultiX=Average","Skip=True","Sort=True")</f>
        <v>13.455892867378063</v>
      </c>
    </row>
    <row r="2765" spans="16:21" x14ac:dyDescent="0.25">
      <c r="P2765" s="10">
        <v>38532</v>
      </c>
      <c r="Q2765">
        <v>12.87175</v>
      </c>
      <c r="S2765" s="42">
        <f t="shared" ca="1" si="49"/>
        <v>48736</v>
      </c>
      <c r="T2765" s="43">
        <f ca="1">_xll.BInterpol('Base CDI'!$H$4:$H$28,'Base CDI'!$J$4:$J$29,S2765,"Cubic","Extrapolate=Linear","MultiX=Average","Skip=True","Sort=True")</f>
        <v>13.454320775088368</v>
      </c>
      <c r="U2765" s="43">
        <f ca="1">_xll.BInterpol('Base CDI'!$H$4:$H$28,'Base CDI'!$I$4:$I$29,S2765,"Cubic","Extrapolate=Linear","MultiX=Average","Skip=True","Sort=True")</f>
        <v>13.456028856740529</v>
      </c>
    </row>
    <row r="2766" spans="16:21" x14ac:dyDescent="0.25">
      <c r="P2766" s="10">
        <v>38533</v>
      </c>
      <c r="Q2766">
        <v>12.88096</v>
      </c>
      <c r="S2766" s="42">
        <f t="shared" ca="1" si="49"/>
        <v>48737</v>
      </c>
      <c r="T2766" s="43">
        <f ca="1">_xll.BInterpol('Base CDI'!$H$4:$H$28,'Base CDI'!$J$4:$J$29,S2766,"Cubic","Extrapolate=Linear","MultiX=Average","Skip=True","Sort=True")</f>
        <v>13.454431511823008</v>
      </c>
      <c r="U2766" s="43">
        <f ca="1">_xll.BInterpol('Base CDI'!$H$4:$H$28,'Base CDI'!$I$4:$I$29,S2766,"Cubic","Extrapolate=Linear","MultiX=Average","Skip=True","Sort=True")</f>
        <v>13.456164436529869</v>
      </c>
    </row>
    <row r="2767" spans="16:21" x14ac:dyDescent="0.25">
      <c r="P2767" s="10">
        <v>38534</v>
      </c>
      <c r="Q2767">
        <v>12.890169999999999</v>
      </c>
      <c r="S2767" s="42">
        <f t="shared" ca="1" si="49"/>
        <v>48738</v>
      </c>
      <c r="T2767" s="43">
        <f ca="1">_xll.BInterpol('Base CDI'!$H$4:$H$28,'Base CDI'!$J$4:$J$29,S2767,"Cubic","Extrapolate=Linear","MultiX=Average","Skip=True","Sort=True")</f>
        <v>13.454541985409042</v>
      </c>
      <c r="U2767" s="43">
        <f ca="1">_xll.BInterpol('Base CDI'!$H$4:$H$28,'Base CDI'!$I$4:$I$29,S2767,"Cubic","Extrapolate=Linear","MultiX=Average","Skip=True","Sort=True")</f>
        <v>13.456299607175396</v>
      </c>
    </row>
    <row r="2768" spans="16:21" x14ac:dyDescent="0.25">
      <c r="P2768" s="10">
        <v>38537</v>
      </c>
      <c r="Q2768">
        <v>12.899380000000001</v>
      </c>
      <c r="S2768" s="42">
        <f t="shared" ca="1" si="49"/>
        <v>48739</v>
      </c>
      <c r="T2768" s="43">
        <f ca="1">_xll.BInterpol('Base CDI'!$H$4:$H$28,'Base CDI'!$J$4:$J$29,S2768,"Cubic","Extrapolate=Linear","MultiX=Average","Skip=True","Sort=True")</f>
        <v>13.454652196050521</v>
      </c>
      <c r="U2768" s="43">
        <f ca="1">_xll.BInterpol('Base CDI'!$H$4:$H$28,'Base CDI'!$I$4:$I$29,S2768,"Cubic","Extrapolate=Linear","MultiX=Average","Skip=True","Sort=True")</f>
        <v>13.456434369106415</v>
      </c>
    </row>
    <row r="2769" spans="16:21" x14ac:dyDescent="0.25">
      <c r="P2769" s="10">
        <v>38538</v>
      </c>
      <c r="Q2769">
        <v>12.908609999999999</v>
      </c>
      <c r="S2769" s="42">
        <f t="shared" ca="1" si="49"/>
        <v>48740</v>
      </c>
      <c r="T2769" s="43">
        <f ca="1">_xll.BInterpol('Base CDI'!$H$4:$H$28,'Base CDI'!$J$4:$J$29,S2769,"Cubic","Extrapolate=Linear","MultiX=Average","Skip=True","Sort=True")</f>
        <v>13.454762143951497</v>
      </c>
      <c r="U2769" s="43">
        <f ca="1">_xll.BInterpol('Base CDI'!$H$4:$H$28,'Base CDI'!$I$4:$I$29,S2769,"Cubic","Extrapolate=Linear","MultiX=Average","Skip=True","Sort=True")</f>
        <v>13.456568722752236</v>
      </c>
    </row>
    <row r="2770" spans="16:21" x14ac:dyDescent="0.25">
      <c r="P2770" s="10">
        <v>38539</v>
      </c>
      <c r="Q2770">
        <v>12.91783</v>
      </c>
      <c r="S2770" s="42">
        <f t="shared" ca="1" si="49"/>
        <v>48741</v>
      </c>
      <c r="T2770" s="43">
        <f ca="1">_xll.BInterpol('Base CDI'!$H$4:$H$28,'Base CDI'!$J$4:$J$29,S2770,"Cubic","Extrapolate=Linear","MultiX=Average","Skip=True","Sort=True")</f>
        <v>13.454871829316023</v>
      </c>
      <c r="U2770" s="43">
        <f ca="1">_xll.BInterpol('Base CDI'!$H$4:$H$28,'Base CDI'!$I$4:$I$29,S2770,"Cubic","Extrapolate=Linear","MultiX=Average","Skip=True","Sort=True")</f>
        <v>13.456702668542169</v>
      </c>
    </row>
    <row r="2771" spans="16:21" x14ac:dyDescent="0.25">
      <c r="P2771" s="10">
        <v>38540</v>
      </c>
      <c r="Q2771">
        <v>12.927060000000001</v>
      </c>
      <c r="S2771" s="42">
        <f t="shared" ca="1" si="49"/>
        <v>48742</v>
      </c>
      <c r="T2771" s="43">
        <f ca="1">_xll.BInterpol('Base CDI'!$H$4:$H$28,'Base CDI'!$J$4:$J$29,S2771,"Cubic","Extrapolate=Linear","MultiX=Average","Skip=True","Sort=True")</f>
        <v>13.454981252348151</v>
      </c>
      <c r="U2771" s="43">
        <f ca="1">_xll.BInterpol('Base CDI'!$H$4:$H$28,'Base CDI'!$I$4:$I$29,S2771,"Cubic","Extrapolate=Linear","MultiX=Average","Skip=True","Sort=True")</f>
        <v>13.456836206905521</v>
      </c>
    </row>
    <row r="2772" spans="16:21" x14ac:dyDescent="0.25">
      <c r="P2772" s="10">
        <v>38541</v>
      </c>
      <c r="Q2772">
        <v>12.93629</v>
      </c>
      <c r="S2772" s="42">
        <f t="shared" ca="1" si="49"/>
        <v>48743</v>
      </c>
      <c r="T2772" s="43">
        <f ca="1">_xll.BInterpol('Base CDI'!$H$4:$H$28,'Base CDI'!$J$4:$J$29,S2772,"Cubic","Extrapolate=Linear","MultiX=Average","Skip=True","Sort=True")</f>
        <v>13.455090413251936</v>
      </c>
      <c r="U2772" s="43">
        <f ca="1">_xll.BInterpol('Base CDI'!$H$4:$H$28,'Base CDI'!$I$4:$I$29,S2772,"Cubic","Extrapolate=Linear","MultiX=Average","Skip=True","Sort=True")</f>
        <v>13.456969338271604</v>
      </c>
    </row>
    <row r="2773" spans="16:21" x14ac:dyDescent="0.25">
      <c r="P2773" s="10">
        <v>38544</v>
      </c>
      <c r="Q2773">
        <v>12.94552</v>
      </c>
      <c r="S2773" s="42">
        <f t="shared" ca="1" si="49"/>
        <v>48744</v>
      </c>
      <c r="T2773" s="43">
        <f ca="1">_xll.BInterpol('Base CDI'!$H$4:$H$28,'Base CDI'!$J$4:$J$29,S2773,"Cubic","Extrapolate=Linear","MultiX=Average","Skip=True","Sort=True")</f>
        <v>13.45519931223143</v>
      </c>
      <c r="U2773" s="43">
        <f ca="1">_xll.BInterpol('Base CDI'!$H$4:$H$28,'Base CDI'!$I$4:$I$29,S2773,"Cubic","Extrapolate=Linear","MultiX=Average","Skip=True","Sort=True")</f>
        <v>13.457102063069724</v>
      </c>
    </row>
    <row r="2774" spans="16:21" x14ac:dyDescent="0.25">
      <c r="P2774" s="10">
        <v>38545</v>
      </c>
      <c r="Q2774">
        <v>12.95477</v>
      </c>
      <c r="S2774" s="42">
        <f t="shared" ca="1" si="49"/>
        <v>48745</v>
      </c>
      <c r="T2774" s="43">
        <f ca="1">_xll.BInterpol('Base CDI'!$H$4:$H$28,'Base CDI'!$J$4:$J$29,S2774,"Cubic","Extrapolate=Linear","MultiX=Average","Skip=True","Sort=True")</f>
        <v>13.455307949490686</v>
      </c>
      <c r="U2774" s="43">
        <f ca="1">_xll.BInterpol('Base CDI'!$H$4:$H$28,'Base CDI'!$I$4:$I$29,S2774,"Cubic","Extrapolate=Linear","MultiX=Average","Skip=True","Sort=True")</f>
        <v>13.45723438172919</v>
      </c>
    </row>
    <row r="2775" spans="16:21" x14ac:dyDescent="0.25">
      <c r="P2775" s="10">
        <v>38546</v>
      </c>
      <c r="Q2775">
        <v>12.96402</v>
      </c>
      <c r="S2775" s="42">
        <f t="shared" ca="1" si="49"/>
        <v>48746</v>
      </c>
      <c r="T2775" s="43">
        <f ca="1">_xll.BInterpol('Base CDI'!$H$4:$H$28,'Base CDI'!$J$4:$J$29,S2775,"Cubic","Extrapolate=Linear","MultiX=Average","Skip=True","Sort=True")</f>
        <v>13.455416325233758</v>
      </c>
      <c r="U2775" s="43">
        <f ca="1">_xll.BInterpol('Base CDI'!$H$4:$H$28,'Base CDI'!$I$4:$I$29,S2775,"Cubic","Extrapolate=Linear","MultiX=Average","Skip=True","Sort=True")</f>
        <v>13.457366294679314</v>
      </c>
    </row>
    <row r="2776" spans="16:21" x14ac:dyDescent="0.25">
      <c r="P2776" s="10">
        <v>38547</v>
      </c>
      <c r="Q2776">
        <v>12.973269999999999</v>
      </c>
      <c r="S2776" s="42">
        <f t="shared" ca="1" si="49"/>
        <v>48747</v>
      </c>
      <c r="T2776" s="43">
        <f ca="1">_xll.BInterpol('Base CDI'!$H$4:$H$28,'Base CDI'!$J$4:$J$29,S2776,"Cubic","Extrapolate=Linear","MultiX=Average","Skip=True","Sort=True")</f>
        <v>13.455524439664696</v>
      </c>
      <c r="U2776" s="43">
        <f ca="1">_xll.BInterpol('Base CDI'!$H$4:$H$28,'Base CDI'!$I$4:$I$29,S2776,"Cubic","Extrapolate=Linear","MultiX=Average","Skip=True","Sort=True")</f>
        <v>13.457497802349403</v>
      </c>
    </row>
    <row r="2777" spans="16:21" x14ac:dyDescent="0.25">
      <c r="P2777" s="10">
        <v>38548</v>
      </c>
      <c r="Q2777">
        <v>12.982530000000001</v>
      </c>
      <c r="S2777" s="42">
        <f t="shared" ca="1" si="49"/>
        <v>48748</v>
      </c>
      <c r="T2777" s="43">
        <f ca="1">_xll.BInterpol('Base CDI'!$H$4:$H$28,'Base CDI'!$J$4:$J$29,S2777,"Cubic","Extrapolate=Linear","MultiX=Average","Skip=True","Sort=True")</f>
        <v>13.455632292987557</v>
      </c>
      <c r="U2777" s="43">
        <f ca="1">_xll.BInterpol('Base CDI'!$H$4:$H$28,'Base CDI'!$I$4:$I$29,S2777,"Cubic","Extrapolate=Linear","MultiX=Average","Skip=True","Sort=True")</f>
        <v>13.457628905168766</v>
      </c>
    </row>
    <row r="2778" spans="16:21" x14ac:dyDescent="0.25">
      <c r="P2778" s="10">
        <v>38551</v>
      </c>
      <c r="Q2778">
        <v>12.991809999999999</v>
      </c>
      <c r="S2778" s="42">
        <f t="shared" ca="1" si="49"/>
        <v>48749</v>
      </c>
      <c r="T2778" s="43">
        <f ca="1">_xll.BInterpol('Base CDI'!$H$4:$H$28,'Base CDI'!$J$4:$J$29,S2778,"Cubic","Extrapolate=Linear","MultiX=Average","Skip=True","Sort=True")</f>
        <v>13.455739885406389</v>
      </c>
      <c r="U2778" s="43">
        <f ca="1">_xll.BInterpol('Base CDI'!$H$4:$H$28,'Base CDI'!$I$4:$I$29,S2778,"Cubic","Extrapolate=Linear","MultiX=Average","Skip=True","Sort=True")</f>
        <v>13.457759603566712</v>
      </c>
    </row>
    <row r="2779" spans="16:21" x14ac:dyDescent="0.25">
      <c r="P2779" s="10">
        <v>38552</v>
      </c>
      <c r="Q2779">
        <v>13.00108</v>
      </c>
      <c r="S2779" s="42">
        <f t="shared" ca="1" si="49"/>
        <v>48750</v>
      </c>
      <c r="T2779" s="43">
        <f ca="1">_xll.BInterpol('Base CDI'!$H$4:$H$28,'Base CDI'!$J$4:$J$29,S2779,"Cubic","Extrapolate=Linear","MultiX=Average","Skip=True","Sort=True")</f>
        <v>13.45584721712525</v>
      </c>
      <c r="U2779" s="43">
        <f ca="1">_xll.BInterpol('Base CDI'!$H$4:$H$28,'Base CDI'!$I$4:$I$29,S2779,"Cubic","Extrapolate=Linear","MultiX=Average","Skip=True","Sort=True")</f>
        <v>13.457889897972549</v>
      </c>
    </row>
    <row r="2780" spans="16:21" x14ac:dyDescent="0.25">
      <c r="P2780" s="10">
        <v>38553</v>
      </c>
      <c r="Q2780">
        <v>13.01036</v>
      </c>
      <c r="S2780" s="42">
        <f t="shared" ca="1" si="49"/>
        <v>48751</v>
      </c>
      <c r="T2780" s="43">
        <f ca="1">_xll.BInterpol('Base CDI'!$H$4:$H$28,'Base CDI'!$J$4:$J$29,S2780,"Cubic","Extrapolate=Linear","MultiX=Average","Skip=True","Sort=True")</f>
        <v>13.455954288348188</v>
      </c>
      <c r="U2780" s="43">
        <f ca="1">_xll.BInterpol('Base CDI'!$H$4:$H$28,'Base CDI'!$I$4:$I$29,S2780,"Cubic","Extrapolate=Linear","MultiX=Average","Skip=True","Sort=True")</f>
        <v>13.458019788815589</v>
      </c>
    </row>
    <row r="2781" spans="16:21" x14ac:dyDescent="0.25">
      <c r="P2781" s="10">
        <v>38554</v>
      </c>
      <c r="Q2781">
        <v>13.019640000000001</v>
      </c>
      <c r="S2781" s="42">
        <f t="shared" ca="1" si="49"/>
        <v>48752</v>
      </c>
      <c r="T2781" s="43">
        <f ca="1">_xll.BInterpol('Base CDI'!$H$4:$H$28,'Base CDI'!$J$4:$J$29,S2781,"Cubic","Extrapolate=Linear","MultiX=Average","Skip=True","Sort=True")</f>
        <v>13.456061099279259</v>
      </c>
      <c r="U2781" s="43">
        <f ca="1">_xll.BInterpol('Base CDI'!$H$4:$H$28,'Base CDI'!$I$4:$I$29,S2781,"Cubic","Extrapolate=Linear","MultiX=Average","Skip=True","Sort=True")</f>
        <v>13.458149276525138</v>
      </c>
    </row>
    <row r="2782" spans="16:21" x14ac:dyDescent="0.25">
      <c r="P2782" s="10">
        <v>38555</v>
      </c>
      <c r="Q2782">
        <v>13.028930000000001</v>
      </c>
      <c r="S2782" s="42">
        <f t="shared" ca="1" si="49"/>
        <v>48753</v>
      </c>
      <c r="T2782" s="43">
        <f ca="1">_xll.BInterpol('Base CDI'!$H$4:$H$28,'Base CDI'!$J$4:$J$29,S2782,"Cubic","Extrapolate=Linear","MultiX=Average","Skip=True","Sort=True")</f>
        <v>13.456167650122516</v>
      </c>
      <c r="U2782" s="43">
        <f ca="1">_xll.BInterpol('Base CDI'!$H$4:$H$28,'Base CDI'!$I$4:$I$29,S2782,"Cubic","Extrapolate=Linear","MultiX=Average","Skip=True","Sort=True")</f>
        <v>13.458278361530507</v>
      </c>
    </row>
    <row r="2783" spans="16:21" x14ac:dyDescent="0.25">
      <c r="P2783" s="10">
        <v>38558</v>
      </c>
      <c r="Q2783">
        <v>13.03823</v>
      </c>
      <c r="S2783" s="42">
        <f t="shared" ca="1" si="49"/>
        <v>48754</v>
      </c>
      <c r="T2783" s="43">
        <f ca="1">_xll.BInterpol('Base CDI'!$H$4:$H$28,'Base CDI'!$J$4:$J$29,S2783,"Cubic","Extrapolate=Linear","MultiX=Average","Skip=True","Sort=True")</f>
        <v>13.45627394108201</v>
      </c>
      <c r="U2783" s="43">
        <f ca="1">_xll.BInterpol('Base CDI'!$H$4:$H$28,'Base CDI'!$I$4:$I$29,S2783,"Cubic","Extrapolate=Linear","MultiX=Average","Skip=True","Sort=True")</f>
        <v>13.458407044261003</v>
      </c>
    </row>
    <row r="2784" spans="16:21" x14ac:dyDescent="0.25">
      <c r="P2784" s="10">
        <v>38559</v>
      </c>
      <c r="Q2784">
        <v>13.04753</v>
      </c>
      <c r="S2784" s="42">
        <f t="shared" ca="1" si="49"/>
        <v>48755</v>
      </c>
      <c r="T2784" s="43">
        <f ca="1">_xll.BInterpol('Base CDI'!$H$4:$H$28,'Base CDI'!$J$4:$J$29,S2784,"Cubic","Extrapolate=Linear","MultiX=Average","Skip=True","Sort=True")</f>
        <v>13.456379972361797</v>
      </c>
      <c r="U2784" s="43">
        <f ca="1">_xll.BInterpol('Base CDI'!$H$4:$H$28,'Base CDI'!$I$4:$I$29,S2784,"Cubic","Extrapolate=Linear","MultiX=Average","Skip=True","Sort=True")</f>
        <v>13.458535325145936</v>
      </c>
    </row>
    <row r="2785" spans="16:21" x14ac:dyDescent="0.25">
      <c r="P2785" s="10">
        <v>38560</v>
      </c>
      <c r="Q2785">
        <v>13.056839999999999</v>
      </c>
      <c r="S2785" s="42">
        <f t="shared" ca="1" si="49"/>
        <v>48756</v>
      </c>
      <c r="T2785" s="43">
        <f ca="1">_xll.BInterpol('Base CDI'!$H$4:$H$28,'Base CDI'!$J$4:$J$29,S2785,"Cubic","Extrapolate=Linear","MultiX=Average","Skip=True","Sort=True")</f>
        <v>13.456485744165924</v>
      </c>
      <c r="U2785" s="43">
        <f ca="1">_xll.BInterpol('Base CDI'!$H$4:$H$28,'Base CDI'!$I$4:$I$29,S2785,"Cubic","Extrapolate=Linear","MultiX=Average","Skip=True","Sort=True")</f>
        <v>13.458663204614616</v>
      </c>
    </row>
    <row r="2786" spans="16:21" x14ac:dyDescent="0.25">
      <c r="P2786" s="10">
        <v>38561</v>
      </c>
      <c r="Q2786">
        <v>13.066140000000001</v>
      </c>
      <c r="S2786" s="42">
        <f t="shared" ca="1" si="49"/>
        <v>48757</v>
      </c>
      <c r="T2786" s="43">
        <f ca="1">_xll.BInterpol('Base CDI'!$H$4:$H$28,'Base CDI'!$J$4:$J$29,S2786,"Cubic","Extrapolate=Linear","MultiX=Average","Skip=True","Sort=True")</f>
        <v>13.45659125669845</v>
      </c>
      <c r="U2786" s="43">
        <f ca="1">_xll.BInterpol('Base CDI'!$H$4:$H$28,'Base CDI'!$I$4:$I$29,S2786,"Cubic","Extrapolate=Linear","MultiX=Average","Skip=True","Sort=True")</f>
        <v>13.45879068309635</v>
      </c>
    </row>
    <row r="2787" spans="16:21" x14ac:dyDescent="0.25">
      <c r="P2787" s="10">
        <v>38562</v>
      </c>
      <c r="Q2787">
        <v>13.07546</v>
      </c>
      <c r="S2787" s="42">
        <f t="shared" ca="1" si="49"/>
        <v>48758</v>
      </c>
      <c r="T2787" s="43">
        <f ca="1">_xll.BInterpol('Base CDI'!$H$4:$H$28,'Base CDI'!$J$4:$J$29,S2787,"Cubic","Extrapolate=Linear","MultiX=Average","Skip=True","Sort=True")</f>
        <v>13.456696510163427</v>
      </c>
      <c r="U2787" s="43">
        <f ca="1">_xll.BInterpol('Base CDI'!$H$4:$H$28,'Base CDI'!$I$4:$I$29,S2787,"Cubic","Extrapolate=Linear","MultiX=Average","Skip=True","Sort=True")</f>
        <v>13.458917761020448</v>
      </c>
    </row>
    <row r="2788" spans="16:21" x14ac:dyDescent="0.25">
      <c r="P2788" s="10">
        <v>38565</v>
      </c>
      <c r="Q2788">
        <v>13.08478</v>
      </c>
      <c r="S2788" s="42">
        <f t="shared" ca="1" si="49"/>
        <v>48759</v>
      </c>
      <c r="T2788" s="43">
        <f ca="1">_xll.BInterpol('Base CDI'!$H$4:$H$28,'Base CDI'!$J$4:$J$29,S2788,"Cubic","Extrapolate=Linear","MultiX=Average","Skip=True","Sort=True")</f>
        <v>13.456801504764906</v>
      </c>
      <c r="U2788" s="43">
        <f ca="1">_xll.BInterpol('Base CDI'!$H$4:$H$28,'Base CDI'!$I$4:$I$29,S2788,"Cubic","Extrapolate=Linear","MultiX=Average","Skip=True","Sort=True")</f>
        <v>13.459044438816219</v>
      </c>
    </row>
    <row r="2789" spans="16:21" x14ac:dyDescent="0.25">
      <c r="P2789" s="10">
        <v>38566</v>
      </c>
      <c r="Q2789">
        <v>13.09412</v>
      </c>
      <c r="S2789" s="42">
        <f t="shared" ca="1" si="49"/>
        <v>48760</v>
      </c>
      <c r="T2789" s="43">
        <f ca="1">_xll.BInterpol('Base CDI'!$H$4:$H$28,'Base CDI'!$J$4:$J$29,S2789,"Cubic","Extrapolate=Linear","MultiX=Average","Skip=True","Sort=True")</f>
        <v>13.456906240706939</v>
      </c>
      <c r="U2789" s="43">
        <f ca="1">_xll.BInterpol('Base CDI'!$H$4:$H$28,'Base CDI'!$I$4:$I$29,S2789,"Cubic","Extrapolate=Linear","MultiX=Average","Skip=True","Sort=True")</f>
        <v>13.459170716912972</v>
      </c>
    </row>
    <row r="2790" spans="16:21" x14ac:dyDescent="0.25">
      <c r="P2790" s="10">
        <v>38567</v>
      </c>
      <c r="Q2790">
        <v>13.10347</v>
      </c>
      <c r="S2790" s="42">
        <f t="shared" ca="1" si="49"/>
        <v>48761</v>
      </c>
      <c r="T2790" s="43">
        <f ca="1">_xll.BInterpol('Base CDI'!$H$4:$H$28,'Base CDI'!$J$4:$J$29,S2790,"Cubic","Extrapolate=Linear","MultiX=Average","Skip=True","Sort=True")</f>
        <v>13.457010718193581</v>
      </c>
      <c r="U2790" s="43">
        <f ca="1">_xll.BInterpol('Base CDI'!$H$4:$H$28,'Base CDI'!$I$4:$I$29,S2790,"Cubic","Extrapolate=Linear","MultiX=Average","Skip=True","Sort=True")</f>
        <v>13.459296595740017</v>
      </c>
    </row>
    <row r="2791" spans="16:21" x14ac:dyDescent="0.25">
      <c r="P2791" s="10">
        <v>38568</v>
      </c>
      <c r="Q2791">
        <v>13.112819999999999</v>
      </c>
      <c r="S2791" s="42">
        <f t="shared" ca="1" si="49"/>
        <v>48762</v>
      </c>
      <c r="T2791" s="43">
        <f ca="1">_xll.BInterpol('Base CDI'!$H$4:$H$28,'Base CDI'!$J$4:$J$29,S2791,"Cubic","Extrapolate=Linear","MultiX=Average","Skip=True","Sort=True")</f>
        <v>13.457114937428885</v>
      </c>
      <c r="U2791" s="43">
        <f ca="1">_xll.BInterpol('Base CDI'!$H$4:$H$28,'Base CDI'!$I$4:$I$29,S2791,"Cubic","Extrapolate=Linear","MultiX=Average","Skip=True","Sort=True")</f>
        <v>13.45942207572666</v>
      </c>
    </row>
    <row r="2792" spans="16:21" x14ac:dyDescent="0.25">
      <c r="P2792" s="10">
        <v>38569</v>
      </c>
      <c r="Q2792">
        <v>13.12218</v>
      </c>
      <c r="S2792" s="42">
        <f t="shared" ca="1" si="49"/>
        <v>48763</v>
      </c>
      <c r="T2792" s="43">
        <f ca="1">_xll.BInterpol('Base CDI'!$H$4:$H$28,'Base CDI'!$J$4:$J$29,S2792,"Cubic","Extrapolate=Linear","MultiX=Average","Skip=True","Sort=True")</f>
        <v>13.457218898616903</v>
      </c>
      <c r="U2792" s="43">
        <f ca="1">_xll.BInterpol('Base CDI'!$H$4:$H$28,'Base CDI'!$I$4:$I$29,S2792,"Cubic","Extrapolate=Linear","MultiX=Average","Skip=True","Sort=True")</f>
        <v>13.459547157302213</v>
      </c>
    </row>
    <row r="2793" spans="16:21" x14ac:dyDescent="0.25">
      <c r="P2793" s="10">
        <v>38572</v>
      </c>
      <c r="Q2793">
        <v>13.131539999999999</v>
      </c>
      <c r="S2793" s="42">
        <f t="shared" ca="1" si="49"/>
        <v>48764</v>
      </c>
      <c r="T2793" s="43">
        <f ca="1">_xll.BInterpol('Base CDI'!$H$4:$H$28,'Base CDI'!$J$4:$J$29,S2793,"Cubic","Extrapolate=Linear","MultiX=Average","Skip=True","Sort=True")</f>
        <v>13.457322601961687</v>
      </c>
      <c r="U2793" s="43">
        <f ca="1">_xll.BInterpol('Base CDI'!$H$4:$H$28,'Base CDI'!$I$4:$I$29,S2793,"Cubic","Extrapolate=Linear","MultiX=Average","Skip=True","Sort=True")</f>
        <v>13.459671840895984</v>
      </c>
    </row>
    <row r="2794" spans="16:21" x14ac:dyDescent="0.25">
      <c r="P2794" s="10">
        <v>38573</v>
      </c>
      <c r="Q2794">
        <v>13.14091</v>
      </c>
      <c r="S2794" s="42">
        <f t="shared" ca="1" si="49"/>
        <v>48765</v>
      </c>
      <c r="T2794" s="43">
        <f ca="1">_xll.BInterpol('Base CDI'!$H$4:$H$28,'Base CDI'!$J$4:$J$29,S2794,"Cubic","Extrapolate=Linear","MultiX=Average","Skip=True","Sort=True")</f>
        <v>13.457426047667292</v>
      </c>
      <c r="U2794" s="43">
        <f ca="1">_xll.BInterpol('Base CDI'!$H$4:$H$28,'Base CDI'!$I$4:$I$29,S2794,"Cubic","Extrapolate=Linear","MultiX=Average","Skip=True","Sort=True")</f>
        <v>13.459796126937283</v>
      </c>
    </row>
    <row r="2795" spans="16:21" x14ac:dyDescent="0.25">
      <c r="P2795" s="10">
        <v>38574</v>
      </c>
      <c r="Q2795">
        <v>13.15028</v>
      </c>
      <c r="S2795" s="42">
        <f t="shared" ca="1" si="49"/>
        <v>48766</v>
      </c>
      <c r="T2795" s="43">
        <f ca="1">_xll.BInterpol('Base CDI'!$H$4:$H$28,'Base CDI'!$J$4:$J$29,S2795,"Cubic","Extrapolate=Linear","MultiX=Average","Skip=True","Sort=True")</f>
        <v>13.45752923593777</v>
      </c>
      <c r="U2795" s="43">
        <f ca="1">_xll.BInterpol('Base CDI'!$H$4:$H$28,'Base CDI'!$I$4:$I$29,S2795,"Cubic","Extrapolate=Linear","MultiX=Average","Skip=True","Sort=True")</f>
        <v>13.459920015855415</v>
      </c>
    </row>
    <row r="2796" spans="16:21" x14ac:dyDescent="0.25">
      <c r="P2796" s="10">
        <v>38575</v>
      </c>
      <c r="Q2796">
        <v>13.159660000000001</v>
      </c>
      <c r="S2796" s="42">
        <f t="shared" ca="1" si="49"/>
        <v>48767</v>
      </c>
      <c r="T2796" s="43">
        <f ca="1">_xll.BInterpol('Base CDI'!$H$4:$H$28,'Base CDI'!$J$4:$J$29,S2796,"Cubic","Extrapolate=Linear","MultiX=Average","Skip=True","Sort=True")</f>
        <v>13.457632166977174</v>
      </c>
      <c r="U2796" s="43">
        <f ca="1">_xll.BInterpol('Base CDI'!$H$4:$H$28,'Base CDI'!$I$4:$I$29,S2796,"Cubic","Extrapolate=Linear","MultiX=Average","Skip=True","Sort=True")</f>
        <v>13.460043508079695</v>
      </c>
    </row>
    <row r="2797" spans="16:21" x14ac:dyDescent="0.25">
      <c r="P2797" s="10">
        <v>38576</v>
      </c>
      <c r="Q2797">
        <v>13.16905</v>
      </c>
      <c r="S2797" s="42">
        <f t="shared" ca="1" si="49"/>
        <v>48768</v>
      </c>
      <c r="T2797" s="43">
        <f ca="1">_xll.BInterpol('Base CDI'!$H$4:$H$28,'Base CDI'!$J$4:$J$29,S2797,"Cubic","Extrapolate=Linear","MultiX=Average","Skip=True","Sort=True")</f>
        <v>13.457734840989556</v>
      </c>
      <c r="U2797" s="43">
        <f ca="1">_xll.BInterpol('Base CDI'!$H$4:$H$28,'Base CDI'!$I$4:$I$29,S2797,"Cubic","Extrapolate=Linear","MultiX=Average","Skip=True","Sort=True")</f>
        <v>13.460166604039426</v>
      </c>
    </row>
    <row r="2798" spans="16:21" x14ac:dyDescent="0.25">
      <c r="P2798" s="10">
        <v>38579</v>
      </c>
      <c r="Q2798">
        <v>13.17844</v>
      </c>
      <c r="S2798" s="42">
        <f t="shared" ca="1" si="49"/>
        <v>48769</v>
      </c>
      <c r="T2798" s="43">
        <f ca="1">_xll.BInterpol('Base CDI'!$H$4:$H$28,'Base CDI'!$J$4:$J$29,S2798,"Cubic","Extrapolate=Linear","MultiX=Average","Skip=True","Sort=True")</f>
        <v>13.457837258178971</v>
      </c>
      <c r="U2798" s="43">
        <f ca="1">_xll.BInterpol('Base CDI'!$H$4:$H$28,'Base CDI'!$I$4:$I$29,S2798,"Cubic","Extrapolate=Linear","MultiX=Average","Skip=True","Sort=True")</f>
        <v>13.46028930416392</v>
      </c>
    </row>
    <row r="2799" spans="16:21" x14ac:dyDescent="0.25">
      <c r="P2799" s="10">
        <v>38580</v>
      </c>
      <c r="Q2799">
        <v>13.18783</v>
      </c>
      <c r="S2799" s="42">
        <f t="shared" ca="1" si="49"/>
        <v>48770</v>
      </c>
      <c r="T2799" s="43">
        <f ca="1">_xll.BInterpol('Base CDI'!$H$4:$H$28,'Base CDI'!$J$4:$J$29,S2799,"Cubic","Extrapolate=Linear","MultiX=Average","Skip=True","Sort=True")</f>
        <v>13.457939418749469</v>
      </c>
      <c r="U2799" s="43">
        <f ca="1">_xll.BInterpol('Base CDI'!$H$4:$H$28,'Base CDI'!$I$4:$I$29,S2799,"Cubic","Extrapolate=Linear","MultiX=Average","Skip=True","Sort=True")</f>
        <v>13.460411608882488</v>
      </c>
    </row>
    <row r="2800" spans="16:21" x14ac:dyDescent="0.25">
      <c r="P2800" s="10">
        <v>38581</v>
      </c>
      <c r="Q2800">
        <v>13.197229999999999</v>
      </c>
      <c r="S2800" s="42">
        <f t="shared" ca="1" si="49"/>
        <v>48771</v>
      </c>
      <c r="T2800" s="43">
        <f ca="1">_xll.BInterpol('Base CDI'!$H$4:$H$28,'Base CDI'!$J$4:$J$29,S2800,"Cubic","Extrapolate=Linear","MultiX=Average","Skip=True","Sort=True")</f>
        <v>13.458041322905105</v>
      </c>
      <c r="U2800" s="43">
        <f ca="1">_xll.BInterpol('Base CDI'!$H$4:$H$28,'Base CDI'!$I$4:$I$29,S2800,"Cubic","Extrapolate=Linear","MultiX=Average","Skip=True","Sort=True")</f>
        <v>13.460533518624436</v>
      </c>
    </row>
    <row r="2801" spans="16:21" x14ac:dyDescent="0.25">
      <c r="P2801" s="10">
        <v>38582</v>
      </c>
      <c r="Q2801">
        <v>13.206619999999999</v>
      </c>
      <c r="S2801" s="42">
        <f t="shared" ca="1" si="49"/>
        <v>48772</v>
      </c>
      <c r="T2801" s="43">
        <f ca="1">_xll.BInterpol('Base CDI'!$H$4:$H$28,'Base CDI'!$J$4:$J$29,S2801,"Cubic","Extrapolate=Linear","MultiX=Average","Skip=True","Sort=True")</f>
        <v>13.458142970849931</v>
      </c>
      <c r="U2801" s="43">
        <f ca="1">_xll.BInterpol('Base CDI'!$H$4:$H$28,'Base CDI'!$I$4:$I$29,S2801,"Cubic","Extrapolate=Linear","MultiX=Average","Skip=True","Sort=True")</f>
        <v>13.460655033819073</v>
      </c>
    </row>
    <row r="2802" spans="16:21" x14ac:dyDescent="0.25">
      <c r="P2802" s="10">
        <v>38583</v>
      </c>
      <c r="Q2802">
        <v>13.216010000000001</v>
      </c>
      <c r="S2802" s="42">
        <f t="shared" ca="1" si="49"/>
        <v>48773</v>
      </c>
      <c r="T2802" s="43">
        <f ca="1">_xll.BInterpol('Base CDI'!$H$4:$H$28,'Base CDI'!$J$4:$J$29,S2802,"Cubic","Extrapolate=Linear","MultiX=Average","Skip=True","Sort=True")</f>
        <v>13.458244362788001</v>
      </c>
      <c r="U2802" s="43">
        <f ca="1">_xll.BInterpol('Base CDI'!$H$4:$H$28,'Base CDI'!$I$4:$I$29,S2802,"Cubic","Extrapolate=Linear","MultiX=Average","Skip=True","Sort=True")</f>
        <v>13.460776154895708</v>
      </c>
    </row>
    <row r="2803" spans="16:21" x14ac:dyDescent="0.25">
      <c r="P2803" s="10">
        <v>38586</v>
      </c>
      <c r="Q2803">
        <v>13.22542</v>
      </c>
      <c r="S2803" s="42">
        <f t="shared" ca="1" si="49"/>
        <v>48774</v>
      </c>
      <c r="T2803" s="43">
        <f ca="1">_xll.BInterpol('Base CDI'!$H$4:$H$28,'Base CDI'!$J$4:$J$29,S2803,"Cubic","Extrapolate=Linear","MultiX=Average","Skip=True","Sort=True")</f>
        <v>13.458345498923366</v>
      </c>
      <c r="U2803" s="43">
        <f ca="1">_xll.BInterpol('Base CDI'!$H$4:$H$28,'Base CDI'!$I$4:$I$29,S2803,"Cubic","Extrapolate=Linear","MultiX=Average","Skip=True","Sort=True")</f>
        <v>13.460896882283652</v>
      </c>
    </row>
    <row r="2804" spans="16:21" x14ac:dyDescent="0.25">
      <c r="P2804" s="10">
        <v>38587</v>
      </c>
      <c r="Q2804">
        <v>13.23485</v>
      </c>
      <c r="S2804" s="42">
        <f t="shared" ca="1" si="49"/>
        <v>48775</v>
      </c>
      <c r="T2804" s="43">
        <f ca="1">_xll.BInterpol('Base CDI'!$H$4:$H$28,'Base CDI'!$J$4:$J$29,S2804,"Cubic","Extrapolate=Linear","MultiX=Average","Skip=True","Sort=True")</f>
        <v>13.458446379460081</v>
      </c>
      <c r="U2804" s="43">
        <f ca="1">_xll.BInterpol('Base CDI'!$H$4:$H$28,'Base CDI'!$I$4:$I$29,S2804,"Cubic","Extrapolate=Linear","MultiX=Average","Skip=True","Sort=True")</f>
        <v>13.461017216412213</v>
      </c>
    </row>
    <row r="2805" spans="16:21" x14ac:dyDescent="0.25">
      <c r="P2805" s="10">
        <v>38588</v>
      </c>
      <c r="Q2805">
        <v>13.24428</v>
      </c>
      <c r="S2805" s="42">
        <f t="shared" ca="1" si="49"/>
        <v>48776</v>
      </c>
      <c r="T2805" s="43">
        <f ca="1">_xll.BInterpol('Base CDI'!$H$4:$H$28,'Base CDI'!$J$4:$J$29,S2805,"Cubic","Extrapolate=Linear","MultiX=Average","Skip=True","Sort=True")</f>
        <v>13.458547004602197</v>
      </c>
      <c r="U2805" s="43">
        <f ca="1">_xll.BInterpol('Base CDI'!$H$4:$H$28,'Base CDI'!$I$4:$I$29,S2805,"Cubic","Extrapolate=Linear","MultiX=Average","Skip=True","Sort=True")</f>
        <v>13.461137157710699</v>
      </c>
    </row>
    <row r="2806" spans="16:21" x14ac:dyDescent="0.25">
      <c r="P2806" s="10">
        <v>38589</v>
      </c>
      <c r="Q2806">
        <v>13.25372</v>
      </c>
      <c r="S2806" s="42">
        <f t="shared" ca="1" si="49"/>
        <v>48777</v>
      </c>
      <c r="T2806" s="43">
        <f ca="1">_xll.BInterpol('Base CDI'!$H$4:$H$28,'Base CDI'!$J$4:$J$29,S2806,"Cubic","Extrapolate=Linear","MultiX=Average","Skip=True","Sort=True")</f>
        <v>13.458647374553768</v>
      </c>
      <c r="U2806" s="43">
        <f ca="1">_xll.BInterpol('Base CDI'!$H$4:$H$28,'Base CDI'!$I$4:$I$29,S2806,"Cubic","Extrapolate=Linear","MultiX=Average","Skip=True","Sort=True")</f>
        <v>13.461256706608419</v>
      </c>
    </row>
    <row r="2807" spans="16:21" x14ac:dyDescent="0.25">
      <c r="P2807" s="10">
        <v>38590</v>
      </c>
      <c r="Q2807">
        <v>13.263170000000001</v>
      </c>
      <c r="S2807" s="42">
        <f t="shared" ca="1" si="49"/>
        <v>48778</v>
      </c>
      <c r="T2807" s="43">
        <f ca="1">_xll.BInterpol('Base CDI'!$H$4:$H$28,'Base CDI'!$J$4:$J$29,S2807,"Cubic","Extrapolate=Linear","MultiX=Average","Skip=True","Sort=True")</f>
        <v>13.458747489518847</v>
      </c>
      <c r="U2807" s="43">
        <f ca="1">_xll.BInterpol('Base CDI'!$H$4:$H$28,'Base CDI'!$I$4:$I$29,S2807,"Cubic","Extrapolate=Linear","MultiX=Average","Skip=True","Sort=True")</f>
        <v>13.461375863534682</v>
      </c>
    </row>
    <row r="2808" spans="16:21" x14ac:dyDescent="0.25">
      <c r="P2808" s="10">
        <v>38593</v>
      </c>
      <c r="Q2808">
        <v>13.27262</v>
      </c>
      <c r="S2808" s="42">
        <f t="shared" ca="1" si="49"/>
        <v>48779</v>
      </c>
      <c r="T2808" s="43">
        <f ca="1">_xll.BInterpol('Base CDI'!$H$4:$H$28,'Base CDI'!$J$4:$J$29,S2808,"Cubic","Extrapolate=Linear","MultiX=Average","Skip=True","Sort=True")</f>
        <v>13.458847349701488</v>
      </c>
      <c r="U2808" s="43">
        <f ca="1">_xll.BInterpol('Base CDI'!$H$4:$H$28,'Base CDI'!$I$4:$I$29,S2808,"Cubic","Extrapolate=Linear","MultiX=Average","Skip=True","Sort=True")</f>
        <v>13.4614946289188</v>
      </c>
    </row>
    <row r="2809" spans="16:21" x14ac:dyDescent="0.25">
      <c r="P2809" s="10">
        <v>38594</v>
      </c>
      <c r="Q2809">
        <v>13.28209</v>
      </c>
      <c r="S2809" s="42">
        <f t="shared" ca="1" si="49"/>
        <v>48780</v>
      </c>
      <c r="T2809" s="43">
        <f ca="1">_xll.BInterpol('Base CDI'!$H$4:$H$28,'Base CDI'!$J$4:$J$29,S2809,"Cubic","Extrapolate=Linear","MultiX=Average","Skip=True","Sort=True")</f>
        <v>13.458946955305741</v>
      </c>
      <c r="U2809" s="43">
        <f ca="1">_xll.BInterpol('Base CDI'!$H$4:$H$28,'Base CDI'!$I$4:$I$29,S2809,"Cubic","Extrapolate=Linear","MultiX=Average","Skip=True","Sort=True")</f>
        <v>13.461613003190079</v>
      </c>
    </row>
    <row r="2810" spans="16:21" x14ac:dyDescent="0.25">
      <c r="P2810" s="10">
        <v>38595</v>
      </c>
      <c r="Q2810">
        <v>13.29156</v>
      </c>
      <c r="S2810" s="42">
        <f t="shared" ca="1" si="49"/>
        <v>48781</v>
      </c>
      <c r="T2810" s="43">
        <f ca="1">_xll.BInterpol('Base CDI'!$H$4:$H$28,'Base CDI'!$J$4:$J$29,S2810,"Cubic","Extrapolate=Linear","MultiX=Average","Skip=True","Sort=True")</f>
        <v>13.459046306535662</v>
      </c>
      <c r="U2810" s="43">
        <f ca="1">_xll.BInterpol('Base CDI'!$H$4:$H$28,'Base CDI'!$I$4:$I$29,S2810,"Cubic","Extrapolate=Linear","MultiX=Average","Skip=True","Sort=True")</f>
        <v>13.461730986777829</v>
      </c>
    </row>
    <row r="2811" spans="16:21" x14ac:dyDescent="0.25">
      <c r="P2811" s="10">
        <v>38596</v>
      </c>
      <c r="Q2811">
        <v>13.30105</v>
      </c>
      <c r="S2811" s="42">
        <f t="shared" ca="1" si="49"/>
        <v>48782</v>
      </c>
      <c r="T2811" s="43">
        <f ca="1">_xll.BInterpol('Base CDI'!$H$4:$H$28,'Base CDI'!$J$4:$J$29,S2811,"Cubic","Extrapolate=Linear","MultiX=Average","Skip=True","Sort=True")</f>
        <v>13.459145403595301</v>
      </c>
      <c r="U2811" s="43">
        <f ca="1">_xll.BInterpol('Base CDI'!$H$4:$H$28,'Base CDI'!$I$4:$I$29,S2811,"Cubic","Extrapolate=Linear","MultiX=Average","Skip=True","Sort=True")</f>
        <v>13.461848580111356</v>
      </c>
    </row>
    <row r="2812" spans="16:21" x14ac:dyDescent="0.25">
      <c r="P2812" s="10">
        <v>38597</v>
      </c>
      <c r="Q2812">
        <v>13.310560000000001</v>
      </c>
      <c r="S2812" s="42">
        <f t="shared" ca="1" si="49"/>
        <v>48783</v>
      </c>
      <c r="T2812" s="43">
        <f ca="1">_xll.BInterpol('Base CDI'!$H$4:$H$28,'Base CDI'!$J$4:$J$29,S2812,"Cubic","Extrapolate=Linear","MultiX=Average","Skip=True","Sort=True")</f>
        <v>13.459244246688712</v>
      </c>
      <c r="U2812" s="43">
        <f ca="1">_xll.BInterpol('Base CDI'!$H$4:$H$28,'Base CDI'!$I$4:$I$29,S2812,"Cubic","Extrapolate=Linear","MultiX=Average","Skip=True","Sort=True")</f>
        <v>13.461965783619974</v>
      </c>
    </row>
    <row r="2813" spans="16:21" x14ac:dyDescent="0.25">
      <c r="P2813" s="10">
        <v>38600</v>
      </c>
      <c r="Q2813">
        <v>13.320069999999999</v>
      </c>
      <c r="S2813" s="42">
        <f t="shared" ca="1" si="49"/>
        <v>48784</v>
      </c>
      <c r="T2813" s="43">
        <f ca="1">_xll.BInterpol('Base CDI'!$H$4:$H$28,'Base CDI'!$J$4:$J$29,S2813,"Cubic","Extrapolate=Linear","MultiX=Average","Skip=True","Sort=True")</f>
        <v>13.459342836019948</v>
      </c>
      <c r="U2813" s="43">
        <f ca="1">_xll.BInterpol('Base CDI'!$H$4:$H$28,'Base CDI'!$I$4:$I$29,S2813,"Cubic","Extrapolate=Linear","MultiX=Average","Skip=True","Sort=True")</f>
        <v>13.462082597732989</v>
      </c>
    </row>
    <row r="2814" spans="16:21" x14ac:dyDescent="0.25">
      <c r="P2814" s="10">
        <v>38601</v>
      </c>
      <c r="Q2814">
        <v>13.32959</v>
      </c>
      <c r="S2814" s="42">
        <f t="shared" ca="1" si="49"/>
        <v>48785</v>
      </c>
      <c r="T2814" s="43">
        <f ca="1">_xll.BInterpol('Base CDI'!$H$4:$H$28,'Base CDI'!$J$4:$J$29,S2814,"Cubic","Extrapolate=Linear","MultiX=Average","Skip=True","Sort=True")</f>
        <v>13.459441171793063</v>
      </c>
      <c r="U2814" s="43">
        <f ca="1">_xll.BInterpol('Base CDI'!$H$4:$H$28,'Base CDI'!$I$4:$I$29,S2814,"Cubic","Extrapolate=Linear","MultiX=Average","Skip=True","Sort=True")</f>
        <v>13.462199022879711</v>
      </c>
    </row>
    <row r="2815" spans="16:21" x14ac:dyDescent="0.25">
      <c r="P2815" s="10">
        <v>38603</v>
      </c>
      <c r="Q2815">
        <v>13.3391</v>
      </c>
      <c r="S2815" s="42">
        <f t="shared" ca="1" si="49"/>
        <v>48786</v>
      </c>
      <c r="T2815" s="43">
        <f ca="1">_xll.BInterpol('Base CDI'!$H$4:$H$28,'Base CDI'!$J$4:$J$29,S2815,"Cubic","Extrapolate=Linear","MultiX=Average","Skip=True","Sort=True")</f>
        <v>13.459539254212109</v>
      </c>
      <c r="U2815" s="43">
        <f ca="1">_xll.BInterpol('Base CDI'!$H$4:$H$28,'Base CDI'!$I$4:$I$29,S2815,"Cubic","Extrapolate=Linear","MultiX=Average","Skip=True","Sort=True")</f>
        <v>13.462315059489447</v>
      </c>
    </row>
    <row r="2816" spans="16:21" x14ac:dyDescent="0.25">
      <c r="P2816" s="10">
        <v>38604</v>
      </c>
      <c r="Q2816">
        <v>13.34862</v>
      </c>
      <c r="S2816" s="42">
        <f t="shared" ca="1" si="49"/>
        <v>48787</v>
      </c>
      <c r="T2816" s="43">
        <f ca="1">_xll.BInterpol('Base CDI'!$H$4:$H$28,'Base CDI'!$J$4:$J$29,S2816,"Cubic","Extrapolate=Linear","MultiX=Average","Skip=True","Sort=True")</f>
        <v>13.459637083481139</v>
      </c>
      <c r="U2816" s="43">
        <f ca="1">_xll.BInterpol('Base CDI'!$H$4:$H$28,'Base CDI'!$I$4:$I$29,S2816,"Cubic","Extrapolate=Linear","MultiX=Average","Skip=True","Sort=True")</f>
        <v>13.462430707991508</v>
      </c>
    </row>
    <row r="2817" spans="16:21" x14ac:dyDescent="0.25">
      <c r="P2817" s="10">
        <v>38607</v>
      </c>
      <c r="Q2817">
        <v>13.35815</v>
      </c>
      <c r="S2817" s="42">
        <f t="shared" ca="1" si="49"/>
        <v>48788</v>
      </c>
      <c r="T2817" s="43">
        <f ca="1">_xll.BInterpol('Base CDI'!$H$4:$H$28,'Base CDI'!$J$4:$J$29,S2817,"Cubic","Extrapolate=Linear","MultiX=Average","Skip=True","Sort=True")</f>
        <v>13.459734659804205</v>
      </c>
      <c r="U2817" s="43">
        <f ca="1">_xll.BInterpol('Base CDI'!$H$4:$H$28,'Base CDI'!$I$4:$I$29,S2817,"Cubic","Extrapolate=Linear","MultiX=Average","Skip=True","Sort=True")</f>
        <v>13.462545968815203</v>
      </c>
    </row>
    <row r="2818" spans="16:21" x14ac:dyDescent="0.25">
      <c r="P2818" s="10">
        <v>38608</v>
      </c>
      <c r="Q2818">
        <v>13.36768</v>
      </c>
      <c r="S2818" s="42">
        <f t="shared" ca="1" si="49"/>
        <v>48789</v>
      </c>
      <c r="T2818" s="43">
        <f ca="1">_xll.BInterpol('Base CDI'!$H$4:$H$28,'Base CDI'!$J$4:$J$29,S2818,"Cubic","Extrapolate=Linear","MultiX=Average","Skip=True","Sort=True")</f>
        <v>13.459831983385362</v>
      </c>
      <c r="U2818" s="43">
        <f ca="1">_xll.BInterpol('Base CDI'!$H$4:$H$28,'Base CDI'!$I$4:$I$29,S2818,"Cubic","Extrapolate=Linear","MultiX=Average","Skip=True","Sort=True")</f>
        <v>13.462660842389841</v>
      </c>
    </row>
    <row r="2819" spans="16:21" x14ac:dyDescent="0.25">
      <c r="P2819" s="10">
        <v>38609</v>
      </c>
      <c r="Q2819">
        <v>13.377219999999999</v>
      </c>
      <c r="S2819" s="42">
        <f t="shared" ca="1" si="49"/>
        <v>48790</v>
      </c>
      <c r="T2819" s="43">
        <f ca="1">_xll.BInterpol('Base CDI'!$H$4:$H$28,'Base CDI'!$J$4:$J$29,S2819,"Cubic","Extrapolate=Linear","MultiX=Average","Skip=True","Sort=True")</f>
        <v>13.45992905442866</v>
      </c>
      <c r="U2819" s="43">
        <f ca="1">_xll.BInterpol('Base CDI'!$H$4:$H$28,'Base CDI'!$I$4:$I$29,S2819,"Cubic","Extrapolate=Linear","MultiX=Average","Skip=True","Sort=True")</f>
        <v>13.46277532914473</v>
      </c>
    </row>
    <row r="2820" spans="16:21" x14ac:dyDescent="0.25">
      <c r="P2820" s="10">
        <v>38610</v>
      </c>
      <c r="Q2820">
        <v>13.386760000000001</v>
      </c>
      <c r="S2820" s="42">
        <f t="shared" ca="1" si="49"/>
        <v>48791</v>
      </c>
      <c r="T2820" s="43">
        <f ca="1">_xll.BInterpol('Base CDI'!$H$4:$H$28,'Base CDI'!$J$4:$J$29,S2820,"Cubic","Extrapolate=Linear","MultiX=Average","Skip=True","Sort=True")</f>
        <v>13.460025873138154</v>
      </c>
      <c r="U2820" s="43">
        <f ca="1">_xll.BInterpol('Base CDI'!$H$4:$H$28,'Base CDI'!$I$4:$I$29,S2820,"Cubic","Extrapolate=Linear","MultiX=Average","Skip=True","Sort=True")</f>
        <v>13.462889429509179</v>
      </c>
    </row>
    <row r="2821" spans="16:21" x14ac:dyDescent="0.25">
      <c r="P2821" s="10">
        <v>38611</v>
      </c>
      <c r="Q2821">
        <v>13.39621</v>
      </c>
      <c r="S2821" s="42">
        <f t="shared" ca="1" si="49"/>
        <v>48792</v>
      </c>
      <c r="T2821" s="43">
        <f ca="1">_xll.BInterpol('Base CDI'!$H$4:$H$28,'Base CDI'!$J$4:$J$29,S2821,"Cubic","Extrapolate=Linear","MultiX=Average","Skip=True","Sort=True")</f>
        <v>13.460122439717896</v>
      </c>
      <c r="U2821" s="43">
        <f ca="1">_xll.BInterpol('Base CDI'!$H$4:$H$28,'Base CDI'!$I$4:$I$29,S2821,"Cubic","Extrapolate=Linear","MultiX=Average","Skip=True","Sort=True")</f>
        <v>13.463003143912497</v>
      </c>
    </row>
    <row r="2822" spans="16:21" x14ac:dyDescent="0.25">
      <c r="P2822" s="10">
        <v>38614</v>
      </c>
      <c r="Q2822">
        <v>13.405670000000001</v>
      </c>
      <c r="S2822" s="42">
        <f t="shared" ca="1" si="49"/>
        <v>48793</v>
      </c>
      <c r="T2822" s="43">
        <f ca="1">_xll.BInterpol('Base CDI'!$H$4:$H$28,'Base CDI'!$J$4:$J$29,S2822,"Cubic","Extrapolate=Linear","MultiX=Average","Skip=True","Sort=True")</f>
        <v>13.46021875437194</v>
      </c>
      <c r="U2822" s="43">
        <f ca="1">_xll.BInterpol('Base CDI'!$H$4:$H$28,'Base CDI'!$I$4:$I$29,S2822,"Cubic","Extrapolate=Linear","MultiX=Average","Skip=True","Sort=True")</f>
        <v>13.463116472783994</v>
      </c>
    </row>
    <row r="2823" spans="16:21" x14ac:dyDescent="0.25">
      <c r="P2823" s="10">
        <v>38615</v>
      </c>
      <c r="Q2823">
        <v>13.41513</v>
      </c>
      <c r="S2823" s="42">
        <f t="shared" ca="1" si="49"/>
        <v>48794</v>
      </c>
      <c r="T2823" s="43">
        <f ca="1">_xll.BInterpol('Base CDI'!$H$4:$H$28,'Base CDI'!$J$4:$J$29,S2823,"Cubic","Extrapolate=Linear","MultiX=Average","Skip=True","Sort=True")</f>
        <v>13.460314817304338</v>
      </c>
      <c r="U2823" s="43">
        <f ca="1">_xll.BInterpol('Base CDI'!$H$4:$H$28,'Base CDI'!$I$4:$I$29,S2823,"Cubic","Extrapolate=Linear","MultiX=Average","Skip=True","Sort=True")</f>
        <v>13.463229416552979</v>
      </c>
    </row>
    <row r="2824" spans="16:21" x14ac:dyDescent="0.25">
      <c r="P2824" s="10">
        <v>38616</v>
      </c>
      <c r="Q2824">
        <v>13.42459</v>
      </c>
      <c r="S2824" s="42">
        <f t="shared" ca="1" si="49"/>
        <v>48795</v>
      </c>
      <c r="T2824" s="43">
        <f ca="1">_xll.BInterpol('Base CDI'!$H$4:$H$28,'Base CDI'!$J$4:$J$29,S2824,"Cubic","Extrapolate=Linear","MultiX=Average","Skip=True","Sort=True")</f>
        <v>13.460410628719144</v>
      </c>
      <c r="U2824" s="43">
        <f ca="1">_xll.BInterpol('Base CDI'!$H$4:$H$28,'Base CDI'!$I$4:$I$29,S2824,"Cubic","Extrapolate=Linear","MultiX=Average","Skip=True","Sort=True")</f>
        <v>13.46334197564876</v>
      </c>
    </row>
    <row r="2825" spans="16:21" x14ac:dyDescent="0.25">
      <c r="P2825" s="10">
        <v>38617</v>
      </c>
      <c r="Q2825">
        <v>13.434049999999999</v>
      </c>
      <c r="S2825" s="42">
        <f t="shared" ca="1" si="49"/>
        <v>48796</v>
      </c>
      <c r="T2825" s="43">
        <f ca="1">_xll.BInterpol('Base CDI'!$H$4:$H$28,'Base CDI'!$J$4:$J$29,S2825,"Cubic","Extrapolate=Linear","MultiX=Average","Skip=True","Sort=True")</f>
        <v>13.460506188820409</v>
      </c>
      <c r="U2825" s="43">
        <f ca="1">_xll.BInterpol('Base CDI'!$H$4:$H$28,'Base CDI'!$I$4:$I$29,S2825,"Cubic","Extrapolate=Linear","MultiX=Average","Skip=True","Sort=True")</f>
        <v>13.463454150500645</v>
      </c>
    </row>
    <row r="2826" spans="16:21" x14ac:dyDescent="0.25">
      <c r="P2826" s="10">
        <v>38618</v>
      </c>
      <c r="Q2826">
        <v>13.443519999999999</v>
      </c>
      <c r="S2826" s="42">
        <f t="shared" ca="1" si="49"/>
        <v>48797</v>
      </c>
      <c r="T2826" s="43">
        <f ca="1">_xll.BInterpol('Base CDI'!$H$4:$H$28,'Base CDI'!$J$4:$J$29,S2826,"Cubic","Extrapolate=Linear","MultiX=Average","Skip=True","Sort=True")</f>
        <v>13.460601497812187</v>
      </c>
      <c r="U2826" s="43">
        <f ca="1">_xll.BInterpol('Base CDI'!$H$4:$H$28,'Base CDI'!$I$4:$I$29,S2826,"Cubic","Extrapolate=Linear","MultiX=Average","Skip=True","Sort=True")</f>
        <v>13.463565941537947</v>
      </c>
    </row>
    <row r="2827" spans="16:21" x14ac:dyDescent="0.25">
      <c r="P2827" s="10">
        <v>38621</v>
      </c>
      <c r="Q2827">
        <v>13.45299</v>
      </c>
      <c r="S2827" s="42">
        <f t="shared" ref="S2827:S2890" ca="1" si="50">S2826+1</f>
        <v>48798</v>
      </c>
      <c r="T2827" s="43">
        <f ca="1">_xll.BInterpol('Base CDI'!$H$4:$H$28,'Base CDI'!$J$4:$J$29,S2827,"Cubic","Extrapolate=Linear","MultiX=Average","Skip=True","Sort=True")</f>
        <v>13.460696555898529</v>
      </c>
      <c r="U2827" s="43">
        <f ca="1">_xll.BInterpol('Base CDI'!$H$4:$H$28,'Base CDI'!$I$4:$I$29,S2827,"Cubic","Extrapolate=Linear","MultiX=Average","Skip=True","Sort=True")</f>
        <v>13.46367734918997</v>
      </c>
    </row>
    <row r="2828" spans="16:21" x14ac:dyDescent="0.25">
      <c r="P2828" s="10">
        <v>38622</v>
      </c>
      <c r="Q2828">
        <v>13.462479999999999</v>
      </c>
      <c r="S2828" s="42">
        <f t="shared" ca="1" si="50"/>
        <v>48799</v>
      </c>
      <c r="T2828" s="43">
        <f ca="1">_xll.BInterpol('Base CDI'!$H$4:$H$28,'Base CDI'!$J$4:$J$29,S2828,"Cubic","Extrapolate=Linear","MultiX=Average","Skip=True","Sort=True")</f>
        <v>13.460791363283493</v>
      </c>
      <c r="U2828" s="43">
        <f ca="1">_xll.BInterpol('Base CDI'!$H$4:$H$28,'Base CDI'!$I$4:$I$29,S2828,"Cubic","Extrapolate=Linear","MultiX=Average","Skip=True","Sort=True")</f>
        <v>13.463788373886027</v>
      </c>
    </row>
    <row r="2829" spans="16:21" x14ac:dyDescent="0.25">
      <c r="P2829" s="10">
        <v>38623</v>
      </c>
      <c r="Q2829">
        <v>13.471970000000001</v>
      </c>
      <c r="S2829" s="42">
        <f t="shared" ca="1" si="50"/>
        <v>48800</v>
      </c>
      <c r="T2829" s="43">
        <f ca="1">_xll.BInterpol('Base CDI'!$H$4:$H$28,'Base CDI'!$J$4:$J$29,S2829,"Cubic","Extrapolate=Linear","MultiX=Average","Skip=True","Sort=True")</f>
        <v>13.460885920171126</v>
      </c>
      <c r="U2829" s="43">
        <f ca="1">_xll.BInterpol('Base CDI'!$H$4:$H$28,'Base CDI'!$I$4:$I$29,S2829,"Cubic","Extrapolate=Linear","MultiX=Average","Skip=True","Sort=True")</f>
        <v>13.463899016055425</v>
      </c>
    </row>
    <row r="2830" spans="16:21" x14ac:dyDescent="0.25">
      <c r="P2830" s="10">
        <v>38624</v>
      </c>
      <c r="Q2830">
        <v>13.48147</v>
      </c>
      <c r="S2830" s="42">
        <f t="shared" ca="1" si="50"/>
        <v>48801</v>
      </c>
      <c r="T2830" s="43">
        <f ca="1">_xll.BInterpol('Base CDI'!$H$4:$H$28,'Base CDI'!$J$4:$J$29,S2830,"Cubic","Extrapolate=Linear","MultiX=Average","Skip=True","Sort=True")</f>
        <v>13.460980226765486</v>
      </c>
      <c r="U2830" s="43">
        <f ca="1">_xll.BInterpol('Base CDI'!$H$4:$H$28,'Base CDI'!$I$4:$I$29,S2830,"Cubic","Extrapolate=Linear","MultiX=Average","Skip=True","Sort=True")</f>
        <v>13.464009276127472</v>
      </c>
    </row>
    <row r="2831" spans="16:21" x14ac:dyDescent="0.25">
      <c r="P2831" s="10">
        <v>38625</v>
      </c>
      <c r="Q2831">
        <v>13.49098</v>
      </c>
      <c r="S2831" s="42">
        <f t="shared" ca="1" si="50"/>
        <v>48802</v>
      </c>
      <c r="T2831" s="43">
        <f ca="1">_xll.BInterpol('Base CDI'!$H$4:$H$28,'Base CDI'!$J$4:$J$29,S2831,"Cubic","Extrapolate=Linear","MultiX=Average","Skip=True","Sort=True")</f>
        <v>13.461074283270621</v>
      </c>
      <c r="U2831" s="43">
        <f ca="1">_xll.BInterpol('Base CDI'!$H$4:$H$28,'Base CDI'!$I$4:$I$29,S2831,"Cubic","Extrapolate=Linear","MultiX=Average","Skip=True","Sort=True")</f>
        <v>13.464119154531479</v>
      </c>
    </row>
    <row r="2832" spans="16:21" x14ac:dyDescent="0.25">
      <c r="P2832" s="10">
        <v>38628</v>
      </c>
      <c r="Q2832">
        <v>13.500529999999999</v>
      </c>
      <c r="S2832" s="42">
        <f t="shared" ca="1" si="50"/>
        <v>48803</v>
      </c>
      <c r="T2832" s="43">
        <f ca="1">_xll.BInterpol('Base CDI'!$H$4:$H$28,'Base CDI'!$J$4:$J$29,S2832,"Cubic","Extrapolate=Linear","MultiX=Average","Skip=True","Sort=True")</f>
        <v>13.461168089890588</v>
      </c>
      <c r="U2832" s="43">
        <f ca="1">_xll.BInterpol('Base CDI'!$H$4:$H$28,'Base CDI'!$I$4:$I$29,S2832,"Cubic","Extrapolate=Linear","MultiX=Average","Skip=True","Sort=True")</f>
        <v>13.464228651696754</v>
      </c>
    </row>
    <row r="2833" spans="16:21" x14ac:dyDescent="0.25">
      <c r="P2833" s="10">
        <v>38629</v>
      </c>
      <c r="Q2833">
        <v>13.510059999999999</v>
      </c>
      <c r="S2833" s="42">
        <f t="shared" ca="1" si="50"/>
        <v>48804</v>
      </c>
      <c r="T2833" s="43">
        <f ca="1">_xll.BInterpol('Base CDI'!$H$4:$H$28,'Base CDI'!$J$4:$J$29,S2833,"Cubic","Extrapolate=Linear","MultiX=Average","Skip=True","Sort=True")</f>
        <v>13.461261646829437</v>
      </c>
      <c r="U2833" s="43">
        <f ca="1">_xll.BInterpol('Base CDI'!$H$4:$H$28,'Base CDI'!$I$4:$I$29,S2833,"Cubic","Extrapolate=Linear","MultiX=Average","Skip=True","Sort=True")</f>
        <v>13.464337768052607</v>
      </c>
    </row>
    <row r="2834" spans="16:21" x14ac:dyDescent="0.25">
      <c r="P2834" s="10">
        <v>38630</v>
      </c>
      <c r="Q2834">
        <v>13.519579999999999</v>
      </c>
      <c r="S2834" s="42">
        <f t="shared" ca="1" si="50"/>
        <v>48805</v>
      </c>
      <c r="T2834" s="43">
        <f ca="1">_xll.BInterpol('Base CDI'!$H$4:$H$28,'Base CDI'!$J$4:$J$29,S2834,"Cubic","Extrapolate=Linear","MultiX=Average","Skip=True","Sort=True")</f>
        <v>13.461354954291222</v>
      </c>
      <c r="U2834" s="43">
        <f ca="1">_xll.BInterpol('Base CDI'!$H$4:$H$28,'Base CDI'!$I$4:$I$29,S2834,"Cubic","Extrapolate=Linear","MultiX=Average","Skip=True","Sort=True")</f>
        <v>13.464446504028345</v>
      </c>
    </row>
    <row r="2835" spans="16:21" x14ac:dyDescent="0.25">
      <c r="P2835" s="10">
        <v>38631</v>
      </c>
      <c r="Q2835">
        <v>13.529109999999999</v>
      </c>
      <c r="S2835" s="42">
        <f t="shared" ca="1" si="50"/>
        <v>48806</v>
      </c>
      <c r="T2835" s="43">
        <f ca="1">_xll.BInterpol('Base CDI'!$H$4:$H$28,'Base CDI'!$J$4:$J$29,S2835,"Cubic","Extrapolate=Linear","MultiX=Average","Skip=True","Sort=True")</f>
        <v>13.461448012479998</v>
      </c>
      <c r="U2835" s="43">
        <f ca="1">_xll.BInterpol('Base CDI'!$H$4:$H$28,'Base CDI'!$I$4:$I$29,S2835,"Cubic","Extrapolate=Linear","MultiX=Average","Skip=True","Sort=True")</f>
        <v>13.46455486005328</v>
      </c>
    </row>
    <row r="2836" spans="16:21" x14ac:dyDescent="0.25">
      <c r="P2836" s="10">
        <v>38632</v>
      </c>
      <c r="Q2836">
        <v>13.538629999999999</v>
      </c>
      <c r="S2836" s="42">
        <f t="shared" ca="1" si="50"/>
        <v>48807</v>
      </c>
      <c r="T2836" s="43">
        <f ca="1">_xll.BInterpol('Base CDI'!$H$4:$H$28,'Base CDI'!$J$4:$J$29,S2836,"Cubic","Extrapolate=Linear","MultiX=Average","Skip=True","Sort=True")</f>
        <v>13.461540821599815</v>
      </c>
      <c r="U2836" s="43">
        <f ca="1">_xll.BInterpol('Base CDI'!$H$4:$H$28,'Base CDI'!$I$4:$I$29,S2836,"Cubic","Extrapolate=Linear","MultiX=Average","Skip=True","Sort=True")</f>
        <v>13.464662836556718</v>
      </c>
    </row>
    <row r="2837" spans="16:21" x14ac:dyDescent="0.25">
      <c r="P2837" s="10">
        <v>38635</v>
      </c>
      <c r="Q2837">
        <v>13.548159999999999</v>
      </c>
      <c r="S2837" s="42">
        <f t="shared" ca="1" si="50"/>
        <v>48808</v>
      </c>
      <c r="T2837" s="43">
        <f ca="1">_xll.BInterpol('Base CDI'!$H$4:$H$28,'Base CDI'!$J$4:$J$29,S2837,"Cubic","Extrapolate=Linear","MultiX=Average","Skip=True","Sort=True")</f>
        <v>13.461633381854726</v>
      </c>
      <c r="U2837" s="43">
        <f ca="1">_xll.BInterpol('Base CDI'!$H$4:$H$28,'Base CDI'!$I$4:$I$29,S2837,"Cubic","Extrapolate=Linear","MultiX=Average","Skip=True","Sort=True")</f>
        <v>13.464770433967969</v>
      </c>
    </row>
    <row r="2838" spans="16:21" x14ac:dyDescent="0.25">
      <c r="P2838" s="10">
        <v>38636</v>
      </c>
      <c r="Q2838">
        <v>13.557700000000001</v>
      </c>
      <c r="S2838" s="42">
        <f t="shared" ca="1" si="50"/>
        <v>48809</v>
      </c>
      <c r="T2838" s="43">
        <f ca="1">_xll.BInterpol('Base CDI'!$H$4:$H$28,'Base CDI'!$J$4:$J$29,S2838,"Cubic","Extrapolate=Linear","MultiX=Average","Skip=True","Sort=True")</f>
        <v>13.461725693448786</v>
      </c>
      <c r="U2838" s="43">
        <f ca="1">_xll.BInterpol('Base CDI'!$H$4:$H$28,'Base CDI'!$I$4:$I$29,S2838,"Cubic","Extrapolate=Linear","MultiX=Average","Skip=True","Sort=True")</f>
        <v>13.464877652716343</v>
      </c>
    </row>
    <row r="2839" spans="16:21" x14ac:dyDescent="0.25">
      <c r="P2839" s="10">
        <v>38638</v>
      </c>
      <c r="Q2839">
        <v>13.56725</v>
      </c>
      <c r="S2839" s="42">
        <f t="shared" ca="1" si="50"/>
        <v>48810</v>
      </c>
      <c r="T2839" s="43">
        <f ca="1">_xll.BInterpol('Base CDI'!$H$4:$H$28,'Base CDI'!$J$4:$J$29,S2839,"Cubic","Extrapolate=Linear","MultiX=Average","Skip=True","Sort=True")</f>
        <v>13.461817756586045</v>
      </c>
      <c r="U2839" s="43">
        <f ca="1">_xll.BInterpol('Base CDI'!$H$4:$H$28,'Base CDI'!$I$4:$I$29,S2839,"Cubic","Extrapolate=Linear","MultiX=Average","Skip=True","Sort=True")</f>
        <v>13.464984493231146</v>
      </c>
    </row>
    <row r="2840" spans="16:21" x14ac:dyDescent="0.25">
      <c r="P2840" s="10">
        <v>38639</v>
      </c>
      <c r="Q2840">
        <v>13.576790000000001</v>
      </c>
      <c r="S2840" s="42">
        <f t="shared" ca="1" si="50"/>
        <v>48811</v>
      </c>
      <c r="T2840" s="43">
        <f ca="1">_xll.BInterpol('Base CDI'!$H$4:$H$28,'Base CDI'!$J$4:$J$29,S2840,"Cubic","Extrapolate=Linear","MultiX=Average","Skip=True","Sort=True")</f>
        <v>13.461909571470558</v>
      </c>
      <c r="U2840" s="43">
        <f ca="1">_xll.BInterpol('Base CDI'!$H$4:$H$28,'Base CDI'!$I$4:$I$29,S2840,"Cubic","Extrapolate=Linear","MultiX=Average","Skip=True","Sort=True")</f>
        <v>13.465090955941692</v>
      </c>
    </row>
    <row r="2841" spans="16:21" x14ac:dyDescent="0.25">
      <c r="P2841" s="10">
        <v>38642</v>
      </c>
      <c r="Q2841">
        <v>13.58633</v>
      </c>
      <c r="S2841" s="42">
        <f t="shared" ca="1" si="50"/>
        <v>48812</v>
      </c>
      <c r="T2841" s="43">
        <f ca="1">_xll.BInterpol('Base CDI'!$H$4:$H$28,'Base CDI'!$J$4:$J$29,S2841,"Cubic","Extrapolate=Linear","MultiX=Average","Skip=True","Sort=True")</f>
        <v>13.462001138306379</v>
      </c>
      <c r="U2841" s="43">
        <f ca="1">_xll.BInterpol('Base CDI'!$H$4:$H$28,'Base CDI'!$I$4:$I$29,S2841,"Cubic","Extrapolate=Linear","MultiX=Average","Skip=True","Sort=True")</f>
        <v>13.465197041277285</v>
      </c>
    </row>
    <row r="2842" spans="16:21" x14ac:dyDescent="0.25">
      <c r="P2842" s="10">
        <v>38643</v>
      </c>
      <c r="Q2842">
        <v>13.595879999999999</v>
      </c>
      <c r="S2842" s="42">
        <f t="shared" ca="1" si="50"/>
        <v>48813</v>
      </c>
      <c r="T2842" s="43">
        <f ca="1">_xll.BInterpol('Base CDI'!$H$4:$H$28,'Base CDI'!$J$4:$J$29,S2842,"Cubic","Extrapolate=Linear","MultiX=Average","Skip=True","Sort=True")</f>
        <v>13.462092457297558</v>
      </c>
      <c r="U2842" s="43">
        <f ca="1">_xll.BInterpol('Base CDI'!$H$4:$H$28,'Base CDI'!$I$4:$I$29,S2842,"Cubic","Extrapolate=Linear","MultiX=Average","Skip=True","Sort=True")</f>
        <v>13.465302749667236</v>
      </c>
    </row>
    <row r="2843" spans="16:21" x14ac:dyDescent="0.25">
      <c r="P2843" s="10">
        <v>38644</v>
      </c>
      <c r="Q2843">
        <v>13.60543</v>
      </c>
      <c r="S2843" s="42">
        <f t="shared" ca="1" si="50"/>
        <v>48814</v>
      </c>
      <c r="T2843" s="43">
        <f ca="1">_xll.BInterpol('Base CDI'!$H$4:$H$28,'Base CDI'!$J$4:$J$29,S2843,"Cubic","Extrapolate=Linear","MultiX=Average","Skip=True","Sort=True")</f>
        <v>13.462183528648149</v>
      </c>
      <c r="U2843" s="43">
        <f ca="1">_xll.BInterpol('Base CDI'!$H$4:$H$28,'Base CDI'!$I$4:$I$29,S2843,"Cubic","Extrapolate=Linear","MultiX=Average","Skip=True","Sort=True")</f>
        <v>13.465408081540856</v>
      </c>
    </row>
    <row r="2844" spans="16:21" x14ac:dyDescent="0.25">
      <c r="P2844" s="10">
        <v>38645</v>
      </c>
      <c r="Q2844">
        <v>13.615</v>
      </c>
      <c r="S2844" s="42">
        <f t="shared" ca="1" si="50"/>
        <v>48815</v>
      </c>
      <c r="T2844" s="43">
        <f ca="1">_xll.BInterpol('Base CDI'!$H$4:$H$28,'Base CDI'!$J$4:$J$29,S2844,"Cubic","Extrapolate=Linear","MultiX=Average","Skip=True","Sort=True")</f>
        <v>13.462274352562206</v>
      </c>
      <c r="U2844" s="43">
        <f ca="1">_xll.BInterpol('Base CDI'!$H$4:$H$28,'Base CDI'!$I$4:$I$29,S2844,"Cubic","Extrapolate=Linear","MultiX=Average","Skip=True","Sort=True")</f>
        <v>13.465513037327451</v>
      </c>
    </row>
    <row r="2845" spans="16:21" x14ac:dyDescent="0.25">
      <c r="P2845" s="10">
        <v>38646</v>
      </c>
      <c r="Q2845">
        <v>13.62435</v>
      </c>
      <c r="S2845" s="42">
        <f t="shared" ca="1" si="50"/>
        <v>48816</v>
      </c>
      <c r="T2845" s="43">
        <f ca="1">_xll.BInterpol('Base CDI'!$H$4:$H$28,'Base CDI'!$J$4:$J$29,S2845,"Cubic","Extrapolate=Linear","MultiX=Average","Skip=True","Sort=True")</f>
        <v>13.46236492924378</v>
      </c>
      <c r="U2845" s="43">
        <f ca="1">_xll.BInterpol('Base CDI'!$H$4:$H$28,'Base CDI'!$I$4:$I$29,S2845,"Cubic","Extrapolate=Linear","MultiX=Average","Skip=True","Sort=True")</f>
        <v>13.46561761745633</v>
      </c>
    </row>
    <row r="2846" spans="16:21" x14ac:dyDescent="0.25">
      <c r="P2846" s="10">
        <v>38649</v>
      </c>
      <c r="Q2846">
        <v>13.633710000000001</v>
      </c>
      <c r="S2846" s="42">
        <f t="shared" ca="1" si="50"/>
        <v>48817</v>
      </c>
      <c r="T2846" s="43">
        <f ca="1">_xll.BInterpol('Base CDI'!$H$4:$H$28,'Base CDI'!$J$4:$J$29,S2846,"Cubic","Extrapolate=Linear","MultiX=Average","Skip=True","Sort=True")</f>
        <v>13.462455258896926</v>
      </c>
      <c r="U2846" s="43">
        <f ca="1">_xll.BInterpol('Base CDI'!$H$4:$H$28,'Base CDI'!$I$4:$I$29,S2846,"Cubic","Extrapolate=Linear","MultiX=Average","Skip=True","Sort=True")</f>
        <v>13.465721822356805</v>
      </c>
    </row>
    <row r="2847" spans="16:21" x14ac:dyDescent="0.25">
      <c r="P2847" s="10">
        <v>38650</v>
      </c>
      <c r="Q2847">
        <v>13.64307</v>
      </c>
      <c r="S2847" s="42">
        <f t="shared" ca="1" si="50"/>
        <v>48818</v>
      </c>
      <c r="T2847" s="43">
        <f ca="1">_xll.BInterpol('Base CDI'!$H$4:$H$28,'Base CDI'!$J$4:$J$29,S2847,"Cubic","Extrapolate=Linear","MultiX=Average","Skip=True","Sort=True")</f>
        <v>13.462545341725695</v>
      </c>
      <c r="U2847" s="43">
        <f ca="1">_xll.BInterpol('Base CDI'!$H$4:$H$28,'Base CDI'!$I$4:$I$29,S2847,"Cubic","Extrapolate=Linear","MultiX=Average","Skip=True","Sort=True")</f>
        <v>13.465825652458181</v>
      </c>
    </row>
    <row r="2848" spans="16:21" x14ac:dyDescent="0.25">
      <c r="P2848" s="10">
        <v>38651</v>
      </c>
      <c r="Q2848">
        <v>13.65244</v>
      </c>
      <c r="S2848" s="42">
        <f t="shared" ca="1" si="50"/>
        <v>48819</v>
      </c>
      <c r="T2848" s="43">
        <f ca="1">_xll.BInterpol('Base CDI'!$H$4:$H$28,'Base CDI'!$J$4:$J$29,S2848,"Cubic","Extrapolate=Linear","MultiX=Average","Skip=True","Sort=True")</f>
        <v>13.462635177934143</v>
      </c>
      <c r="U2848" s="43">
        <f ca="1">_xll.BInterpol('Base CDI'!$H$4:$H$28,'Base CDI'!$I$4:$I$29,S2848,"Cubic","Extrapolate=Linear","MultiX=Average","Skip=True","Sort=True")</f>
        <v>13.465929108189771</v>
      </c>
    </row>
    <row r="2849" spans="16:21" x14ac:dyDescent="0.25">
      <c r="P2849" s="10">
        <v>38652</v>
      </c>
      <c r="Q2849">
        <v>13.661809999999999</v>
      </c>
      <c r="S2849" s="42">
        <f t="shared" ca="1" si="50"/>
        <v>48820</v>
      </c>
      <c r="T2849" s="43">
        <f ca="1">_xll.BInterpol('Base CDI'!$H$4:$H$28,'Base CDI'!$J$4:$J$29,S2849,"Cubic","Extrapolate=Linear","MultiX=Average","Skip=True","Sort=True")</f>
        <v>13.462724767726318</v>
      </c>
      <c r="U2849" s="43">
        <f ca="1">_xll.BInterpol('Base CDI'!$H$4:$H$28,'Base CDI'!$I$4:$I$29,S2849,"Cubic","Extrapolate=Linear","MultiX=Average","Skip=True","Sort=True")</f>
        <v>13.466032189980881</v>
      </c>
    </row>
    <row r="2850" spans="16:21" x14ac:dyDescent="0.25">
      <c r="P2850" s="10">
        <v>38653</v>
      </c>
      <c r="Q2850">
        <v>13.671189999999999</v>
      </c>
      <c r="S2850" s="42">
        <f t="shared" ca="1" si="50"/>
        <v>48821</v>
      </c>
      <c r="T2850" s="43">
        <f ca="1">_xll.BInterpol('Base CDI'!$H$4:$H$28,'Base CDI'!$J$4:$J$29,S2850,"Cubic","Extrapolate=Linear","MultiX=Average","Skip=True","Sort=True")</f>
        <v>13.462814111306276</v>
      </c>
      <c r="U2850" s="43">
        <f ca="1">_xll.BInterpol('Base CDI'!$H$4:$H$28,'Base CDI'!$I$4:$I$29,S2850,"Cubic","Extrapolate=Linear","MultiX=Average","Skip=True","Sort=True")</f>
        <v>13.466134898260821</v>
      </c>
    </row>
    <row r="2851" spans="16:21" x14ac:dyDescent="0.25">
      <c r="P2851" s="10">
        <v>38656</v>
      </c>
      <c r="Q2851">
        <v>13.680569999999999</v>
      </c>
      <c r="S2851" s="42">
        <f t="shared" ca="1" si="50"/>
        <v>48822</v>
      </c>
      <c r="T2851" s="43">
        <f ca="1">_xll.BInterpol('Base CDI'!$H$4:$H$28,'Base CDI'!$J$4:$J$29,S2851,"Cubic","Extrapolate=Linear","MultiX=Average","Skip=True","Sort=True")</f>
        <v>13.462903208878071</v>
      </c>
      <c r="U2851" s="43">
        <f ca="1">_xll.BInterpol('Base CDI'!$H$4:$H$28,'Base CDI'!$I$4:$I$29,S2851,"Cubic","Extrapolate=Linear","MultiX=Average","Skip=True","Sort=True")</f>
        <v>13.466237233458898</v>
      </c>
    </row>
    <row r="2852" spans="16:21" x14ac:dyDescent="0.25">
      <c r="P2852" s="10">
        <v>38657</v>
      </c>
      <c r="Q2852">
        <v>13.68998</v>
      </c>
      <c r="S2852" s="42">
        <f t="shared" ca="1" si="50"/>
        <v>48823</v>
      </c>
      <c r="T2852" s="43">
        <f ca="1">_xll.BInterpol('Base CDI'!$H$4:$H$28,'Base CDI'!$J$4:$J$29,S2852,"Cubic","Extrapolate=Linear","MultiX=Average","Skip=True","Sort=True")</f>
        <v>13.462992060645753</v>
      </c>
      <c r="U2852" s="43">
        <f ca="1">_xll.BInterpol('Base CDI'!$H$4:$H$28,'Base CDI'!$I$4:$I$29,S2852,"Cubic","Extrapolate=Linear","MultiX=Average","Skip=True","Sort=True")</f>
        <v>13.466339196004425</v>
      </c>
    </row>
    <row r="2853" spans="16:21" x14ac:dyDescent="0.25">
      <c r="P2853" s="10">
        <v>38659</v>
      </c>
      <c r="Q2853">
        <v>13.69942</v>
      </c>
      <c r="S2853" s="42">
        <f t="shared" ca="1" si="50"/>
        <v>48824</v>
      </c>
      <c r="T2853" s="43">
        <f ca="1">_xll.BInterpol('Base CDI'!$H$4:$H$28,'Base CDI'!$J$4:$J$29,S2853,"Cubic","Extrapolate=Linear","MultiX=Average","Skip=True","Sort=True")</f>
        <v>13.463080666813376</v>
      </c>
      <c r="U2853" s="43">
        <f ca="1">_xll.BInterpol('Base CDI'!$H$4:$H$28,'Base CDI'!$I$4:$I$29,S2853,"Cubic","Extrapolate=Linear","MultiX=Average","Skip=True","Sort=True")</f>
        <v>13.466440786326709</v>
      </c>
    </row>
    <row r="2854" spans="16:21" x14ac:dyDescent="0.25">
      <c r="P2854" s="10">
        <v>38660</v>
      </c>
      <c r="Q2854">
        <v>13.70884</v>
      </c>
      <c r="S2854" s="42">
        <f t="shared" ca="1" si="50"/>
        <v>48825</v>
      </c>
      <c r="T2854" s="43">
        <f ca="1">_xll.BInterpol('Base CDI'!$H$4:$H$28,'Base CDI'!$J$4:$J$29,S2854,"Cubic","Extrapolate=Linear","MultiX=Average","Skip=True","Sort=True")</f>
        <v>13.463169027584994</v>
      </c>
      <c r="U2854" s="43">
        <f ca="1">_xll.BInterpol('Base CDI'!$H$4:$H$28,'Base CDI'!$I$4:$I$29,S2854,"Cubic","Extrapolate=Linear","MultiX=Average","Skip=True","Sort=True")</f>
        <v>13.466542004855059</v>
      </c>
    </row>
    <row r="2855" spans="16:21" x14ac:dyDescent="0.25">
      <c r="P2855" s="10">
        <v>38663</v>
      </c>
      <c r="Q2855">
        <v>13.71829</v>
      </c>
      <c r="S2855" s="42">
        <f t="shared" ca="1" si="50"/>
        <v>48826</v>
      </c>
      <c r="T2855" s="43">
        <f ca="1">_xll.BInterpol('Base CDI'!$H$4:$H$28,'Base CDI'!$J$4:$J$29,S2855,"Cubic","Extrapolate=Linear","MultiX=Average","Skip=True","Sort=True")</f>
        <v>13.463257143164659</v>
      </c>
      <c r="U2855" s="43">
        <f ca="1">_xll.BInterpol('Base CDI'!$H$4:$H$28,'Base CDI'!$I$4:$I$29,S2855,"Cubic","Extrapolate=Linear","MultiX=Average","Skip=True","Sort=True")</f>
        <v>13.466642852018783</v>
      </c>
    </row>
    <row r="2856" spans="16:21" x14ac:dyDescent="0.25">
      <c r="P2856" s="10">
        <v>38664</v>
      </c>
      <c r="Q2856">
        <v>13.727740000000001</v>
      </c>
      <c r="S2856" s="42">
        <f t="shared" ca="1" si="50"/>
        <v>48827</v>
      </c>
      <c r="T2856" s="43">
        <f ca="1">_xll.BInterpol('Base CDI'!$H$4:$H$28,'Base CDI'!$J$4:$J$29,S2856,"Cubic","Extrapolate=Linear","MultiX=Average","Skip=True","Sort=True")</f>
        <v>13.463345013756424</v>
      </c>
      <c r="U2856" s="43">
        <f ca="1">_xll.BInterpol('Base CDI'!$H$4:$H$28,'Base CDI'!$I$4:$I$29,S2856,"Cubic","Extrapolate=Linear","MultiX=Average","Skip=True","Sort=True")</f>
        <v>13.46674332824719</v>
      </c>
    </row>
    <row r="2857" spans="16:21" x14ac:dyDescent="0.25">
      <c r="P2857" s="10">
        <v>38665</v>
      </c>
      <c r="Q2857">
        <v>13.73719</v>
      </c>
      <c r="S2857" s="42">
        <f t="shared" ca="1" si="50"/>
        <v>48828</v>
      </c>
      <c r="T2857" s="43">
        <f ca="1">_xll.BInterpol('Base CDI'!$H$4:$H$28,'Base CDI'!$J$4:$J$29,S2857,"Cubic","Extrapolate=Linear","MultiX=Average","Skip=True","Sort=True")</f>
        <v>13.463432639564342</v>
      </c>
      <c r="U2857" s="43">
        <f ca="1">_xll.BInterpol('Base CDI'!$H$4:$H$28,'Base CDI'!$I$4:$I$29,S2857,"Cubic","Extrapolate=Linear","MultiX=Average","Skip=True","Sort=True")</f>
        <v>13.466843433969592</v>
      </c>
    </row>
    <row r="2858" spans="16:21" x14ac:dyDescent="0.25">
      <c r="P2858" s="10">
        <v>38666</v>
      </c>
      <c r="Q2858">
        <v>13.746650000000001</v>
      </c>
      <c r="S2858" s="42">
        <f t="shared" ca="1" si="50"/>
        <v>48829</v>
      </c>
      <c r="T2858" s="43">
        <f ca="1">_xll.BInterpol('Base CDI'!$H$4:$H$28,'Base CDI'!$J$4:$J$29,S2858,"Cubic","Extrapolate=Linear","MultiX=Average","Skip=True","Sort=True")</f>
        <v>13.463520020792465</v>
      </c>
      <c r="U2858" s="43">
        <f ca="1">_xll.BInterpol('Base CDI'!$H$4:$H$28,'Base CDI'!$I$4:$I$29,S2858,"Cubic","Extrapolate=Linear","MultiX=Average","Skip=True","Sort=True")</f>
        <v>13.466943169615295</v>
      </c>
    </row>
    <row r="2859" spans="16:21" x14ac:dyDescent="0.25">
      <c r="P2859" s="10">
        <v>38667</v>
      </c>
      <c r="Q2859">
        <v>13.756119999999999</v>
      </c>
      <c r="S2859" s="42">
        <f t="shared" ca="1" si="50"/>
        <v>48830</v>
      </c>
      <c r="T2859" s="43">
        <f ca="1">_xll.BInterpol('Base CDI'!$H$4:$H$28,'Base CDI'!$J$4:$J$29,S2859,"Cubic","Extrapolate=Linear","MultiX=Average","Skip=True","Sort=True")</f>
        <v>13.463607157644848</v>
      </c>
      <c r="U2859" s="43">
        <f ca="1">_xll.BInterpol('Base CDI'!$H$4:$H$28,'Base CDI'!$I$4:$I$29,S2859,"Cubic","Extrapolate=Linear","MultiX=Average","Skip=True","Sort=True")</f>
        <v>13.46704253561361</v>
      </c>
    </row>
    <row r="2860" spans="16:21" x14ac:dyDescent="0.25">
      <c r="P2860" s="10">
        <v>38670</v>
      </c>
      <c r="Q2860">
        <v>13.76559</v>
      </c>
      <c r="S2860" s="42">
        <f t="shared" ca="1" si="50"/>
        <v>48831</v>
      </c>
      <c r="T2860" s="43">
        <f ca="1">_xll.BInterpol('Base CDI'!$H$4:$H$28,'Base CDI'!$J$4:$J$29,S2860,"Cubic","Extrapolate=Linear","MultiX=Average","Skip=True","Sort=True")</f>
        <v>13.463694050325541</v>
      </c>
      <c r="U2860" s="43">
        <f ca="1">_xll.BInterpol('Base CDI'!$H$4:$H$28,'Base CDI'!$I$4:$I$29,S2860,"Cubic","Extrapolate=Linear","MultiX=Average","Skip=True","Sort=True")</f>
        <v>13.467141532393843</v>
      </c>
    </row>
    <row r="2861" spans="16:21" x14ac:dyDescent="0.25">
      <c r="P2861" s="10">
        <v>38672</v>
      </c>
      <c r="Q2861">
        <v>13.775069999999999</v>
      </c>
      <c r="S2861" s="42">
        <f t="shared" ca="1" si="50"/>
        <v>48832</v>
      </c>
      <c r="T2861" s="43">
        <f ca="1">_xll.BInterpol('Base CDI'!$H$4:$H$28,'Base CDI'!$J$4:$J$29,S2861,"Cubic","Extrapolate=Linear","MultiX=Average","Skip=True","Sort=True")</f>
        <v>13.463780699038601</v>
      </c>
      <c r="U2861" s="43">
        <f ca="1">_xll.BInterpol('Base CDI'!$H$4:$H$28,'Base CDI'!$I$4:$I$29,S2861,"Cubic","Extrapolate=Linear","MultiX=Average","Skip=True","Sort=True")</f>
        <v>13.467240160385305</v>
      </c>
    </row>
    <row r="2862" spans="16:21" x14ac:dyDescent="0.25">
      <c r="P2862" s="10">
        <v>38673</v>
      </c>
      <c r="Q2862">
        <v>13.784549999999999</v>
      </c>
      <c r="S2862" s="42">
        <f t="shared" ca="1" si="50"/>
        <v>48833</v>
      </c>
      <c r="T2862" s="43">
        <f ca="1">_xll.BInterpol('Base CDI'!$H$4:$H$28,'Base CDI'!$J$4:$J$29,S2862,"Cubic","Extrapolate=Linear","MultiX=Average","Skip=True","Sort=True")</f>
        <v>13.463867103988077</v>
      </c>
      <c r="U2862" s="43">
        <f ca="1">_xll.BInterpol('Base CDI'!$H$4:$H$28,'Base CDI'!$I$4:$I$29,S2862,"Cubic","Extrapolate=Linear","MultiX=Average","Skip=True","Sort=True")</f>
        <v>13.467338420017304</v>
      </c>
    </row>
    <row r="2863" spans="16:21" x14ac:dyDescent="0.25">
      <c r="P2863" s="10">
        <v>38674</v>
      </c>
      <c r="Q2863">
        <v>13.794029999999999</v>
      </c>
      <c r="S2863" s="42">
        <f t="shared" ca="1" si="50"/>
        <v>48834</v>
      </c>
      <c r="T2863" s="43">
        <f ca="1">_xll.BInterpol('Base CDI'!$H$4:$H$28,'Base CDI'!$J$4:$J$29,S2863,"Cubic","Extrapolate=Linear","MultiX=Average","Skip=True","Sort=True")</f>
        <v>13.463953265378022</v>
      </c>
      <c r="U2863" s="43">
        <f ca="1">_xll.BInterpol('Base CDI'!$H$4:$H$28,'Base CDI'!$I$4:$I$29,S2863,"Cubic","Extrapolate=Linear","MultiX=Average","Skip=True","Sort=True")</f>
        <v>13.467436311719151</v>
      </c>
    </row>
    <row r="2864" spans="16:21" x14ac:dyDescent="0.25">
      <c r="P2864" s="10">
        <v>38677</v>
      </c>
      <c r="Q2864">
        <v>13.803520000000001</v>
      </c>
      <c r="S2864" s="42">
        <f t="shared" ca="1" si="50"/>
        <v>48835</v>
      </c>
      <c r="T2864" s="43">
        <f ca="1">_xll.BInterpol('Base CDI'!$H$4:$H$28,'Base CDI'!$J$4:$J$29,S2864,"Cubic","Extrapolate=Linear","MultiX=Average","Skip=True","Sort=True")</f>
        <v>13.464039183412492</v>
      </c>
      <c r="U2864" s="43">
        <f ca="1">_xll.BInterpol('Base CDI'!$H$4:$H$28,'Base CDI'!$I$4:$I$29,S2864,"Cubic","Extrapolate=Linear","MultiX=Average","Skip=True","Sort=True")</f>
        <v>13.467533835920154</v>
      </c>
    </row>
    <row r="2865" spans="16:21" x14ac:dyDescent="0.25">
      <c r="P2865" s="10">
        <v>38678</v>
      </c>
      <c r="Q2865">
        <v>13.813000000000001</v>
      </c>
      <c r="S2865" s="42">
        <f t="shared" ca="1" si="50"/>
        <v>48836</v>
      </c>
      <c r="T2865" s="43">
        <f ca="1">_xll.BInterpol('Base CDI'!$H$4:$H$28,'Base CDI'!$J$4:$J$29,S2865,"Cubic","Extrapolate=Linear","MultiX=Average","Skip=True","Sort=True")</f>
        <v>13.464124858295538</v>
      </c>
      <c r="U2865" s="43">
        <f ca="1">_xll.BInterpol('Base CDI'!$H$4:$H$28,'Base CDI'!$I$4:$I$29,S2865,"Cubic","Extrapolate=Linear","MultiX=Average","Skip=True","Sort=True")</f>
        <v>13.467630993049621</v>
      </c>
    </row>
    <row r="2866" spans="16:21" x14ac:dyDescent="0.25">
      <c r="P2866" s="10">
        <v>38679</v>
      </c>
      <c r="Q2866">
        <v>13.82249</v>
      </c>
      <c r="S2866" s="42">
        <f t="shared" ca="1" si="50"/>
        <v>48837</v>
      </c>
      <c r="T2866" s="43">
        <f ca="1">_xll.BInterpol('Base CDI'!$H$4:$H$28,'Base CDI'!$J$4:$J$29,S2866,"Cubic","Extrapolate=Linear","MultiX=Average","Skip=True","Sort=True")</f>
        <v>13.464210290231213</v>
      </c>
      <c r="U2866" s="43">
        <f ca="1">_xll.BInterpol('Base CDI'!$H$4:$H$28,'Base CDI'!$I$4:$I$29,S2866,"Cubic","Extrapolate=Linear","MultiX=Average","Skip=True","Sort=True")</f>
        <v>13.467727783536862</v>
      </c>
    </row>
    <row r="2867" spans="16:21" x14ac:dyDescent="0.25">
      <c r="P2867" s="10">
        <v>38680</v>
      </c>
      <c r="Q2867">
        <v>13.83197</v>
      </c>
      <c r="S2867" s="42">
        <f t="shared" ca="1" si="50"/>
        <v>48838</v>
      </c>
      <c r="T2867" s="43">
        <f ca="1">_xll.BInterpol('Base CDI'!$H$4:$H$28,'Base CDI'!$J$4:$J$29,S2867,"Cubic","Extrapolate=Linear","MultiX=Average","Skip=True","Sort=True")</f>
        <v>13.464295479423569</v>
      </c>
      <c r="U2867" s="43">
        <f ca="1">_xll.BInterpol('Base CDI'!$H$4:$H$28,'Base CDI'!$I$4:$I$29,S2867,"Cubic","Extrapolate=Linear","MultiX=Average","Skip=True","Sort=True")</f>
        <v>13.467824207811185</v>
      </c>
    </row>
    <row r="2868" spans="16:21" x14ac:dyDescent="0.25">
      <c r="P2868" s="10">
        <v>38681</v>
      </c>
      <c r="Q2868">
        <v>13.841229999999999</v>
      </c>
      <c r="S2868" s="42">
        <f t="shared" ca="1" si="50"/>
        <v>48839</v>
      </c>
      <c r="T2868" s="43">
        <f ca="1">_xll.BInterpol('Base CDI'!$H$4:$H$28,'Base CDI'!$J$4:$J$29,S2868,"Cubic","Extrapolate=Linear","MultiX=Average","Skip=True","Sort=True")</f>
        <v>13.46438042607666</v>
      </c>
      <c r="U2868" s="43">
        <f ca="1">_xll.BInterpol('Base CDI'!$H$4:$H$28,'Base CDI'!$I$4:$I$29,S2868,"Cubic","Extrapolate=Linear","MultiX=Average","Skip=True","Sort=True")</f>
        <v>13.467920266301901</v>
      </c>
    </row>
    <row r="2869" spans="16:21" x14ac:dyDescent="0.25">
      <c r="P2869" s="10">
        <v>38684</v>
      </c>
      <c r="Q2869">
        <v>13.85051</v>
      </c>
      <c r="S2869" s="42">
        <f t="shared" ca="1" si="50"/>
        <v>48840</v>
      </c>
      <c r="T2869" s="43">
        <f ca="1">_xll.BInterpol('Base CDI'!$H$4:$H$28,'Base CDI'!$J$4:$J$29,S2869,"Cubic","Extrapolate=Linear","MultiX=Average","Skip=True","Sort=True")</f>
        <v>13.464465130394538</v>
      </c>
      <c r="U2869" s="43">
        <f ca="1">_xll.BInterpol('Base CDI'!$H$4:$H$28,'Base CDI'!$I$4:$I$29,S2869,"Cubic","Extrapolate=Linear","MultiX=Average","Skip=True","Sort=True")</f>
        <v>13.468015959438317</v>
      </c>
    </row>
    <row r="2870" spans="16:21" x14ac:dyDescent="0.25">
      <c r="P2870" s="10">
        <v>38685</v>
      </c>
      <c r="Q2870">
        <v>13.85979</v>
      </c>
      <c r="S2870" s="42">
        <f t="shared" ca="1" si="50"/>
        <v>48841</v>
      </c>
      <c r="T2870" s="43">
        <f ca="1">_xll.BInterpol('Base CDI'!$H$4:$H$28,'Base CDI'!$J$4:$J$29,S2870,"Cubic","Extrapolate=Linear","MultiX=Average","Skip=True","Sort=True")</f>
        <v>13.464549592581259</v>
      </c>
      <c r="U2870" s="43">
        <f ca="1">_xll.BInterpol('Base CDI'!$H$4:$H$28,'Base CDI'!$I$4:$I$29,S2870,"Cubic","Extrapolate=Linear","MultiX=Average","Skip=True","Sort=True")</f>
        <v>13.468111287649743</v>
      </c>
    </row>
    <row r="2871" spans="16:21" x14ac:dyDescent="0.25">
      <c r="P2871" s="10">
        <v>38686</v>
      </c>
      <c r="Q2871">
        <v>13.86909</v>
      </c>
      <c r="S2871" s="42">
        <f t="shared" ca="1" si="50"/>
        <v>48842</v>
      </c>
      <c r="T2871" s="43">
        <f ca="1">_xll.BInterpol('Base CDI'!$H$4:$H$28,'Base CDI'!$J$4:$J$29,S2871,"Cubic","Extrapolate=Linear","MultiX=Average","Skip=True","Sort=True")</f>
        <v>13.464633812840871</v>
      </c>
      <c r="U2871" s="43">
        <f ca="1">_xll.BInterpol('Base CDI'!$H$4:$H$28,'Base CDI'!$I$4:$I$29,S2871,"Cubic","Extrapolate=Linear","MultiX=Average","Skip=True","Sort=True")</f>
        <v>13.468206251365485</v>
      </c>
    </row>
    <row r="2872" spans="16:21" x14ac:dyDescent="0.25">
      <c r="P2872" s="10">
        <v>38687</v>
      </c>
      <c r="Q2872">
        <v>13.878399999999999</v>
      </c>
      <c r="S2872" s="42">
        <f t="shared" ca="1" si="50"/>
        <v>48843</v>
      </c>
      <c r="T2872" s="43">
        <f ca="1">_xll.BInterpol('Base CDI'!$H$4:$H$28,'Base CDI'!$J$4:$J$29,S2872,"Cubic","Extrapolate=Linear","MultiX=Average","Skip=True","Sort=True")</f>
        <v>13.464717791377431</v>
      </c>
      <c r="U2872" s="43">
        <f ca="1">_xll.BInterpol('Base CDI'!$H$4:$H$28,'Base CDI'!$I$4:$I$29,S2872,"Cubic","Extrapolate=Linear","MultiX=Average","Skip=True","Sort=True")</f>
        <v>13.468300851014858</v>
      </c>
    </row>
    <row r="2873" spans="16:21" x14ac:dyDescent="0.25">
      <c r="P2873" s="10">
        <v>38688</v>
      </c>
      <c r="Q2873">
        <v>13.88772</v>
      </c>
      <c r="S2873" s="42">
        <f t="shared" ca="1" si="50"/>
        <v>48844</v>
      </c>
      <c r="T2873" s="43">
        <f ca="1">_xll.BInterpol('Base CDI'!$H$4:$H$28,'Base CDI'!$J$4:$J$29,S2873,"Cubic","Extrapolate=Linear","MultiX=Average","Skip=True","Sort=True")</f>
        <v>13.46480152839499</v>
      </c>
      <c r="U2873" s="43">
        <f ca="1">_xll.BInterpol('Base CDI'!$H$4:$H$28,'Base CDI'!$I$4:$I$29,S2873,"Cubic","Extrapolate=Linear","MultiX=Average","Skip=True","Sort=True")</f>
        <v>13.468395087027165</v>
      </c>
    </row>
    <row r="2874" spans="16:21" x14ac:dyDescent="0.25">
      <c r="P2874" s="10">
        <v>38691</v>
      </c>
      <c r="Q2874">
        <v>13.897040000000001</v>
      </c>
      <c r="S2874" s="42">
        <f t="shared" ca="1" si="50"/>
        <v>48845</v>
      </c>
      <c r="T2874" s="43">
        <f ca="1">_xll.BInterpol('Base CDI'!$H$4:$H$28,'Base CDI'!$J$4:$J$29,S2874,"Cubic","Extrapolate=Linear","MultiX=Average","Skip=True","Sort=True")</f>
        <v>13.464885024097601</v>
      </c>
      <c r="U2874" s="43">
        <f ca="1">_xll.BInterpol('Base CDI'!$H$4:$H$28,'Base CDI'!$I$4:$I$29,S2874,"Cubic","Extrapolate=Linear","MultiX=Average","Skip=True","Sort=True")</f>
        <v>13.468488959831721</v>
      </c>
    </row>
    <row r="2875" spans="16:21" x14ac:dyDescent="0.25">
      <c r="P2875" s="10">
        <v>38692</v>
      </c>
      <c r="Q2875">
        <v>13.906370000000001</v>
      </c>
      <c r="S2875" s="42">
        <f t="shared" ca="1" si="50"/>
        <v>48846</v>
      </c>
      <c r="T2875" s="43">
        <f ca="1">_xll.BInterpol('Base CDI'!$H$4:$H$28,'Base CDI'!$J$4:$J$29,S2875,"Cubic","Extrapolate=Linear","MultiX=Average","Skip=True","Sort=True")</f>
        <v>13.464968278689318</v>
      </c>
      <c r="U2875" s="43">
        <f ca="1">_xll.BInterpol('Base CDI'!$H$4:$H$28,'Base CDI'!$I$4:$I$29,S2875,"Cubic","Extrapolate=Linear","MultiX=Average","Skip=True","Sort=True")</f>
        <v>13.468582469857829</v>
      </c>
    </row>
    <row r="2876" spans="16:21" x14ac:dyDescent="0.25">
      <c r="P2876" s="10">
        <v>38693</v>
      </c>
      <c r="Q2876">
        <v>13.915699999999999</v>
      </c>
      <c r="S2876" s="42">
        <f t="shared" ca="1" si="50"/>
        <v>48847</v>
      </c>
      <c r="T2876" s="43">
        <f ca="1">_xll.BInterpol('Base CDI'!$H$4:$H$28,'Base CDI'!$J$4:$J$29,S2876,"Cubic","Extrapolate=Linear","MultiX=Average","Skip=True","Sort=True")</f>
        <v>13.465051292374193</v>
      </c>
      <c r="U2876" s="43">
        <f ca="1">_xll.BInterpol('Base CDI'!$H$4:$H$28,'Base CDI'!$I$4:$I$29,S2876,"Cubic","Extrapolate=Linear","MultiX=Average","Skip=True","Sort=True")</f>
        <v>13.468675617534799</v>
      </c>
    </row>
    <row r="2877" spans="16:21" x14ac:dyDescent="0.25">
      <c r="P2877" s="10">
        <v>38694</v>
      </c>
      <c r="Q2877">
        <v>13.925039999999999</v>
      </c>
      <c r="S2877" s="42">
        <f t="shared" ca="1" si="50"/>
        <v>48848</v>
      </c>
      <c r="T2877" s="43">
        <f ca="1">_xll.BInterpol('Base CDI'!$H$4:$H$28,'Base CDI'!$J$4:$J$29,S2877,"Cubic","Extrapolate=Linear","MultiX=Average","Skip=True","Sort=True")</f>
        <v>13.465134065356278</v>
      </c>
      <c r="U2877" s="43">
        <f ca="1">_xll.BInterpol('Base CDI'!$H$4:$H$28,'Base CDI'!$I$4:$I$29,S2877,"Cubic","Extrapolate=Linear","MultiX=Average","Skip=True","Sort=True")</f>
        <v>13.468768403291945</v>
      </c>
    </row>
    <row r="2878" spans="16:21" x14ac:dyDescent="0.25">
      <c r="P2878" s="10">
        <v>38695</v>
      </c>
      <c r="Q2878">
        <v>13.934369999999999</v>
      </c>
      <c r="S2878" s="42">
        <f t="shared" ca="1" si="50"/>
        <v>48849</v>
      </c>
      <c r="T2878" s="43">
        <f ca="1">_xll.BInterpol('Base CDI'!$H$4:$H$28,'Base CDI'!$J$4:$J$29,S2878,"Cubic","Extrapolate=Linear","MultiX=Average","Skip=True","Sort=True")</f>
        <v>13.465216597839627</v>
      </c>
      <c r="U2878" s="43">
        <f ca="1">_xll.BInterpol('Base CDI'!$H$4:$H$28,'Base CDI'!$I$4:$I$29,S2878,"Cubic","Extrapolate=Linear","MultiX=Average","Skip=True","Sort=True")</f>
        <v>13.46886082755857</v>
      </c>
    </row>
    <row r="2879" spans="16:21" x14ac:dyDescent="0.25">
      <c r="P2879" s="10">
        <v>38698</v>
      </c>
      <c r="Q2879">
        <v>13.943709999999999</v>
      </c>
      <c r="S2879" s="42">
        <f t="shared" ca="1" si="50"/>
        <v>48850</v>
      </c>
      <c r="T2879" s="43">
        <f ca="1">_xll.BInterpol('Base CDI'!$H$4:$H$28,'Base CDI'!$J$4:$J$29,S2879,"Cubic","Extrapolate=Linear","MultiX=Average","Skip=True","Sort=True")</f>
        <v>13.465298890028293</v>
      </c>
      <c r="U2879" s="43">
        <f ca="1">_xll.BInterpol('Base CDI'!$H$4:$H$28,'Base CDI'!$I$4:$I$29,S2879,"Cubic","Extrapolate=Linear","MultiX=Average","Skip=True","Sort=True")</f>
        <v>13.468952890763987</v>
      </c>
    </row>
    <row r="2880" spans="16:21" x14ac:dyDescent="0.25">
      <c r="P2880" s="10">
        <v>38699</v>
      </c>
      <c r="Q2880">
        <v>13.953060000000001</v>
      </c>
      <c r="S2880" s="42">
        <f t="shared" ca="1" si="50"/>
        <v>48851</v>
      </c>
      <c r="T2880" s="43">
        <f ca="1">_xll.BInterpol('Base CDI'!$H$4:$H$28,'Base CDI'!$J$4:$J$29,S2880,"Cubic","Extrapolate=Linear","MultiX=Average","Skip=True","Sort=True")</f>
        <v>13.465380942126329</v>
      </c>
      <c r="U2880" s="43">
        <f ca="1">_xll.BInterpol('Base CDI'!$H$4:$H$28,'Base CDI'!$I$4:$I$29,S2880,"Cubic","Extrapolate=Linear","MultiX=Average","Skip=True","Sort=True")</f>
        <v>13.469044593337502</v>
      </c>
    </row>
    <row r="2881" spans="16:21" x14ac:dyDescent="0.25">
      <c r="P2881" s="10">
        <v>38700</v>
      </c>
      <c r="Q2881">
        <v>13.962400000000001</v>
      </c>
      <c r="S2881" s="42">
        <f t="shared" ca="1" si="50"/>
        <v>48852</v>
      </c>
      <c r="T2881" s="43">
        <f ca="1">_xll.BInterpol('Base CDI'!$H$4:$H$28,'Base CDI'!$J$4:$J$29,S2881,"Cubic","Extrapolate=Linear","MultiX=Average","Skip=True","Sort=True")</f>
        <v>13.465462754337787</v>
      </c>
      <c r="U2881" s="43">
        <f ca="1">_xll.BInterpol('Base CDI'!$H$4:$H$28,'Base CDI'!$I$4:$I$29,S2881,"Cubic","Extrapolate=Linear","MultiX=Average","Skip=True","Sort=True")</f>
        <v>13.469135935708428</v>
      </c>
    </row>
    <row r="2882" spans="16:21" x14ac:dyDescent="0.25">
      <c r="P2882" s="10">
        <v>38701</v>
      </c>
      <c r="Q2882">
        <v>13.97174</v>
      </c>
      <c r="S2882" s="42">
        <f t="shared" ca="1" si="50"/>
        <v>48853</v>
      </c>
      <c r="T2882" s="43">
        <f ca="1">_xll.BInterpol('Base CDI'!$H$4:$H$28,'Base CDI'!$J$4:$J$29,S2882,"Cubic","Extrapolate=Linear","MultiX=Average","Skip=True","Sort=True")</f>
        <v>13.46554432686672</v>
      </c>
      <c r="U2882" s="43">
        <f ca="1">_xll.BInterpol('Base CDI'!$H$4:$H$28,'Base CDI'!$I$4:$I$29,S2882,"Cubic","Extrapolate=Linear","MultiX=Average","Skip=True","Sort=True")</f>
        <v>13.469226918306068</v>
      </c>
    </row>
    <row r="2883" spans="16:21" x14ac:dyDescent="0.25">
      <c r="P2883" s="10">
        <v>38702</v>
      </c>
      <c r="Q2883">
        <v>13.980880000000001</v>
      </c>
      <c r="S2883" s="42">
        <f t="shared" ca="1" si="50"/>
        <v>48854</v>
      </c>
      <c r="T2883" s="43">
        <f ca="1">_xll.BInterpol('Base CDI'!$H$4:$H$28,'Base CDI'!$J$4:$J$29,S2883,"Cubic","Extrapolate=Linear","MultiX=Average","Skip=True","Sort=True")</f>
        <v>13.465625659917183</v>
      </c>
      <c r="U2883" s="43">
        <f ca="1">_xll.BInterpol('Base CDI'!$H$4:$H$28,'Base CDI'!$I$4:$I$29,S2883,"Cubic","Extrapolate=Linear","MultiX=Average","Skip=True","Sort=True")</f>
        <v>13.469317541559738</v>
      </c>
    </row>
    <row r="2884" spans="16:21" x14ac:dyDescent="0.25">
      <c r="P2884" s="10">
        <v>38705</v>
      </c>
      <c r="Q2884">
        <v>13.990019999999999</v>
      </c>
      <c r="S2884" s="42">
        <f t="shared" ca="1" si="50"/>
        <v>48855</v>
      </c>
      <c r="T2884" s="43">
        <f ca="1">_xll.BInterpol('Base CDI'!$H$4:$H$28,'Base CDI'!$J$4:$J$29,S2884,"Cubic","Extrapolate=Linear","MultiX=Average","Skip=True","Sort=True")</f>
        <v>13.465706753693226</v>
      </c>
      <c r="U2884" s="43">
        <f ca="1">_xll.BInterpol('Base CDI'!$H$4:$H$28,'Base CDI'!$I$4:$I$29,S2884,"Cubic","Extrapolate=Linear","MultiX=Average","Skip=True","Sort=True")</f>
        <v>13.46940780589874</v>
      </c>
    </row>
    <row r="2885" spans="16:21" x14ac:dyDescent="0.25">
      <c r="P2885" s="10">
        <v>38706</v>
      </c>
      <c r="Q2885">
        <v>13.999180000000001</v>
      </c>
      <c r="S2885" s="42">
        <f t="shared" ca="1" si="50"/>
        <v>48856</v>
      </c>
      <c r="T2885" s="43">
        <f ca="1">_xll.BInterpol('Base CDI'!$H$4:$H$28,'Base CDI'!$J$4:$J$29,S2885,"Cubic","Extrapolate=Linear","MultiX=Average","Skip=True","Sort=True")</f>
        <v>13.465787608398903</v>
      </c>
      <c r="U2885" s="43">
        <f ca="1">_xll.BInterpol('Base CDI'!$H$4:$H$28,'Base CDI'!$I$4:$I$29,S2885,"Cubic","Extrapolate=Linear","MultiX=Average","Skip=True","Sort=True")</f>
        <v>13.469497711752389</v>
      </c>
    </row>
    <row r="2886" spans="16:21" x14ac:dyDescent="0.25">
      <c r="P2886" s="10">
        <v>38707</v>
      </c>
      <c r="Q2886">
        <v>14.00835</v>
      </c>
      <c r="S2886" s="42">
        <f t="shared" ca="1" si="50"/>
        <v>48857</v>
      </c>
      <c r="T2886" s="43">
        <f ca="1">_xll.BInterpol('Base CDI'!$H$4:$H$28,'Base CDI'!$J$4:$J$29,S2886,"Cubic","Extrapolate=Linear","MultiX=Average","Skip=True","Sort=True")</f>
        <v>13.465868224238267</v>
      </c>
      <c r="U2886" s="43">
        <f ca="1">_xll.BInterpol('Base CDI'!$H$4:$H$28,'Base CDI'!$I$4:$I$29,S2886,"Cubic","Extrapolate=Linear","MultiX=Average","Skip=True","Sort=True")</f>
        <v>13.469587259549989</v>
      </c>
    </row>
    <row r="2887" spans="16:21" x14ac:dyDescent="0.25">
      <c r="P2887" s="10">
        <v>38708</v>
      </c>
      <c r="Q2887">
        <v>14.017530000000001</v>
      </c>
      <c r="S2887" s="42">
        <f t="shared" ca="1" si="50"/>
        <v>48858</v>
      </c>
      <c r="T2887" s="43">
        <f ca="1">_xll.BInterpol('Base CDI'!$H$4:$H$28,'Base CDI'!$J$4:$J$29,S2887,"Cubic","Extrapolate=Linear","MultiX=Average","Skip=True","Sort=True")</f>
        <v>13.465948601415372</v>
      </c>
      <c r="U2887" s="43">
        <f ca="1">_xll.BInterpol('Base CDI'!$H$4:$H$28,'Base CDI'!$I$4:$I$29,S2887,"Cubic","Extrapolate=Linear","MultiX=Average","Skip=True","Sort=True")</f>
        <v>13.469676449720854</v>
      </c>
    </row>
    <row r="2888" spans="16:21" x14ac:dyDescent="0.25">
      <c r="P2888" s="10">
        <v>38709</v>
      </c>
      <c r="Q2888">
        <v>14.026719999999999</v>
      </c>
      <c r="S2888" s="42">
        <f t="shared" ca="1" si="50"/>
        <v>48859</v>
      </c>
      <c r="T2888" s="43">
        <f ca="1">_xll.BInterpol('Base CDI'!$H$4:$H$28,'Base CDI'!$J$4:$J$29,S2888,"Cubic","Extrapolate=Linear","MultiX=Average","Skip=True","Sort=True")</f>
        <v>13.46602874013427</v>
      </c>
      <c r="U2888" s="43">
        <f ca="1">_xll.BInterpol('Base CDI'!$H$4:$H$28,'Base CDI'!$I$4:$I$29,S2888,"Cubic","Extrapolate=Linear","MultiX=Average","Skip=True","Sort=True")</f>
        <v>13.469765282694288</v>
      </c>
    </row>
    <row r="2889" spans="16:21" x14ac:dyDescent="0.25">
      <c r="P2889" s="10">
        <v>38712</v>
      </c>
      <c r="Q2889">
        <v>14.035909999999999</v>
      </c>
      <c r="S2889" s="42">
        <f t="shared" ca="1" si="50"/>
        <v>48860</v>
      </c>
      <c r="T2889" s="43">
        <f ca="1">_xll.BInterpol('Base CDI'!$H$4:$H$28,'Base CDI'!$J$4:$J$29,S2889,"Cubic","Extrapolate=Linear","MultiX=Average","Skip=True","Sort=True")</f>
        <v>13.466108640599014</v>
      </c>
      <c r="U2889" s="43">
        <f ca="1">_xll.BInterpol('Base CDI'!$H$4:$H$28,'Base CDI'!$I$4:$I$29,S2889,"Cubic","Extrapolate=Linear","MultiX=Average","Skip=True","Sort=True")</f>
        <v>13.469853758899603</v>
      </c>
    </row>
    <row r="2890" spans="16:21" x14ac:dyDescent="0.25">
      <c r="P2890" s="10">
        <v>38713</v>
      </c>
      <c r="Q2890">
        <v>14.0451</v>
      </c>
      <c r="S2890" s="42">
        <f t="shared" ca="1" si="50"/>
        <v>48861</v>
      </c>
      <c r="T2890" s="43">
        <f ca="1">_xll.BInterpol('Base CDI'!$H$4:$H$28,'Base CDI'!$J$4:$J$29,S2890,"Cubic","Extrapolate=Linear","MultiX=Average","Skip=True","Sort=True")</f>
        <v>13.466188303013656</v>
      </c>
      <c r="U2890" s="43">
        <f ca="1">_xll.BInterpol('Base CDI'!$H$4:$H$28,'Base CDI'!$I$4:$I$29,S2890,"Cubic","Extrapolate=Linear","MultiX=Average","Skip=True","Sort=True")</f>
        <v>13.469941878766109</v>
      </c>
    </row>
    <row r="2891" spans="16:21" x14ac:dyDescent="0.25">
      <c r="P2891" s="10">
        <v>38714</v>
      </c>
      <c r="Q2891">
        <v>14.0543</v>
      </c>
      <c r="S2891" s="42">
        <f t="shared" ref="S2891:S2954" ca="1" si="51">S2890+1</f>
        <v>48862</v>
      </c>
      <c r="T2891" s="43">
        <f ca="1">_xll.BInterpol('Base CDI'!$H$4:$H$28,'Base CDI'!$J$4:$J$29,S2891,"Cubic","Extrapolate=Linear","MultiX=Average","Skip=True","Sort=True")</f>
        <v>13.466267727582249</v>
      </c>
      <c r="U2891" s="43">
        <f ca="1">_xll.BInterpol('Base CDI'!$H$4:$H$28,'Base CDI'!$I$4:$I$29,S2891,"Cubic","Extrapolate=Linear","MultiX=Average","Skip=True","Sort=True")</f>
        <v>13.470029642723111</v>
      </c>
    </row>
    <row r="2892" spans="16:21" x14ac:dyDescent="0.25">
      <c r="P2892" s="10">
        <v>38715</v>
      </c>
      <c r="Q2892">
        <v>14.063499999999999</v>
      </c>
      <c r="S2892" s="42">
        <f t="shared" ca="1" si="51"/>
        <v>48863</v>
      </c>
      <c r="T2892" s="43">
        <f ca="1">_xll.BInterpol('Base CDI'!$H$4:$H$28,'Base CDI'!$J$4:$J$29,S2892,"Cubic","Extrapolate=Linear","MultiX=Average","Skip=True","Sort=True")</f>
        <v>13.466346914508847</v>
      </c>
      <c r="U2892" s="43">
        <f ca="1">_xll.BInterpol('Base CDI'!$H$4:$H$28,'Base CDI'!$I$4:$I$29,S2892,"Cubic","Extrapolate=Linear","MultiX=Average","Skip=True","Sort=True")</f>
        <v>13.470117051199921</v>
      </c>
    </row>
    <row r="2893" spans="16:21" x14ac:dyDescent="0.25">
      <c r="P2893" s="10">
        <v>38716</v>
      </c>
      <c r="Q2893">
        <v>14.07273</v>
      </c>
      <c r="S2893" s="42">
        <f t="shared" ca="1" si="51"/>
        <v>48864</v>
      </c>
      <c r="T2893" s="43">
        <f ca="1">_xll.BInterpol('Base CDI'!$H$4:$H$28,'Base CDI'!$J$4:$J$29,S2893,"Cubic","Extrapolate=Linear","MultiX=Average","Skip=True","Sort=True")</f>
        <v>13.466425863997502</v>
      </c>
      <c r="U2893" s="43">
        <f ca="1">_xll.BInterpol('Base CDI'!$H$4:$H$28,'Base CDI'!$I$4:$I$29,S2893,"Cubic","Extrapolate=Linear","MultiX=Average","Skip=True","Sort=True")</f>
        <v>13.470204104625848</v>
      </c>
    </row>
    <row r="2894" spans="16:21" x14ac:dyDescent="0.25">
      <c r="P2894" s="10">
        <v>38719</v>
      </c>
      <c r="Q2894">
        <v>14.08197</v>
      </c>
      <c r="S2894" s="42">
        <f t="shared" ca="1" si="51"/>
        <v>48865</v>
      </c>
      <c r="T2894" s="43">
        <f ca="1">_xll.BInterpol('Base CDI'!$H$4:$H$28,'Base CDI'!$J$4:$J$29,S2894,"Cubic","Extrapolate=Linear","MultiX=Average","Skip=True","Sort=True")</f>
        <v>13.466504576252268</v>
      </c>
      <c r="U2894" s="43">
        <f ca="1">_xll.BInterpol('Base CDI'!$H$4:$H$28,'Base CDI'!$I$4:$I$29,S2894,"Cubic","Extrapolate=Linear","MultiX=Average","Skip=True","Sort=True")</f>
        <v>13.470290803430199</v>
      </c>
    </row>
    <row r="2895" spans="16:21" x14ac:dyDescent="0.25">
      <c r="P2895" s="10">
        <v>38720</v>
      </c>
      <c r="Q2895">
        <v>14.091200000000001</v>
      </c>
      <c r="S2895" s="42">
        <f t="shared" ca="1" si="51"/>
        <v>48866</v>
      </c>
      <c r="T2895" s="43">
        <f ca="1">_xll.BInterpol('Base CDI'!$H$4:$H$28,'Base CDI'!$J$4:$J$29,S2895,"Cubic","Extrapolate=Linear","MultiX=Average","Skip=True","Sort=True")</f>
        <v>13.466583051477198</v>
      </c>
      <c r="U2895" s="43">
        <f ca="1">_xll.BInterpol('Base CDI'!$H$4:$H$28,'Base CDI'!$I$4:$I$29,S2895,"Cubic","Extrapolate=Linear","MultiX=Average","Skip=True","Sort=True")</f>
        <v>13.470377148042285</v>
      </c>
    </row>
    <row r="2896" spans="16:21" x14ac:dyDescent="0.25">
      <c r="P2896" s="10">
        <v>38721</v>
      </c>
      <c r="Q2896">
        <v>14.100429999999999</v>
      </c>
      <c r="S2896" s="42">
        <f t="shared" ca="1" si="51"/>
        <v>48867</v>
      </c>
      <c r="T2896" s="43">
        <f ca="1">_xll.BInterpol('Base CDI'!$H$4:$H$28,'Base CDI'!$J$4:$J$29,S2896,"Cubic","Extrapolate=Linear","MultiX=Average","Skip=True","Sort=True")</f>
        <v>13.466661289876342</v>
      </c>
      <c r="U2896" s="43">
        <f ca="1">_xll.BInterpol('Base CDI'!$H$4:$H$28,'Base CDI'!$I$4:$I$29,S2896,"Cubic","Extrapolate=Linear","MultiX=Average","Skip=True","Sort=True")</f>
        <v>13.470463138891414</v>
      </c>
    </row>
    <row r="2897" spans="16:21" x14ac:dyDescent="0.25">
      <c r="P2897" s="10">
        <v>38722</v>
      </c>
      <c r="Q2897">
        <v>14.10966</v>
      </c>
      <c r="S2897" s="42">
        <f t="shared" ca="1" si="51"/>
        <v>48868</v>
      </c>
      <c r="T2897" s="43">
        <f ca="1">_xll.BInterpol('Base CDI'!$H$4:$H$28,'Base CDI'!$J$4:$J$29,S2897,"Cubic","Extrapolate=Linear","MultiX=Average","Skip=True","Sort=True")</f>
        <v>13.466739291653756</v>
      </c>
      <c r="U2897" s="43">
        <f ca="1">_xll.BInterpol('Base CDI'!$H$4:$H$28,'Base CDI'!$I$4:$I$29,S2897,"Cubic","Extrapolate=Linear","MultiX=Average","Skip=True","Sort=True")</f>
        <v>13.470548776406895</v>
      </c>
    </row>
    <row r="2898" spans="16:21" x14ac:dyDescent="0.25">
      <c r="P2898" s="10">
        <v>38723</v>
      </c>
      <c r="Q2898">
        <v>14.11889</v>
      </c>
      <c r="S2898" s="42">
        <f t="shared" ca="1" si="51"/>
        <v>48869</v>
      </c>
      <c r="T2898" s="43">
        <f ca="1">_xll.BInterpol('Base CDI'!$H$4:$H$28,'Base CDI'!$J$4:$J$29,S2898,"Cubic","Extrapolate=Linear","MultiX=Average","Skip=True","Sort=True")</f>
        <v>13.466817057013492</v>
      </c>
      <c r="U2898" s="43">
        <f ca="1">_xll.BInterpol('Base CDI'!$H$4:$H$28,'Base CDI'!$I$4:$I$29,S2898,"Cubic","Extrapolate=Linear","MultiX=Average","Skip=True","Sort=True")</f>
        <v>13.470634061018039</v>
      </c>
    </row>
    <row r="2899" spans="16:21" x14ac:dyDescent="0.25">
      <c r="P2899" s="10">
        <v>38726</v>
      </c>
      <c r="Q2899">
        <v>14.128130000000001</v>
      </c>
      <c r="S2899" s="42">
        <f t="shared" ca="1" si="51"/>
        <v>48870</v>
      </c>
      <c r="T2899" s="43">
        <f ca="1">_xll.BInterpol('Base CDI'!$H$4:$H$28,'Base CDI'!$J$4:$J$29,S2899,"Cubic","Extrapolate=Linear","MultiX=Average","Skip=True","Sort=True")</f>
        <v>13.466894586159603</v>
      </c>
      <c r="U2899" s="43">
        <f ca="1">_xll.BInterpol('Base CDI'!$H$4:$H$28,'Base CDI'!$I$4:$I$29,S2899,"Cubic","Extrapolate=Linear","MultiX=Average","Skip=True","Sort=True")</f>
        <v>13.470718993154151</v>
      </c>
    </row>
    <row r="2900" spans="16:21" x14ac:dyDescent="0.25">
      <c r="P2900" s="10">
        <v>38727</v>
      </c>
      <c r="Q2900">
        <v>14.137370000000001</v>
      </c>
      <c r="S2900" s="42">
        <f t="shared" ca="1" si="51"/>
        <v>48871</v>
      </c>
      <c r="T2900" s="43">
        <f ca="1">_xll.BInterpol('Base CDI'!$H$4:$H$28,'Base CDI'!$J$4:$J$29,S2900,"Cubic","Extrapolate=Linear","MultiX=Average","Skip=True","Sort=True")</f>
        <v>13.466971879296141</v>
      </c>
      <c r="U2900" s="43">
        <f ca="1">_xll.BInterpol('Base CDI'!$H$4:$H$28,'Base CDI'!$I$4:$I$29,S2900,"Cubic","Extrapolate=Linear","MultiX=Average","Skip=True","Sort=True")</f>
        <v>13.470803573244542</v>
      </c>
    </row>
    <row r="2901" spans="16:21" x14ac:dyDescent="0.25">
      <c r="P2901" s="10">
        <v>38728</v>
      </c>
      <c r="Q2901">
        <v>14.146599999999999</v>
      </c>
      <c r="S2901" s="42">
        <f t="shared" ca="1" si="51"/>
        <v>48872</v>
      </c>
      <c r="T2901" s="43">
        <f ca="1">_xll.BInterpol('Base CDI'!$H$4:$H$28,'Base CDI'!$J$4:$J$29,S2901,"Cubic","Extrapolate=Linear","MultiX=Average","Skip=True","Sort=True")</f>
        <v>13.46704893662716</v>
      </c>
      <c r="U2901" s="43">
        <f ca="1">_xll.BInterpol('Base CDI'!$H$4:$H$28,'Base CDI'!$I$4:$I$29,S2901,"Cubic","Extrapolate=Linear","MultiX=Average","Skip=True","Sort=True")</f>
        <v>13.470887801718522</v>
      </c>
    </row>
    <row r="2902" spans="16:21" x14ac:dyDescent="0.25">
      <c r="P2902" s="10">
        <v>38729</v>
      </c>
      <c r="Q2902">
        <v>14.155849999999999</v>
      </c>
      <c r="S2902" s="42">
        <f t="shared" ca="1" si="51"/>
        <v>48873</v>
      </c>
      <c r="T2902" s="43">
        <f ca="1">_xll.BInterpol('Base CDI'!$H$4:$H$28,'Base CDI'!$J$4:$J$29,S2902,"Cubic","Extrapolate=Linear","MultiX=Average","Skip=True","Sort=True")</f>
        <v>13.467125758356714</v>
      </c>
      <c r="U2902" s="43">
        <f ca="1">_xll.BInterpol('Base CDI'!$H$4:$H$28,'Base CDI'!$I$4:$I$29,S2902,"Cubic","Extrapolate=Linear","MultiX=Average","Skip=True","Sort=True")</f>
        <v>13.4709716790054</v>
      </c>
    </row>
    <row r="2903" spans="16:21" x14ac:dyDescent="0.25">
      <c r="P2903" s="10">
        <v>38730</v>
      </c>
      <c r="Q2903">
        <v>14.165100000000001</v>
      </c>
      <c r="S2903" s="42">
        <f t="shared" ca="1" si="51"/>
        <v>48874</v>
      </c>
      <c r="T2903" s="43">
        <f ca="1">_xll.BInterpol('Base CDI'!$H$4:$H$28,'Base CDI'!$J$4:$J$29,S2903,"Cubic","Extrapolate=Linear","MultiX=Average","Skip=True","Sort=True")</f>
        <v>13.467202344688852</v>
      </c>
      <c r="U2903" s="43">
        <f ca="1">_xll.BInterpol('Base CDI'!$H$4:$H$28,'Base CDI'!$I$4:$I$29,S2903,"Cubic","Extrapolate=Linear","MultiX=Average","Skip=True","Sort=True")</f>
        <v>13.471055205534482</v>
      </c>
    </row>
    <row r="2904" spans="16:21" x14ac:dyDescent="0.25">
      <c r="P2904" s="10">
        <v>38733</v>
      </c>
      <c r="Q2904">
        <v>14.17435</v>
      </c>
      <c r="S2904" s="42">
        <f t="shared" ca="1" si="51"/>
        <v>48875</v>
      </c>
      <c r="T2904" s="43">
        <f ca="1">_xll.BInterpol('Base CDI'!$H$4:$H$28,'Base CDI'!$J$4:$J$29,S2904,"Cubic","Extrapolate=Linear","MultiX=Average","Skip=True","Sort=True")</f>
        <v>13.46727869582763</v>
      </c>
      <c r="U2904" s="43">
        <f ca="1">_xll.BInterpol('Base CDI'!$H$4:$H$28,'Base CDI'!$I$4:$I$29,S2904,"Cubic","Extrapolate=Linear","MultiX=Average","Skip=True","Sort=True")</f>
        <v>13.471138381735081</v>
      </c>
    </row>
    <row r="2905" spans="16:21" x14ac:dyDescent="0.25">
      <c r="P2905" s="10">
        <v>38734</v>
      </c>
      <c r="Q2905">
        <v>14.18361</v>
      </c>
      <c r="S2905" s="42">
        <f t="shared" ca="1" si="51"/>
        <v>48876</v>
      </c>
      <c r="T2905" s="43">
        <f ca="1">_xll.BInterpol('Base CDI'!$H$4:$H$28,'Base CDI'!$J$4:$J$29,S2905,"Cubic","Extrapolate=Linear","MultiX=Average","Skip=True","Sort=True")</f>
        <v>13.467354811977101</v>
      </c>
      <c r="U2905" s="43">
        <f ca="1">_xll.BInterpol('Base CDI'!$H$4:$H$28,'Base CDI'!$I$4:$I$29,S2905,"Cubic","Extrapolate=Linear","MultiX=Average","Skip=True","Sort=True")</f>
        <v>13.471221208036503</v>
      </c>
    </row>
    <row r="2906" spans="16:21" x14ac:dyDescent="0.25">
      <c r="P2906" s="10">
        <v>38735</v>
      </c>
      <c r="Q2906">
        <v>14.192880000000001</v>
      </c>
      <c r="S2906" s="42">
        <f t="shared" ca="1" si="51"/>
        <v>48877</v>
      </c>
      <c r="T2906" s="43">
        <f ca="1">_xll.BInterpol('Base CDI'!$H$4:$H$28,'Base CDI'!$J$4:$J$29,S2906,"Cubic","Extrapolate=Linear","MultiX=Average","Skip=True","Sort=True")</f>
        <v>13.467430693341317</v>
      </c>
      <c r="U2906" s="43">
        <f ca="1">_xll.BInterpol('Base CDI'!$H$4:$H$28,'Base CDI'!$I$4:$I$29,S2906,"Cubic","Extrapolate=Linear","MultiX=Average","Skip=True","Sort=True")</f>
        <v>13.471303684868058</v>
      </c>
    </row>
    <row r="2907" spans="16:21" x14ac:dyDescent="0.25">
      <c r="P2907" s="10">
        <v>38736</v>
      </c>
      <c r="Q2907">
        <v>14.20214</v>
      </c>
      <c r="S2907" s="42">
        <f t="shared" ca="1" si="51"/>
        <v>48878</v>
      </c>
      <c r="T2907" s="43">
        <f ca="1">_xll.BInterpol('Base CDI'!$H$4:$H$28,'Base CDI'!$J$4:$J$29,S2907,"Cubic","Extrapolate=Linear","MultiX=Average","Skip=True","Sort=True")</f>
        <v>13.467506340124331</v>
      </c>
      <c r="U2907" s="43">
        <f ca="1">_xll.BInterpol('Base CDI'!$H$4:$H$28,'Base CDI'!$I$4:$I$29,S2907,"Cubic","Extrapolate=Linear","MultiX=Average","Skip=True","Sort=True")</f>
        <v>13.471385812659056</v>
      </c>
    </row>
    <row r="2908" spans="16:21" x14ac:dyDescent="0.25">
      <c r="P2908" s="10">
        <v>38737</v>
      </c>
      <c r="Q2908">
        <v>14.21105</v>
      </c>
      <c r="S2908" s="42">
        <f t="shared" ca="1" si="51"/>
        <v>48879</v>
      </c>
      <c r="T2908" s="43">
        <f ca="1">_xll.BInterpol('Base CDI'!$H$4:$H$28,'Base CDI'!$J$4:$J$29,S2908,"Cubic","Extrapolate=Linear","MultiX=Average","Skip=True","Sort=True")</f>
        <v>13.467581752530196</v>
      </c>
      <c r="U2908" s="43">
        <f ca="1">_xll.BInterpol('Base CDI'!$H$4:$H$28,'Base CDI'!$I$4:$I$29,S2908,"Cubic","Extrapolate=Linear","MultiX=Average","Skip=True","Sort=True")</f>
        <v>13.471467591838804</v>
      </c>
    </row>
    <row r="2909" spans="16:21" x14ac:dyDescent="0.25">
      <c r="P2909" s="10">
        <v>38740</v>
      </c>
      <c r="Q2909">
        <v>14.21996</v>
      </c>
      <c r="S2909" s="42">
        <f t="shared" ca="1" si="51"/>
        <v>48880</v>
      </c>
      <c r="T2909" s="43">
        <f ca="1">_xll.BInterpol('Base CDI'!$H$4:$H$28,'Base CDI'!$J$4:$J$29,S2909,"Cubic","Extrapolate=Linear","MultiX=Average","Skip=True","Sort=True")</f>
        <v>13.467656930762963</v>
      </c>
      <c r="U2909" s="43">
        <f ca="1">_xll.BInterpol('Base CDI'!$H$4:$H$28,'Base CDI'!$I$4:$I$29,S2909,"Cubic","Extrapolate=Linear","MultiX=Average","Skip=True","Sort=True")</f>
        <v>13.471549022836612</v>
      </c>
    </row>
    <row r="2910" spans="16:21" x14ac:dyDescent="0.25">
      <c r="P2910" s="10">
        <v>38741</v>
      </c>
      <c r="Q2910">
        <v>14.228899999999999</v>
      </c>
      <c r="S2910" s="42">
        <f t="shared" ca="1" si="51"/>
        <v>48881</v>
      </c>
      <c r="T2910" s="43">
        <f ca="1">_xll.BInterpol('Base CDI'!$H$4:$H$28,'Base CDI'!$J$4:$J$29,S2910,"Cubic","Extrapolate=Linear","MultiX=Average","Skip=True","Sort=True")</f>
        <v>13.46773187502669</v>
      </c>
      <c r="U2910" s="43">
        <f ca="1">_xll.BInterpol('Base CDI'!$H$4:$H$28,'Base CDI'!$I$4:$I$29,S2910,"Cubic","Extrapolate=Linear","MultiX=Average","Skip=True","Sort=True")</f>
        <v>13.47163010608179</v>
      </c>
    </row>
    <row r="2911" spans="16:21" x14ac:dyDescent="0.25">
      <c r="P2911" s="10">
        <v>38742</v>
      </c>
      <c r="Q2911">
        <v>14.23786</v>
      </c>
      <c r="S2911" s="42">
        <f t="shared" ca="1" si="51"/>
        <v>48882</v>
      </c>
      <c r="T2911" s="43">
        <f ca="1">_xll.BInterpol('Base CDI'!$H$4:$H$28,'Base CDI'!$J$4:$J$29,S2911,"Cubic","Extrapolate=Linear","MultiX=Average","Skip=True","Sort=True")</f>
        <v>13.467806585525425</v>
      </c>
      <c r="U2911" s="43">
        <f ca="1">_xll.BInterpol('Base CDI'!$H$4:$H$28,'Base CDI'!$I$4:$I$29,S2911,"Cubic","Extrapolate=Linear","MultiX=Average","Skip=True","Sort=True")</f>
        <v>13.471710842003645</v>
      </c>
    </row>
    <row r="2912" spans="16:21" x14ac:dyDescent="0.25">
      <c r="P2912" s="10">
        <v>38743</v>
      </c>
      <c r="Q2912">
        <v>14.246840000000001</v>
      </c>
      <c r="S2912" s="42">
        <f t="shared" ca="1" si="51"/>
        <v>48883</v>
      </c>
      <c r="T2912" s="43">
        <f ca="1">_xll.BInterpol('Base CDI'!$H$4:$H$28,'Base CDI'!$J$4:$J$29,S2912,"Cubic","Extrapolate=Linear","MultiX=Average","Skip=True","Sort=True")</f>
        <v>13.467881062463222</v>
      </c>
      <c r="U2912" s="43">
        <f ca="1">_xll.BInterpol('Base CDI'!$H$4:$H$28,'Base CDI'!$I$4:$I$29,S2912,"Cubic","Extrapolate=Linear","MultiX=Average","Skip=True","Sort=True")</f>
        <v>13.471791231031487</v>
      </c>
    </row>
    <row r="2913" spans="16:21" x14ac:dyDescent="0.25">
      <c r="P2913" s="10">
        <v>38744</v>
      </c>
      <c r="Q2913">
        <v>14.255850000000001</v>
      </c>
      <c r="S2913" s="42">
        <f t="shared" ca="1" si="51"/>
        <v>48884</v>
      </c>
      <c r="T2913" s="43">
        <f ca="1">_xll.BInterpol('Base CDI'!$H$4:$H$28,'Base CDI'!$J$4:$J$29,S2913,"Cubic","Extrapolate=Linear","MultiX=Average","Skip=True","Sort=True")</f>
        <v>13.467955306044136</v>
      </c>
      <c r="U2913" s="43">
        <f ca="1">_xll.BInterpol('Base CDI'!$H$4:$H$28,'Base CDI'!$I$4:$I$29,S2913,"Cubic","Extrapolate=Linear","MultiX=Average","Skip=True","Sort=True")</f>
        <v>13.471871273594624</v>
      </c>
    </row>
    <row r="2914" spans="16:21" x14ac:dyDescent="0.25">
      <c r="P2914" s="10">
        <v>38747</v>
      </c>
      <c r="Q2914">
        <v>14.26483</v>
      </c>
      <c r="S2914" s="42">
        <f t="shared" ca="1" si="51"/>
        <v>48885</v>
      </c>
      <c r="T2914" s="43">
        <f ca="1">_xll.BInterpol('Base CDI'!$H$4:$H$28,'Base CDI'!$J$4:$J$29,S2914,"Cubic","Extrapolate=Linear","MultiX=Average","Skip=True","Sort=True")</f>
        <v>13.468029316472217</v>
      </c>
      <c r="U2914" s="43">
        <f ca="1">_xll.BInterpol('Base CDI'!$H$4:$H$28,'Base CDI'!$I$4:$I$29,S2914,"Cubic","Extrapolate=Linear","MultiX=Average","Skip=True","Sort=True")</f>
        <v>13.471950970122368</v>
      </c>
    </row>
    <row r="2915" spans="16:21" x14ac:dyDescent="0.25">
      <c r="P2915" s="10">
        <v>38748</v>
      </c>
      <c r="Q2915">
        <v>14.27378</v>
      </c>
      <c r="S2915" s="42">
        <f t="shared" ca="1" si="51"/>
        <v>48886</v>
      </c>
      <c r="T2915" s="43">
        <f ca="1">_xll.BInterpol('Base CDI'!$H$4:$H$28,'Base CDI'!$J$4:$J$29,S2915,"Cubic","Extrapolate=Linear","MultiX=Average","Skip=True","Sort=True")</f>
        <v>13.46810309395152</v>
      </c>
      <c r="U2915" s="43">
        <f ca="1">_xll.BInterpol('Base CDI'!$H$4:$H$28,'Base CDI'!$I$4:$I$29,S2915,"Cubic","Extrapolate=Linear","MultiX=Average","Skip=True","Sort=True")</f>
        <v>13.472030321044025</v>
      </c>
    </row>
    <row r="2916" spans="16:21" x14ac:dyDescent="0.25">
      <c r="P2916" s="10">
        <v>38749</v>
      </c>
      <c r="Q2916">
        <v>14.282730000000001</v>
      </c>
      <c r="S2916" s="42">
        <f t="shared" ca="1" si="51"/>
        <v>48887</v>
      </c>
      <c r="T2916" s="43">
        <f ca="1">_xll.BInterpol('Base CDI'!$H$4:$H$28,'Base CDI'!$J$4:$J$29,S2916,"Cubic","Extrapolate=Linear","MultiX=Average","Skip=True","Sort=True")</f>
        <v>13.468176638686096</v>
      </c>
      <c r="U2916" s="43">
        <f ca="1">_xll.BInterpol('Base CDI'!$H$4:$H$28,'Base CDI'!$I$4:$I$29,S2916,"Cubic","Extrapolate=Linear","MultiX=Average","Skip=True","Sort=True")</f>
        <v>13.472109326788905</v>
      </c>
    </row>
    <row r="2917" spans="16:21" x14ac:dyDescent="0.25">
      <c r="P2917" s="10">
        <v>38750</v>
      </c>
      <c r="Q2917">
        <v>14.291700000000001</v>
      </c>
      <c r="S2917" s="42">
        <f t="shared" ca="1" si="51"/>
        <v>48888</v>
      </c>
      <c r="T2917" s="43">
        <f ca="1">_xll.BInterpol('Base CDI'!$H$4:$H$28,'Base CDI'!$J$4:$J$29,S2917,"Cubic","Extrapolate=Linear","MultiX=Average","Skip=True","Sort=True")</f>
        <v>13.468249950880001</v>
      </c>
      <c r="U2917" s="43">
        <f ca="1">_xll.BInterpol('Base CDI'!$H$4:$H$28,'Base CDI'!$I$4:$I$29,S2917,"Cubic","Extrapolate=Linear","MultiX=Average","Skip=True","Sort=True")</f>
        <v>13.472187987786317</v>
      </c>
    </row>
    <row r="2918" spans="16:21" x14ac:dyDescent="0.25">
      <c r="P2918" s="10">
        <v>38751</v>
      </c>
      <c r="Q2918">
        <v>14.300700000000001</v>
      </c>
      <c r="S2918" s="42">
        <f t="shared" ca="1" si="51"/>
        <v>48889</v>
      </c>
      <c r="T2918" s="43">
        <f ca="1">_xll.BInterpol('Base CDI'!$H$4:$H$28,'Base CDI'!$J$4:$J$29,S2918,"Cubic","Extrapolate=Linear","MultiX=Average","Skip=True","Sort=True")</f>
        <v>13.468323030737285</v>
      </c>
      <c r="U2918" s="43">
        <f ca="1">_xll.BInterpol('Base CDI'!$H$4:$H$28,'Base CDI'!$I$4:$I$29,S2918,"Cubic","Extrapolate=Linear","MultiX=Average","Skip=True","Sort=True")</f>
        <v>13.472266304465569</v>
      </c>
    </row>
    <row r="2919" spans="16:21" x14ac:dyDescent="0.25">
      <c r="P2919" s="10">
        <v>38754</v>
      </c>
      <c r="Q2919">
        <v>14.309699999999999</v>
      </c>
      <c r="S2919" s="42">
        <f t="shared" ca="1" si="51"/>
        <v>48890</v>
      </c>
      <c r="T2919" s="43">
        <f ca="1">_xll.BInterpol('Base CDI'!$H$4:$H$28,'Base CDI'!$J$4:$J$29,S2919,"Cubic","Extrapolate=Linear","MultiX=Average","Skip=True","Sort=True")</f>
        <v>13.468395878462001</v>
      </c>
      <c r="U2919" s="43">
        <f ca="1">_xll.BInterpol('Base CDI'!$H$4:$H$28,'Base CDI'!$I$4:$I$29,S2919,"Cubic","Extrapolate=Linear","MultiX=Average","Skip=True","Sort=True")</f>
        <v>13.472344277255971</v>
      </c>
    </row>
    <row r="2920" spans="16:21" x14ac:dyDescent="0.25">
      <c r="P2920" s="10">
        <v>38755</v>
      </c>
      <c r="Q2920">
        <v>14.3187</v>
      </c>
      <c r="S2920" s="42">
        <f t="shared" ca="1" si="51"/>
        <v>48891</v>
      </c>
      <c r="T2920" s="43">
        <f ca="1">_xll.BInterpol('Base CDI'!$H$4:$H$28,'Base CDI'!$J$4:$J$29,S2920,"Cubic","Extrapolate=Linear","MultiX=Average","Skip=True","Sort=True")</f>
        <v>13.468468494258204</v>
      </c>
      <c r="U2920" s="43">
        <f ca="1">_xll.BInterpol('Base CDI'!$H$4:$H$28,'Base CDI'!$I$4:$I$29,S2920,"Cubic","Extrapolate=Linear","MultiX=Average","Skip=True","Sort=True")</f>
        <v>13.472421906586833</v>
      </c>
    </row>
    <row r="2921" spans="16:21" x14ac:dyDescent="0.25">
      <c r="P2921" s="10">
        <v>38756</v>
      </c>
      <c r="Q2921">
        <v>14.32771</v>
      </c>
      <c r="S2921" s="42">
        <f t="shared" ca="1" si="51"/>
        <v>48892</v>
      </c>
      <c r="T2921" s="43">
        <f ca="1">_xll.BInterpol('Base CDI'!$H$4:$H$28,'Base CDI'!$J$4:$J$29,S2921,"Cubic","Extrapolate=Linear","MultiX=Average","Skip=True","Sort=True")</f>
        <v>13.468540878329945</v>
      </c>
      <c r="U2921" s="43">
        <f ca="1">_xll.BInterpol('Base CDI'!$H$4:$H$28,'Base CDI'!$I$4:$I$29,S2921,"Cubic","Extrapolate=Linear","MultiX=Average","Skip=True","Sort=True")</f>
        <v>13.472499192887462</v>
      </c>
    </row>
    <row r="2922" spans="16:21" x14ac:dyDescent="0.25">
      <c r="P2922" s="10">
        <v>38757</v>
      </c>
      <c r="Q2922">
        <v>14.336729999999999</v>
      </c>
      <c r="S2922" s="42">
        <f t="shared" ca="1" si="51"/>
        <v>48893</v>
      </c>
      <c r="T2922" s="43">
        <f ca="1">_xll.BInterpol('Base CDI'!$H$4:$H$28,'Base CDI'!$J$4:$J$29,S2922,"Cubic","Extrapolate=Linear","MultiX=Average","Skip=True","Sort=True")</f>
        <v>13.468613030881277</v>
      </c>
      <c r="U2922" s="43">
        <f ca="1">_xll.BInterpol('Base CDI'!$H$4:$H$28,'Base CDI'!$I$4:$I$29,S2922,"Cubic","Extrapolate=Linear","MultiX=Average","Skip=True","Sort=True")</f>
        <v>13.472576136587167</v>
      </c>
    </row>
    <row r="2923" spans="16:21" x14ac:dyDescent="0.25">
      <c r="P2923" s="10">
        <v>38758</v>
      </c>
      <c r="Q2923">
        <v>14.345750000000001</v>
      </c>
      <c r="S2923" s="42">
        <f t="shared" ca="1" si="51"/>
        <v>48894</v>
      </c>
      <c r="T2923" s="43">
        <f ca="1">_xll.BInterpol('Base CDI'!$H$4:$H$28,'Base CDI'!$J$4:$J$29,S2923,"Cubic","Extrapolate=Linear","MultiX=Average","Skip=True","Sort=True")</f>
        <v>13.468684952116256</v>
      </c>
      <c r="U2923" s="43">
        <f ca="1">_xll.BInterpol('Base CDI'!$H$4:$H$28,'Base CDI'!$I$4:$I$29,S2923,"Cubic","Extrapolate=Linear","MultiX=Average","Skip=True","Sort=True")</f>
        <v>13.472652738115258</v>
      </c>
    </row>
    <row r="2924" spans="16:21" x14ac:dyDescent="0.25">
      <c r="P2924" s="10">
        <v>38761</v>
      </c>
      <c r="Q2924">
        <v>14.35478</v>
      </c>
      <c r="S2924" s="42">
        <f t="shared" ca="1" si="51"/>
        <v>48895</v>
      </c>
      <c r="T2924" s="43">
        <f ca="1">_xll.BInterpol('Base CDI'!$H$4:$H$28,'Base CDI'!$J$4:$J$29,S2924,"Cubic","Extrapolate=Linear","MultiX=Average","Skip=True","Sort=True")</f>
        <v>13.46875664223893</v>
      </c>
      <c r="U2924" s="43">
        <f ca="1">_xll.BInterpol('Base CDI'!$H$4:$H$28,'Base CDI'!$I$4:$I$29,S2924,"Cubic","Extrapolate=Linear","MultiX=Average","Skip=True","Sort=True")</f>
        <v>13.472728997901045</v>
      </c>
    </row>
    <row r="2925" spans="16:21" x14ac:dyDescent="0.25">
      <c r="P2925" s="10">
        <v>38762</v>
      </c>
      <c r="Q2925">
        <v>14.363799999999999</v>
      </c>
      <c r="S2925" s="42">
        <f t="shared" ca="1" si="51"/>
        <v>48896</v>
      </c>
      <c r="T2925" s="43">
        <f ca="1">_xll.BInterpol('Base CDI'!$H$4:$H$28,'Base CDI'!$J$4:$J$29,S2925,"Cubic","Extrapolate=Linear","MultiX=Average","Skip=True","Sort=True")</f>
        <v>13.468828101453354</v>
      </c>
      <c r="U2925" s="43">
        <f ca="1">_xll.BInterpol('Base CDI'!$H$4:$H$28,'Base CDI'!$I$4:$I$29,S2925,"Cubic","Extrapolate=Linear","MultiX=Average","Skip=True","Sort=True")</f>
        <v>13.472804916373835</v>
      </c>
    </row>
    <row r="2926" spans="16:21" x14ac:dyDescent="0.25">
      <c r="P2926" s="10">
        <v>38763</v>
      </c>
      <c r="Q2926">
        <v>14.37284</v>
      </c>
      <c r="S2926" s="42">
        <f t="shared" ca="1" si="51"/>
        <v>48897</v>
      </c>
      <c r="T2926" s="43">
        <f ca="1">_xll.BInterpol('Base CDI'!$H$4:$H$28,'Base CDI'!$J$4:$J$29,S2926,"Cubic","Extrapolate=Linear","MultiX=Average","Skip=True","Sort=True")</f>
        <v>13.468899329963582</v>
      </c>
      <c r="U2926" s="43">
        <f ca="1">_xll.BInterpol('Base CDI'!$H$4:$H$28,'Base CDI'!$I$4:$I$29,S2926,"Cubic","Extrapolate=Linear","MultiX=Average","Skip=True","Sort=True")</f>
        <v>13.472880493962938</v>
      </c>
    </row>
    <row r="2927" spans="16:21" x14ac:dyDescent="0.25">
      <c r="P2927" s="10">
        <v>38764</v>
      </c>
      <c r="Q2927">
        <v>14.3819</v>
      </c>
      <c r="S2927" s="42">
        <f t="shared" ca="1" si="51"/>
        <v>48898</v>
      </c>
      <c r="T2927" s="43">
        <f ca="1">_xll.BInterpol('Base CDI'!$H$4:$H$28,'Base CDI'!$J$4:$J$29,S2927,"Cubic","Extrapolate=Linear","MultiX=Average","Skip=True","Sort=True")</f>
        <v>13.468970327973667</v>
      </c>
      <c r="U2927" s="43">
        <f ca="1">_xll.BInterpol('Base CDI'!$H$4:$H$28,'Base CDI'!$I$4:$I$29,S2927,"Cubic","Extrapolate=Linear","MultiX=Average","Skip=True","Sort=True")</f>
        <v>13.472955731097661</v>
      </c>
    </row>
    <row r="2928" spans="16:21" x14ac:dyDescent="0.25">
      <c r="P2928" s="10">
        <v>38765</v>
      </c>
      <c r="Q2928">
        <v>14.390969999999999</v>
      </c>
      <c r="S2928" s="42">
        <f t="shared" ca="1" si="51"/>
        <v>48899</v>
      </c>
      <c r="T2928" s="43">
        <f ca="1">_xll.BInterpol('Base CDI'!$H$4:$H$28,'Base CDI'!$J$4:$J$29,S2928,"Cubic","Extrapolate=Linear","MultiX=Average","Skip=True","Sort=True")</f>
        <v>13.469041095687661</v>
      </c>
      <c r="U2928" s="43">
        <f ca="1">_xll.BInterpol('Base CDI'!$H$4:$H$28,'Base CDI'!$I$4:$I$29,S2928,"Cubic","Extrapolate=Linear","MultiX=Average","Skip=True","Sort=True")</f>
        <v>13.473030628207317</v>
      </c>
    </row>
    <row r="2929" spans="16:21" x14ac:dyDescent="0.25">
      <c r="P2929" s="10">
        <v>38768</v>
      </c>
      <c r="Q2929">
        <v>14.400040000000001</v>
      </c>
      <c r="S2929" s="42">
        <f t="shared" ca="1" si="51"/>
        <v>48900</v>
      </c>
      <c r="T2929" s="43">
        <f ca="1">_xll.BInterpol('Base CDI'!$H$4:$H$28,'Base CDI'!$J$4:$J$29,S2929,"Cubic","Extrapolate=Linear","MultiX=Average","Skip=True","Sort=True")</f>
        <v>13.469111633309616</v>
      </c>
      <c r="U2929" s="43">
        <f ca="1">_xll.BInterpol('Base CDI'!$H$4:$H$28,'Base CDI'!$I$4:$I$29,S2929,"Cubic","Extrapolate=Linear","MultiX=Average","Skip=True","Sort=True")</f>
        <v>13.473105185721211</v>
      </c>
    </row>
    <row r="2930" spans="16:21" x14ac:dyDescent="0.25">
      <c r="P2930" s="10">
        <v>38769</v>
      </c>
      <c r="Q2930">
        <v>14.40912</v>
      </c>
      <c r="S2930" s="42">
        <f t="shared" ca="1" si="51"/>
        <v>48901</v>
      </c>
      <c r="T2930" s="43">
        <f ca="1">_xll.BInterpol('Base CDI'!$H$4:$H$28,'Base CDI'!$J$4:$J$29,S2930,"Cubic","Extrapolate=Linear","MultiX=Average","Skip=True","Sort=True")</f>
        <v>13.469181941043585</v>
      </c>
      <c r="U2930" s="43">
        <f ca="1">_xll.BInterpol('Base CDI'!$H$4:$H$28,'Base CDI'!$I$4:$I$29,S2930,"Cubic","Extrapolate=Linear","MultiX=Average","Skip=True","Sort=True")</f>
        <v>13.473179404068656</v>
      </c>
    </row>
    <row r="2931" spans="16:21" x14ac:dyDescent="0.25">
      <c r="P2931" s="10">
        <v>38770</v>
      </c>
      <c r="Q2931">
        <v>14.41821</v>
      </c>
      <c r="S2931" s="42">
        <f t="shared" ca="1" si="51"/>
        <v>48902</v>
      </c>
      <c r="T2931" s="43">
        <f ca="1">_xll.BInterpol('Base CDI'!$H$4:$H$28,'Base CDI'!$J$4:$J$29,S2931,"Cubic","Extrapolate=Linear","MultiX=Average","Skip=True","Sort=True")</f>
        <v>13.469252019093624</v>
      </c>
      <c r="U2931" s="43">
        <f ca="1">_xll.BInterpol('Base CDI'!$H$4:$H$28,'Base CDI'!$I$4:$I$29,S2931,"Cubic","Extrapolate=Linear","MultiX=Average","Skip=True","Sort=True")</f>
        <v>13.473253283678956</v>
      </c>
    </row>
    <row r="2932" spans="16:21" x14ac:dyDescent="0.25">
      <c r="P2932" s="10">
        <v>38771</v>
      </c>
      <c r="Q2932">
        <v>14.42731</v>
      </c>
      <c r="S2932" s="42">
        <f t="shared" ca="1" si="51"/>
        <v>48903</v>
      </c>
      <c r="T2932" s="43">
        <f ca="1">_xll.BInterpol('Base CDI'!$H$4:$H$28,'Base CDI'!$J$4:$J$29,S2932,"Cubic","Extrapolate=Linear","MultiX=Average","Skip=True","Sort=True")</f>
        <v>13.469321867663782</v>
      </c>
      <c r="U2932" s="43">
        <f ca="1">_xll.BInterpol('Base CDI'!$H$4:$H$28,'Base CDI'!$I$4:$I$29,S2932,"Cubic","Extrapolate=Linear","MultiX=Average","Skip=True","Sort=True")</f>
        <v>13.473326824981424</v>
      </c>
    </row>
    <row r="2933" spans="16:21" x14ac:dyDescent="0.25">
      <c r="P2933" s="10">
        <v>38772</v>
      </c>
      <c r="Q2933">
        <v>14.43642</v>
      </c>
      <c r="S2933" s="42">
        <f t="shared" ca="1" si="51"/>
        <v>48904</v>
      </c>
      <c r="T2933" s="43">
        <f ca="1">_xll.BInterpol('Base CDI'!$H$4:$H$28,'Base CDI'!$J$4:$J$29,S2933,"Cubic","Extrapolate=Linear","MultiX=Average","Skip=True","Sort=True")</f>
        <v>13.469391486958113</v>
      </c>
      <c r="U2933" s="43">
        <f ca="1">_xll.BInterpol('Base CDI'!$H$4:$H$28,'Base CDI'!$I$4:$I$29,S2933,"Cubic","Extrapolate=Linear","MultiX=Average","Skip=True","Sort=True")</f>
        <v>13.473400028405367</v>
      </c>
    </row>
    <row r="2934" spans="16:21" x14ac:dyDescent="0.25">
      <c r="P2934" s="10">
        <v>38777</v>
      </c>
      <c r="Q2934">
        <v>14.44556</v>
      </c>
      <c r="S2934" s="42">
        <f t="shared" ca="1" si="51"/>
        <v>48905</v>
      </c>
      <c r="T2934" s="43">
        <f ca="1">_xll.BInterpol('Base CDI'!$H$4:$H$28,'Base CDI'!$J$4:$J$29,S2934,"Cubic","Extrapolate=Linear","MultiX=Average","Skip=True","Sort=True")</f>
        <v>13.469460877180671</v>
      </c>
      <c r="U2934" s="43">
        <f ca="1">_xll.BInterpol('Base CDI'!$H$4:$H$28,'Base CDI'!$I$4:$I$29,S2934,"Cubic","Extrapolate=Linear","MultiX=Average","Skip=True","Sort=True")</f>
        <v>13.473472894380095</v>
      </c>
    </row>
    <row r="2935" spans="16:21" x14ac:dyDescent="0.25">
      <c r="P2935" s="10">
        <v>38778</v>
      </c>
      <c r="Q2935">
        <v>14.45471</v>
      </c>
      <c r="S2935" s="42">
        <f t="shared" ca="1" si="51"/>
        <v>48906</v>
      </c>
      <c r="T2935" s="43">
        <f ca="1">_xll.BInterpol('Base CDI'!$H$4:$H$28,'Base CDI'!$J$4:$J$29,S2935,"Cubic","Extrapolate=Linear","MultiX=Average","Skip=True","Sort=True")</f>
        <v>13.46953003853551</v>
      </c>
      <c r="U2935" s="43">
        <f ca="1">_xll.BInterpol('Base CDI'!$H$4:$H$28,'Base CDI'!$I$4:$I$29,S2935,"Cubic","Extrapolate=Linear","MultiX=Average","Skip=True","Sort=True")</f>
        <v>13.473545423334917</v>
      </c>
    </row>
    <row r="2936" spans="16:21" x14ac:dyDescent="0.25">
      <c r="P2936" s="10">
        <v>38779</v>
      </c>
      <c r="Q2936">
        <v>14.46386</v>
      </c>
      <c r="S2936" s="42">
        <f t="shared" ca="1" si="51"/>
        <v>48907</v>
      </c>
      <c r="T2936" s="43">
        <f ca="1">_xll.BInterpol('Base CDI'!$H$4:$H$28,'Base CDI'!$J$4:$J$29,S2936,"Cubic","Extrapolate=Linear","MultiX=Average","Skip=True","Sort=True")</f>
        <v>13.469598971226679</v>
      </c>
      <c r="U2936" s="43">
        <f ca="1">_xll.BInterpol('Base CDI'!$H$4:$H$28,'Base CDI'!$I$4:$I$29,S2936,"Cubic","Extrapolate=Linear","MultiX=Average","Skip=True","Sort=True")</f>
        <v>13.473617615699141</v>
      </c>
    </row>
    <row r="2937" spans="16:21" x14ac:dyDescent="0.25">
      <c r="P2937" s="10">
        <v>38782</v>
      </c>
      <c r="Q2937">
        <v>14.47301</v>
      </c>
      <c r="S2937" s="42">
        <f t="shared" ca="1" si="51"/>
        <v>48908</v>
      </c>
      <c r="T2937" s="43">
        <f ca="1">_xll.BInterpol('Base CDI'!$H$4:$H$28,'Base CDI'!$J$4:$J$29,S2937,"Cubic","Extrapolate=Linear","MultiX=Average","Skip=True","Sort=True")</f>
        <v>13.469667675458235</v>
      </c>
      <c r="U2937" s="43">
        <f ca="1">_xll.BInterpol('Base CDI'!$H$4:$H$28,'Base CDI'!$I$4:$I$29,S2937,"Cubic","Extrapolate=Linear","MultiX=Average","Skip=True","Sort=True")</f>
        <v>13.473689471902077</v>
      </c>
    </row>
    <row r="2938" spans="16:21" x14ac:dyDescent="0.25">
      <c r="P2938" s="10">
        <v>38783</v>
      </c>
      <c r="Q2938">
        <v>14.48216</v>
      </c>
      <c r="S2938" s="42">
        <f t="shared" ca="1" si="51"/>
        <v>48909</v>
      </c>
      <c r="T2938" s="43">
        <f ca="1">_xll.BInterpol('Base CDI'!$H$4:$H$28,'Base CDI'!$J$4:$J$29,S2938,"Cubic","Extrapolate=Linear","MultiX=Average","Skip=True","Sort=True")</f>
        <v>13.469736151434228</v>
      </c>
      <c r="U2938" s="43">
        <f ca="1">_xll.BInterpol('Base CDI'!$H$4:$H$28,'Base CDI'!$I$4:$I$29,S2938,"Cubic","Extrapolate=Linear","MultiX=Average","Skip=True","Sort=True")</f>
        <v>13.473760992373032</v>
      </c>
    </row>
    <row r="2939" spans="16:21" x14ac:dyDescent="0.25">
      <c r="P2939" s="10">
        <v>38784</v>
      </c>
      <c r="Q2939">
        <v>14.49131</v>
      </c>
      <c r="S2939" s="42">
        <f t="shared" ca="1" si="51"/>
        <v>48910</v>
      </c>
      <c r="T2939" s="43">
        <f ca="1">_xll.BInterpol('Base CDI'!$H$4:$H$28,'Base CDI'!$J$4:$J$29,S2939,"Cubic","Extrapolate=Linear","MultiX=Average","Skip=True","Sort=True")</f>
        <v>13.469804399358711</v>
      </c>
      <c r="U2939" s="43">
        <f ca="1">_xll.BInterpol('Base CDI'!$H$4:$H$28,'Base CDI'!$I$4:$I$29,S2939,"Cubic","Extrapolate=Linear","MultiX=Average","Skip=True","Sort=True")</f>
        <v>13.473832177541318</v>
      </c>
    </row>
    <row r="2940" spans="16:21" x14ac:dyDescent="0.25">
      <c r="P2940" s="10">
        <v>38785</v>
      </c>
      <c r="Q2940">
        <v>14.50046</v>
      </c>
      <c r="S2940" s="42">
        <f t="shared" ca="1" si="51"/>
        <v>48911</v>
      </c>
      <c r="T2940" s="43">
        <f ca="1">_xll.BInterpol('Base CDI'!$H$4:$H$28,'Base CDI'!$J$4:$J$29,S2940,"Cubic","Extrapolate=Linear","MultiX=Average","Skip=True","Sort=True")</f>
        <v>13.469872419435738</v>
      </c>
      <c r="U2940" s="43">
        <f ca="1">_xll.BInterpol('Base CDI'!$H$4:$H$28,'Base CDI'!$I$4:$I$29,S2940,"Cubic","Extrapolate=Linear","MultiX=Average","Skip=True","Sort=True")</f>
        <v>13.473903027836242</v>
      </c>
    </row>
    <row r="2941" spans="16:21" x14ac:dyDescent="0.25">
      <c r="P2941" s="10">
        <v>38786</v>
      </c>
      <c r="Q2941">
        <v>14.509259999999999</v>
      </c>
      <c r="S2941" s="42">
        <f t="shared" ca="1" si="51"/>
        <v>48912</v>
      </c>
      <c r="T2941" s="43">
        <f ca="1">_xll.BInterpol('Base CDI'!$H$4:$H$28,'Base CDI'!$J$4:$J$29,S2941,"Cubic","Extrapolate=Linear","MultiX=Average","Skip=True","Sort=True")</f>
        <v>13.469940211869364</v>
      </c>
      <c r="U2941" s="43">
        <f ca="1">_xll.BInterpol('Base CDI'!$H$4:$H$28,'Base CDI'!$I$4:$I$29,S2941,"Cubic","Extrapolate=Linear","MultiX=Average","Skip=True","Sort=True")</f>
        <v>13.473973543687114</v>
      </c>
    </row>
    <row r="2942" spans="16:21" x14ac:dyDescent="0.25">
      <c r="P2942" s="10">
        <v>38789</v>
      </c>
      <c r="Q2942">
        <v>14.518050000000001</v>
      </c>
      <c r="S2942" s="42">
        <f t="shared" ca="1" si="51"/>
        <v>48913</v>
      </c>
      <c r="T2942" s="43">
        <f ca="1">_xll.BInterpol('Base CDI'!$H$4:$H$28,'Base CDI'!$J$4:$J$29,S2942,"Cubic","Extrapolate=Linear","MultiX=Average","Skip=True","Sort=True")</f>
        <v>13.470007776863637</v>
      </c>
      <c r="U2942" s="43">
        <f ca="1">_xll.BInterpol('Base CDI'!$H$4:$H$28,'Base CDI'!$I$4:$I$29,S2942,"Cubic","Extrapolate=Linear","MultiX=Average","Skip=True","Sort=True")</f>
        <v>13.474043725523241</v>
      </c>
    </row>
    <row r="2943" spans="16:21" x14ac:dyDescent="0.25">
      <c r="P2943" s="10">
        <v>38790</v>
      </c>
      <c r="Q2943">
        <v>14.52685</v>
      </c>
      <c r="S2943" s="42">
        <f t="shared" ca="1" si="51"/>
        <v>48914</v>
      </c>
      <c r="T2943" s="43">
        <f ca="1">_xll.BInterpol('Base CDI'!$H$4:$H$28,'Base CDI'!$J$4:$J$29,S2943,"Cubic","Extrapolate=Linear","MultiX=Average","Skip=True","Sort=True")</f>
        <v>13.470075114622615</v>
      </c>
      <c r="U2943" s="43">
        <f ca="1">_xll.BInterpol('Base CDI'!$H$4:$H$28,'Base CDI'!$I$4:$I$29,S2943,"Cubic","Extrapolate=Linear","MultiX=Average","Skip=True","Sort=True")</f>
        <v>13.474113573773936</v>
      </c>
    </row>
    <row r="2944" spans="16:21" x14ac:dyDescent="0.25">
      <c r="P2944" s="10">
        <v>38791</v>
      </c>
      <c r="Q2944">
        <v>14.535640000000001</v>
      </c>
      <c r="S2944" s="42">
        <f t="shared" ca="1" si="51"/>
        <v>48915</v>
      </c>
      <c r="T2944" s="43">
        <f ca="1">_xll.BInterpol('Base CDI'!$H$4:$H$28,'Base CDI'!$J$4:$J$29,S2944,"Cubic","Extrapolate=Linear","MultiX=Average","Skip=True","Sort=True")</f>
        <v>13.470142225350347</v>
      </c>
      <c r="U2944" s="43">
        <f ca="1">_xll.BInterpol('Base CDI'!$H$4:$H$28,'Base CDI'!$I$4:$I$29,S2944,"Cubic","Extrapolate=Linear","MultiX=Average","Skip=True","Sort=True")</f>
        <v>13.474183088868504</v>
      </c>
    </row>
    <row r="2945" spans="16:21" x14ac:dyDescent="0.25">
      <c r="P2945" s="10">
        <v>38792</v>
      </c>
      <c r="Q2945">
        <v>14.54444</v>
      </c>
      <c r="S2945" s="42">
        <f t="shared" ca="1" si="51"/>
        <v>48916</v>
      </c>
      <c r="T2945" s="43">
        <f ca="1">_xll.BInterpol('Base CDI'!$H$4:$H$28,'Base CDI'!$J$4:$J$29,S2945,"Cubic","Extrapolate=Linear","MultiX=Average","Skip=True","Sort=True")</f>
        <v>13.470209109250886</v>
      </c>
      <c r="U2945" s="43">
        <f ca="1">_xll.BInterpol('Base CDI'!$H$4:$H$28,'Base CDI'!$I$4:$I$29,S2945,"Cubic","Extrapolate=Linear","MultiX=Average","Skip=True","Sort=True")</f>
        <v>13.474252271236255</v>
      </c>
    </row>
    <row r="2946" spans="16:21" x14ac:dyDescent="0.25">
      <c r="P2946" s="10">
        <v>38793</v>
      </c>
      <c r="Q2946">
        <v>14.553240000000001</v>
      </c>
      <c r="S2946" s="42">
        <f t="shared" ca="1" si="51"/>
        <v>48917</v>
      </c>
      <c r="T2946" s="43">
        <f ca="1">_xll.BInterpol('Base CDI'!$H$4:$H$28,'Base CDI'!$J$4:$J$29,S2946,"Cubic","Extrapolate=Linear","MultiX=Average","Skip=True","Sort=True")</f>
        <v>13.470275766528289</v>
      </c>
      <c r="U2946" s="43">
        <f ca="1">_xll.BInterpol('Base CDI'!$H$4:$H$28,'Base CDI'!$I$4:$I$29,S2946,"Cubic","Extrapolate=Linear","MultiX=Average","Skip=True","Sort=True")</f>
        <v>13.474321121306499</v>
      </c>
    </row>
    <row r="2947" spans="16:21" x14ac:dyDescent="0.25">
      <c r="P2947" s="10">
        <v>38796</v>
      </c>
      <c r="Q2947">
        <v>14.56204</v>
      </c>
      <c r="S2947" s="42">
        <f t="shared" ca="1" si="51"/>
        <v>48918</v>
      </c>
      <c r="T2947" s="43">
        <f ca="1">_xll.BInterpol('Base CDI'!$H$4:$H$28,'Base CDI'!$J$4:$J$29,S2947,"Cubic","Extrapolate=Linear","MultiX=Average","Skip=True","Sort=True")</f>
        <v>13.470342197386605</v>
      </c>
      <c r="U2947" s="43">
        <f ca="1">_xll.BInterpol('Base CDI'!$H$4:$H$28,'Base CDI'!$I$4:$I$29,S2947,"Cubic","Extrapolate=Linear","MultiX=Average","Skip=True","Sort=True")</f>
        <v>13.474389639508543</v>
      </c>
    </row>
    <row r="2948" spans="16:21" x14ac:dyDescent="0.25">
      <c r="P2948" s="10">
        <v>38797</v>
      </c>
      <c r="Q2948">
        <v>14.57085</v>
      </c>
      <c r="S2948" s="42">
        <f t="shared" ca="1" si="51"/>
        <v>48919</v>
      </c>
      <c r="T2948" s="43">
        <f ca="1">_xll.BInterpol('Base CDI'!$H$4:$H$28,'Base CDI'!$J$4:$J$29,S2948,"Cubic","Extrapolate=Linear","MultiX=Average","Skip=True","Sort=True")</f>
        <v>13.470408402029888</v>
      </c>
      <c r="U2948" s="43">
        <f ca="1">_xll.BInterpol('Base CDI'!$H$4:$H$28,'Base CDI'!$I$4:$I$29,S2948,"Cubic","Extrapolate=Linear","MultiX=Average","Skip=True","Sort=True")</f>
        <v>13.474457826271699</v>
      </c>
    </row>
    <row r="2949" spans="16:21" x14ac:dyDescent="0.25">
      <c r="P2949" s="10">
        <v>38798</v>
      </c>
      <c r="Q2949">
        <v>14.579660000000001</v>
      </c>
      <c r="S2949" s="42">
        <f t="shared" ca="1" si="51"/>
        <v>48920</v>
      </c>
      <c r="T2949" s="43">
        <f ca="1">_xll.BInterpol('Base CDI'!$H$4:$H$28,'Base CDI'!$J$4:$J$29,S2949,"Cubic","Extrapolate=Linear","MultiX=Average","Skip=True","Sort=True")</f>
        <v>13.470474380662191</v>
      </c>
      <c r="U2949" s="43">
        <f ca="1">_xll.BInterpol('Base CDI'!$H$4:$H$28,'Base CDI'!$I$4:$I$29,S2949,"Cubic","Extrapolate=Linear","MultiX=Average","Skip=True","Sort=True")</f>
        <v>13.474525682025273</v>
      </c>
    </row>
    <row r="2950" spans="16:21" x14ac:dyDescent="0.25">
      <c r="P2950" s="10">
        <v>38799</v>
      </c>
      <c r="Q2950">
        <v>14.588480000000001</v>
      </c>
      <c r="S2950" s="42">
        <f t="shared" ca="1" si="51"/>
        <v>48921</v>
      </c>
      <c r="T2950" s="43">
        <f ca="1">_xll.BInterpol('Base CDI'!$H$4:$H$28,'Base CDI'!$J$4:$J$29,S2950,"Cubic","Extrapolate=Linear","MultiX=Average","Skip=True","Sort=True")</f>
        <v>13.470540133487566</v>
      </c>
      <c r="U2950" s="43">
        <f ca="1">_xll.BInterpol('Base CDI'!$H$4:$H$28,'Base CDI'!$I$4:$I$29,S2950,"Cubic","Extrapolate=Linear","MultiX=Average","Skip=True","Sort=True")</f>
        <v>13.474593207198577</v>
      </c>
    </row>
    <row r="2951" spans="16:21" x14ac:dyDescent="0.25">
      <c r="P2951" s="10">
        <v>38800</v>
      </c>
      <c r="Q2951">
        <v>14.59732</v>
      </c>
      <c r="S2951" s="42">
        <f t="shared" ca="1" si="51"/>
        <v>48922</v>
      </c>
      <c r="T2951" s="43">
        <f ca="1">_xll.BInterpol('Base CDI'!$H$4:$H$28,'Base CDI'!$J$4:$J$29,S2951,"Cubic","Extrapolate=Linear","MultiX=Average","Skip=True","Sort=True")</f>
        <v>13.470605660710069</v>
      </c>
      <c r="U2951" s="43">
        <f ca="1">_xll.BInterpol('Base CDI'!$H$4:$H$28,'Base CDI'!$I$4:$I$29,S2951,"Cubic","Extrapolate=Linear","MultiX=Average","Skip=True","Sort=True")</f>
        <v>13.474660402220916</v>
      </c>
    </row>
    <row r="2952" spans="16:21" x14ac:dyDescent="0.25">
      <c r="P2952" s="10">
        <v>38803</v>
      </c>
      <c r="Q2952">
        <v>14.606159999999999</v>
      </c>
      <c r="S2952" s="42">
        <f t="shared" ca="1" si="51"/>
        <v>48923</v>
      </c>
      <c r="T2952" s="43">
        <f ca="1">_xll.BInterpol('Base CDI'!$H$4:$H$28,'Base CDI'!$J$4:$J$29,S2952,"Cubic","Extrapolate=Linear","MultiX=Average","Skip=True","Sort=True")</f>
        <v>13.470670962533749</v>
      </c>
      <c r="U2952" s="43">
        <f ca="1">_xll.BInterpol('Base CDI'!$H$4:$H$28,'Base CDI'!$I$4:$I$29,S2952,"Cubic","Extrapolate=Linear","MultiX=Average","Skip=True","Sort=True")</f>
        <v>13.474727267521605</v>
      </c>
    </row>
    <row r="2953" spans="16:21" x14ac:dyDescent="0.25">
      <c r="P2953" s="10">
        <v>38804</v>
      </c>
      <c r="Q2953">
        <v>14.615</v>
      </c>
      <c r="S2953" s="42">
        <f t="shared" ca="1" si="51"/>
        <v>48924</v>
      </c>
      <c r="T2953" s="43">
        <f ca="1">_xll.BInterpol('Base CDI'!$H$4:$H$28,'Base CDI'!$J$4:$J$29,S2953,"Cubic","Extrapolate=Linear","MultiX=Average","Skip=True","Sort=True")</f>
        <v>13.470736039162659</v>
      </c>
      <c r="U2953" s="43">
        <f ca="1">_xll.BInterpol('Base CDI'!$H$4:$H$28,'Base CDI'!$I$4:$I$29,S2953,"Cubic","Extrapolate=Linear","MultiX=Average","Skip=True","Sort=True")</f>
        <v>13.474793803529947</v>
      </c>
    </row>
    <row r="2954" spans="16:21" x14ac:dyDescent="0.25">
      <c r="P2954" s="10">
        <v>38805</v>
      </c>
      <c r="Q2954">
        <v>14.623849999999999</v>
      </c>
      <c r="S2954" s="42">
        <f t="shared" ca="1" si="51"/>
        <v>48925</v>
      </c>
      <c r="T2954" s="43">
        <f ca="1">_xll.BInterpol('Base CDI'!$H$4:$H$28,'Base CDI'!$J$4:$J$29,S2954,"Cubic","Extrapolate=Linear","MultiX=Average","Skip=True","Sort=True")</f>
        <v>13.470800890800856</v>
      </c>
      <c r="U2954" s="43">
        <f ca="1">_xll.BInterpol('Base CDI'!$H$4:$H$28,'Base CDI'!$I$4:$I$29,S2954,"Cubic","Extrapolate=Linear","MultiX=Average","Skip=True","Sort=True")</f>
        <v>13.474860010675252</v>
      </c>
    </row>
    <row r="2955" spans="16:21" x14ac:dyDescent="0.25">
      <c r="P2955" s="10">
        <v>38806</v>
      </c>
      <c r="Q2955">
        <v>14.6327</v>
      </c>
      <c r="S2955" s="42">
        <f t="shared" ref="S2955:S3018" ca="1" si="52">S2954+1</f>
        <v>48926</v>
      </c>
      <c r="T2955" s="43">
        <f ca="1">_xll.BInterpol('Base CDI'!$H$4:$H$28,'Base CDI'!$J$4:$J$29,S2955,"Cubic","Extrapolate=Linear","MultiX=Average","Skip=True","Sort=True")</f>
        <v>13.47086551765239</v>
      </c>
      <c r="U2955" s="43">
        <f ca="1">_xll.BInterpol('Base CDI'!$H$4:$H$28,'Base CDI'!$I$4:$I$29,S2955,"Cubic","Extrapolate=Linear","MultiX=Average","Skip=True","Sort=True")</f>
        <v>13.474925889386832</v>
      </c>
    </row>
    <row r="2956" spans="16:21" x14ac:dyDescent="0.25">
      <c r="P2956" s="10">
        <v>38807</v>
      </c>
      <c r="Q2956">
        <v>14.64157</v>
      </c>
      <c r="S2956" s="42">
        <f t="shared" ca="1" si="52"/>
        <v>48927</v>
      </c>
      <c r="T2956" s="43">
        <f ca="1">_xll.BInterpol('Base CDI'!$H$4:$H$28,'Base CDI'!$J$4:$J$29,S2956,"Cubic","Extrapolate=Linear","MultiX=Average","Skip=True","Sort=True")</f>
        <v>13.470929919921314</v>
      </c>
      <c r="U2956" s="43">
        <f ca="1">_xll.BInterpol('Base CDI'!$H$4:$H$28,'Base CDI'!$I$4:$I$29,S2956,"Cubic","Extrapolate=Linear","MultiX=Average","Skip=True","Sort=True")</f>
        <v>13.474991440093993</v>
      </c>
    </row>
    <row r="2957" spans="16:21" x14ac:dyDescent="0.25">
      <c r="P2957" s="10">
        <v>38810</v>
      </c>
      <c r="Q2957">
        <v>14.650449999999999</v>
      </c>
      <c r="S2957" s="42">
        <f t="shared" ca="1" si="52"/>
        <v>48928</v>
      </c>
      <c r="T2957" s="43">
        <f ca="1">_xll.BInterpol('Base CDI'!$H$4:$H$28,'Base CDI'!$J$4:$J$29,S2957,"Cubic","Extrapolate=Linear","MultiX=Average","Skip=True","Sort=True")</f>
        <v>13.470994097811682</v>
      </c>
      <c r="U2957" s="43">
        <f ca="1">_xll.BInterpol('Base CDI'!$H$4:$H$28,'Base CDI'!$I$4:$I$29,S2957,"Cubic","Extrapolate=Linear","MultiX=Average","Skip=True","Sort=True")</f>
        <v>13.475056663226047</v>
      </c>
    </row>
    <row r="2958" spans="16:21" x14ac:dyDescent="0.25">
      <c r="P2958" s="10">
        <v>38811</v>
      </c>
      <c r="Q2958">
        <v>14.65931</v>
      </c>
      <c r="S2958" s="42">
        <f t="shared" ca="1" si="52"/>
        <v>48929</v>
      </c>
      <c r="T2958" s="43">
        <f ca="1">_xll.BInterpol('Base CDI'!$H$4:$H$28,'Base CDI'!$J$4:$J$29,S2958,"Cubic","Extrapolate=Linear","MultiX=Average","Skip=True","Sort=True")</f>
        <v>13.471058051527544</v>
      </c>
      <c r="U2958" s="43">
        <f ca="1">_xll.BInterpol('Base CDI'!$H$4:$H$28,'Base CDI'!$I$4:$I$29,S2958,"Cubic","Extrapolate=Linear","MultiX=Average","Skip=True","Sort=True")</f>
        <v>13.475121559212299</v>
      </c>
    </row>
    <row r="2959" spans="16:21" x14ac:dyDescent="0.25">
      <c r="P2959" s="10">
        <v>38812</v>
      </c>
      <c r="Q2959">
        <v>14.66816</v>
      </c>
      <c r="S2959" s="42">
        <f t="shared" ca="1" si="52"/>
        <v>48930</v>
      </c>
      <c r="T2959" s="43">
        <f ca="1">_xll.BInterpol('Base CDI'!$H$4:$H$28,'Base CDI'!$J$4:$J$29,S2959,"Cubic","Extrapolate=Linear","MultiX=Average","Skip=True","Sort=True")</f>
        <v>13.471121781272958</v>
      </c>
      <c r="U2959" s="43">
        <f ca="1">_xll.BInterpol('Base CDI'!$H$4:$H$28,'Base CDI'!$I$4:$I$29,S2959,"Cubic","Extrapolate=Linear","MultiX=Average","Skip=True","Sort=True")</f>
        <v>13.475186128482061</v>
      </c>
    </row>
    <row r="2960" spans="16:21" x14ac:dyDescent="0.25">
      <c r="P2960" s="10">
        <v>38813</v>
      </c>
      <c r="Q2960">
        <v>14.677009999999999</v>
      </c>
      <c r="S2960" s="42">
        <f t="shared" ca="1" si="52"/>
        <v>48931</v>
      </c>
      <c r="T2960" s="43">
        <f ca="1">_xll.BInterpol('Base CDI'!$H$4:$H$28,'Base CDI'!$J$4:$J$29,S2960,"Cubic","Extrapolate=Linear","MultiX=Average","Skip=True","Sort=True")</f>
        <v>13.471185287251972</v>
      </c>
      <c r="U2960" s="43">
        <f ca="1">_xll.BInterpol('Base CDI'!$H$4:$H$28,'Base CDI'!$I$4:$I$29,S2960,"Cubic","Extrapolate=Linear","MultiX=Average","Skip=True","Sort=True")</f>
        <v>13.475250371464643</v>
      </c>
    </row>
    <row r="2961" spans="16:21" x14ac:dyDescent="0.25">
      <c r="P2961" s="10">
        <v>38814</v>
      </c>
      <c r="Q2961">
        <v>14.68586</v>
      </c>
      <c r="S2961" s="42">
        <f t="shared" ca="1" si="52"/>
        <v>48932</v>
      </c>
      <c r="T2961" s="43">
        <f ca="1">_xll.BInterpol('Base CDI'!$H$4:$H$28,'Base CDI'!$J$4:$J$29,S2961,"Cubic","Extrapolate=Linear","MultiX=Average","Skip=True","Sort=True")</f>
        <v>13.47124856966864</v>
      </c>
      <c r="U2961" s="43">
        <f ca="1">_xll.BInterpol('Base CDI'!$H$4:$H$28,'Base CDI'!$I$4:$I$29,S2961,"Cubic","Extrapolate=Linear","MultiX=Average","Skip=True","Sort=True")</f>
        <v>13.475314288589351</v>
      </c>
    </row>
    <row r="2962" spans="16:21" x14ac:dyDescent="0.25">
      <c r="P2962" s="10">
        <v>38817</v>
      </c>
      <c r="Q2962">
        <v>14.694710000000001</v>
      </c>
      <c r="S2962" s="42">
        <f t="shared" ca="1" si="52"/>
        <v>48933</v>
      </c>
      <c r="T2962" s="43">
        <f ca="1">_xll.BInterpol('Base CDI'!$H$4:$H$28,'Base CDI'!$J$4:$J$29,S2962,"Cubic","Extrapolate=Linear","MultiX=Average","Skip=True","Sort=True")</f>
        <v>13.471311628727017</v>
      </c>
      <c r="U2962" s="43">
        <f ca="1">_xll.BInterpol('Base CDI'!$H$4:$H$28,'Base CDI'!$I$4:$I$29,S2962,"Cubic","Extrapolate=Linear","MultiX=Average","Skip=True","Sort=True")</f>
        <v>13.475377880285494</v>
      </c>
    </row>
    <row r="2963" spans="16:21" x14ac:dyDescent="0.25">
      <c r="P2963" s="10">
        <v>38818</v>
      </c>
      <c r="Q2963">
        <v>14.703569999999999</v>
      </c>
      <c r="S2963" s="42">
        <f t="shared" ca="1" si="52"/>
        <v>48934</v>
      </c>
      <c r="T2963" s="43">
        <f ca="1">_xll.BInterpol('Base CDI'!$H$4:$H$28,'Base CDI'!$J$4:$J$29,S2963,"Cubic","Extrapolate=Linear","MultiX=Average","Skip=True","Sort=True")</f>
        <v>13.471374464631154</v>
      </c>
      <c r="U2963" s="43">
        <f ca="1">_xll.BInterpol('Base CDI'!$H$4:$H$28,'Base CDI'!$I$4:$I$29,S2963,"Cubic","Extrapolate=Linear","MultiX=Average","Skip=True","Sort=True")</f>
        <v>13.475441146982384</v>
      </c>
    </row>
    <row r="2964" spans="16:21" x14ac:dyDescent="0.25">
      <c r="P2964" s="10">
        <v>38819</v>
      </c>
      <c r="Q2964">
        <v>14.712440000000001</v>
      </c>
      <c r="S2964" s="42">
        <f t="shared" ca="1" si="52"/>
        <v>48935</v>
      </c>
      <c r="T2964" s="43">
        <f ca="1">_xll.BInterpol('Base CDI'!$H$4:$H$28,'Base CDI'!$J$4:$J$29,S2964,"Cubic","Extrapolate=Linear","MultiX=Average","Skip=True","Sort=True")</f>
        <v>13.471437077585104</v>
      </c>
      <c r="U2964" s="43">
        <f ca="1">_xll.BInterpol('Base CDI'!$H$4:$H$28,'Base CDI'!$I$4:$I$29,S2964,"Cubic","Extrapolate=Linear","MultiX=Average","Skip=True","Sort=True")</f>
        <v>13.475504089109325</v>
      </c>
    </row>
    <row r="2965" spans="16:21" x14ac:dyDescent="0.25">
      <c r="P2965" s="10">
        <v>38820</v>
      </c>
      <c r="Q2965">
        <v>14.721299999999999</v>
      </c>
      <c r="S2965" s="42">
        <f t="shared" ca="1" si="52"/>
        <v>48936</v>
      </c>
      <c r="T2965" s="43">
        <f ca="1">_xll.BInterpol('Base CDI'!$H$4:$H$28,'Base CDI'!$J$4:$J$29,S2965,"Cubic","Extrapolate=Linear","MultiX=Average","Skip=True","Sort=True")</f>
        <v>13.471499467792922</v>
      </c>
      <c r="U2965" s="43">
        <f ca="1">_xll.BInterpol('Base CDI'!$H$4:$H$28,'Base CDI'!$I$4:$I$29,S2965,"Cubic","Extrapolate=Linear","MultiX=Average","Skip=True","Sort=True")</f>
        <v>13.475566707095632</v>
      </c>
    </row>
    <row r="2966" spans="16:21" x14ac:dyDescent="0.25">
      <c r="P2966" s="10">
        <v>38824</v>
      </c>
      <c r="Q2966">
        <v>14.730180000000001</v>
      </c>
      <c r="S2966" s="42">
        <f t="shared" ca="1" si="52"/>
        <v>48937</v>
      </c>
      <c r="T2966" s="43">
        <f ca="1">_xll.BInterpol('Base CDI'!$H$4:$H$28,'Base CDI'!$J$4:$J$29,S2966,"Cubic","Extrapolate=Linear","MultiX=Average","Skip=True","Sort=True")</f>
        <v>13.471561635458659</v>
      </c>
      <c r="U2966" s="43">
        <f ca="1">_xll.BInterpol('Base CDI'!$H$4:$H$28,'Base CDI'!$I$4:$I$29,S2966,"Cubic","Extrapolate=Linear","MultiX=Average","Skip=True","Sort=True")</f>
        <v>13.47562900137061</v>
      </c>
    </row>
    <row r="2967" spans="16:21" x14ac:dyDescent="0.25">
      <c r="P2967" s="10">
        <v>38825</v>
      </c>
      <c r="Q2967">
        <v>14.73906</v>
      </c>
      <c r="S2967" s="42">
        <f t="shared" ca="1" si="52"/>
        <v>48938</v>
      </c>
      <c r="T2967" s="43">
        <f ca="1">_xll.BInterpol('Base CDI'!$H$4:$H$28,'Base CDI'!$J$4:$J$29,S2967,"Cubic","Extrapolate=Linear","MultiX=Average","Skip=True","Sort=True")</f>
        <v>13.471623580786368</v>
      </c>
      <c r="U2967" s="43">
        <f ca="1">_xll.BInterpol('Base CDI'!$H$4:$H$28,'Base CDI'!$I$4:$I$29,S2967,"Cubic","Extrapolate=Linear","MultiX=Average","Skip=True","Sort=True")</f>
        <v>13.475690972363569</v>
      </c>
    </row>
    <row r="2968" spans="16:21" x14ac:dyDescent="0.25">
      <c r="P2968" s="10">
        <v>38826</v>
      </c>
      <c r="Q2968">
        <v>14.74794</v>
      </c>
      <c r="S2968" s="42">
        <f t="shared" ca="1" si="52"/>
        <v>48939</v>
      </c>
      <c r="T2968" s="43">
        <f ca="1">_xll.BInterpol('Base CDI'!$H$4:$H$28,'Base CDI'!$J$4:$J$29,S2968,"Cubic","Extrapolate=Linear","MultiX=Average","Skip=True","Sort=True")</f>
        <v>13.471685303980101</v>
      </c>
      <c r="U2968" s="43">
        <f ca="1">_xll.BInterpol('Base CDI'!$H$4:$H$28,'Base CDI'!$I$4:$I$29,S2968,"Cubic","Extrapolate=Linear","MultiX=Average","Skip=True","Sort=True")</f>
        <v>13.475752620503819</v>
      </c>
    </row>
    <row r="2969" spans="16:21" x14ac:dyDescent="0.25">
      <c r="P2969" s="10">
        <v>38827</v>
      </c>
      <c r="Q2969">
        <v>14.756830000000001</v>
      </c>
      <c r="S2969" s="42">
        <f t="shared" ca="1" si="52"/>
        <v>48940</v>
      </c>
      <c r="T2969" s="43">
        <f ca="1">_xll.BInterpol('Base CDI'!$H$4:$H$28,'Base CDI'!$J$4:$J$29,S2969,"Cubic","Extrapolate=Linear","MultiX=Average","Skip=True","Sort=True")</f>
        <v>13.471746805243914</v>
      </c>
      <c r="U2969" s="43">
        <f ca="1">_xll.BInterpol('Base CDI'!$H$4:$H$28,'Base CDI'!$I$4:$I$29,S2969,"Cubic","Extrapolate=Linear","MultiX=Average","Skip=True","Sort=True")</f>
        <v>13.475813946220667</v>
      </c>
    </row>
    <row r="2970" spans="16:21" x14ac:dyDescent="0.25">
      <c r="P2970" s="10">
        <v>38831</v>
      </c>
      <c r="Q2970">
        <v>14.76535</v>
      </c>
      <c r="S2970" s="42">
        <f t="shared" ca="1" si="52"/>
        <v>48941</v>
      </c>
      <c r="T2970" s="43">
        <f ca="1">_xll.BInterpol('Base CDI'!$H$4:$H$28,'Base CDI'!$J$4:$J$29,S2970,"Cubic","Extrapolate=Linear","MultiX=Average","Skip=True","Sort=True")</f>
        <v>13.471808084781856</v>
      </c>
      <c r="U2970" s="43">
        <f ca="1">_xll.BInterpol('Base CDI'!$H$4:$H$28,'Base CDI'!$I$4:$I$29,S2970,"Cubic","Extrapolate=Linear","MultiX=Average","Skip=True","Sort=True")</f>
        <v>13.475874949943424</v>
      </c>
    </row>
    <row r="2971" spans="16:21" x14ac:dyDescent="0.25">
      <c r="P2971" s="10">
        <v>38832</v>
      </c>
      <c r="Q2971">
        <v>14.773870000000001</v>
      </c>
      <c r="S2971" s="42">
        <f t="shared" ca="1" si="52"/>
        <v>48942</v>
      </c>
      <c r="T2971" s="43">
        <f ca="1">_xll.BInterpol('Base CDI'!$H$4:$H$28,'Base CDI'!$J$4:$J$29,S2971,"Cubic","Extrapolate=Linear","MultiX=Average","Skip=True","Sort=True")</f>
        <v>13.471869142797983</v>
      </c>
      <c r="U2971" s="43">
        <f ca="1">_xll.BInterpol('Base CDI'!$H$4:$H$28,'Base CDI'!$I$4:$I$29,S2971,"Cubic","Extrapolate=Linear","MultiX=Average","Skip=True","Sort=True")</f>
        <v>13.475935632101397</v>
      </c>
    </row>
    <row r="2972" spans="16:21" x14ac:dyDescent="0.25">
      <c r="P2972" s="10">
        <v>38833</v>
      </c>
      <c r="Q2972">
        <v>14.78238</v>
      </c>
      <c r="S2972" s="42">
        <f t="shared" ca="1" si="52"/>
        <v>48943</v>
      </c>
      <c r="T2972" s="43">
        <f ca="1">_xll.BInterpol('Base CDI'!$H$4:$H$28,'Base CDI'!$J$4:$J$29,S2972,"Cubic","Extrapolate=Linear","MultiX=Average","Skip=True","Sort=True")</f>
        <v>13.471929979496347</v>
      </c>
      <c r="U2972" s="43">
        <f ca="1">_xll.BInterpol('Base CDI'!$H$4:$H$28,'Base CDI'!$I$4:$I$29,S2972,"Cubic","Extrapolate=Linear","MultiX=Average","Skip=True","Sort=True")</f>
        <v>13.475995993123897</v>
      </c>
    </row>
    <row r="2973" spans="16:21" x14ac:dyDescent="0.25">
      <c r="P2973" s="10">
        <v>38834</v>
      </c>
      <c r="Q2973">
        <v>14.790900000000001</v>
      </c>
      <c r="S2973" s="42">
        <f t="shared" ca="1" si="52"/>
        <v>48944</v>
      </c>
      <c r="T2973" s="43">
        <f ca="1">_xll.BInterpol('Base CDI'!$H$4:$H$28,'Base CDI'!$J$4:$J$29,S2973,"Cubic","Extrapolate=Linear","MultiX=Average","Skip=True","Sort=True")</f>
        <v>13.471990595080999</v>
      </c>
      <c r="U2973" s="43">
        <f ca="1">_xll.BInterpol('Base CDI'!$H$4:$H$28,'Base CDI'!$I$4:$I$29,S2973,"Cubic","Extrapolate=Linear","MultiX=Average","Skip=True","Sort=True")</f>
        <v>13.47605603344023</v>
      </c>
    </row>
    <row r="2974" spans="16:21" x14ac:dyDescent="0.25">
      <c r="P2974" s="10">
        <v>38835</v>
      </c>
      <c r="Q2974">
        <v>14.799429999999999</v>
      </c>
      <c r="S2974" s="42">
        <f t="shared" ca="1" si="52"/>
        <v>48945</v>
      </c>
      <c r="T2974" s="43">
        <f ca="1">_xll.BInterpol('Base CDI'!$H$4:$H$28,'Base CDI'!$J$4:$J$29,S2974,"Cubic","Extrapolate=Linear","MultiX=Average","Skip=True","Sort=True")</f>
        <v>13.472050989755994</v>
      </c>
      <c r="U2974" s="43">
        <f ca="1">_xll.BInterpol('Base CDI'!$H$4:$H$28,'Base CDI'!$I$4:$I$29,S2974,"Cubic","Extrapolate=Linear","MultiX=Average","Skip=True","Sort=True")</f>
        <v>13.476115753479709</v>
      </c>
    </row>
    <row r="2975" spans="16:21" x14ac:dyDescent="0.25">
      <c r="P2975" s="10">
        <v>38839</v>
      </c>
      <c r="Q2975">
        <v>14.80799</v>
      </c>
      <c r="S2975" s="42">
        <f t="shared" ca="1" si="52"/>
        <v>48946</v>
      </c>
      <c r="T2975" s="43">
        <f ca="1">_xll.BInterpol('Base CDI'!$H$4:$H$28,'Base CDI'!$J$4:$J$29,S2975,"Cubic","Extrapolate=Linear","MultiX=Average","Skip=True","Sort=True")</f>
        <v>13.472111163725385</v>
      </c>
      <c r="U2975" s="43">
        <f ca="1">_xll.BInterpol('Base CDI'!$H$4:$H$28,'Base CDI'!$I$4:$I$29,S2975,"Cubic","Extrapolate=Linear","MultiX=Average","Skip=True","Sort=True")</f>
        <v>13.47617515367164</v>
      </c>
    </row>
    <row r="2976" spans="16:21" x14ac:dyDescent="0.25">
      <c r="P2976" s="10">
        <v>38840</v>
      </c>
      <c r="Q2976">
        <v>14.816560000000001</v>
      </c>
      <c r="S2976" s="42">
        <f t="shared" ca="1" si="52"/>
        <v>48947</v>
      </c>
      <c r="T2976" s="43">
        <f ca="1">_xll.BInterpol('Base CDI'!$H$4:$H$28,'Base CDI'!$J$4:$J$29,S2976,"Cubic","Extrapolate=Linear","MultiX=Average","Skip=True","Sort=True")</f>
        <v>13.472171117193225</v>
      </c>
      <c r="U2976" s="43">
        <f ca="1">_xll.BInterpol('Base CDI'!$H$4:$H$28,'Base CDI'!$I$4:$I$29,S2976,"Cubic","Extrapolate=Linear","MultiX=Average","Skip=True","Sort=True")</f>
        <v>13.476234234445332</v>
      </c>
    </row>
    <row r="2977" spans="16:21" x14ac:dyDescent="0.25">
      <c r="P2977" s="10">
        <v>38841</v>
      </c>
      <c r="Q2977">
        <v>14.82513</v>
      </c>
      <c r="S2977" s="42">
        <f t="shared" ca="1" si="52"/>
        <v>48948</v>
      </c>
      <c r="T2977" s="43">
        <f ca="1">_xll.BInterpol('Base CDI'!$H$4:$H$28,'Base CDI'!$J$4:$J$29,S2977,"Cubic","Extrapolate=Linear","MultiX=Average","Skip=True","Sort=True")</f>
        <v>13.472230850363566</v>
      </c>
      <c r="U2977" s="43">
        <f ca="1">_xll.BInterpol('Base CDI'!$H$4:$H$28,'Base CDI'!$I$4:$I$29,S2977,"Cubic","Extrapolate=Linear","MultiX=Average","Skip=True","Sort=True")</f>
        <v>13.476292996230097</v>
      </c>
    </row>
    <row r="2978" spans="16:21" x14ac:dyDescent="0.25">
      <c r="P2978" s="10">
        <v>38842</v>
      </c>
      <c r="Q2978">
        <v>14.8337</v>
      </c>
      <c r="S2978" s="42">
        <f t="shared" ca="1" si="52"/>
        <v>48949</v>
      </c>
      <c r="T2978" s="43">
        <f ca="1">_xll.BInterpol('Base CDI'!$H$4:$H$28,'Base CDI'!$J$4:$J$29,S2978,"Cubic","Extrapolate=Linear","MultiX=Average","Skip=True","Sort=True")</f>
        <v>13.472290363440459</v>
      </c>
      <c r="U2978" s="43">
        <f ca="1">_xll.BInterpol('Base CDI'!$H$4:$H$28,'Base CDI'!$I$4:$I$29,S2978,"Cubic","Extrapolate=Linear","MultiX=Average","Skip=True","Sort=True")</f>
        <v>13.476351439455241</v>
      </c>
    </row>
    <row r="2979" spans="16:21" x14ac:dyDescent="0.25">
      <c r="P2979" s="10">
        <v>38845</v>
      </c>
      <c r="Q2979">
        <v>14.842280000000001</v>
      </c>
      <c r="S2979" s="42">
        <f t="shared" ca="1" si="52"/>
        <v>48950</v>
      </c>
      <c r="T2979" s="43">
        <f ca="1">_xll.BInterpol('Base CDI'!$H$4:$H$28,'Base CDI'!$J$4:$J$29,S2979,"Cubic","Extrapolate=Linear","MultiX=Average","Skip=True","Sort=True")</f>
        <v>13.472349656627962</v>
      </c>
      <c r="U2979" s="43">
        <f ca="1">_xll.BInterpol('Base CDI'!$H$4:$H$28,'Base CDI'!$I$4:$I$29,S2979,"Cubic","Extrapolate=Linear","MultiX=Average","Skip=True","Sort=True")</f>
        <v>13.476409564550073</v>
      </c>
    </row>
    <row r="2980" spans="16:21" x14ac:dyDescent="0.25">
      <c r="P2980" s="10">
        <v>38846</v>
      </c>
      <c r="Q2980">
        <v>14.85087</v>
      </c>
      <c r="S2980" s="42">
        <f t="shared" ca="1" si="52"/>
        <v>48951</v>
      </c>
      <c r="T2980" s="43">
        <f ca="1">_xll.BInterpol('Base CDI'!$H$4:$H$28,'Base CDI'!$J$4:$J$29,S2980,"Cubic","Extrapolate=Linear","MultiX=Average","Skip=True","Sort=True")</f>
        <v>13.472408730130123</v>
      </c>
      <c r="U2980" s="43">
        <f ca="1">_xll.BInterpol('Base CDI'!$H$4:$H$28,'Base CDI'!$I$4:$I$29,S2980,"Cubic","Extrapolate=Linear","MultiX=Average","Skip=True","Sort=True")</f>
        <v>13.476467371943905</v>
      </c>
    </row>
    <row r="2981" spans="16:21" x14ac:dyDescent="0.25">
      <c r="P2981" s="10">
        <v>38847</v>
      </c>
      <c r="Q2981">
        <v>14.85946</v>
      </c>
      <c r="S2981" s="42">
        <f t="shared" ca="1" si="52"/>
        <v>48952</v>
      </c>
      <c r="T2981" s="43">
        <f ca="1">_xll.BInterpol('Base CDI'!$H$4:$H$28,'Base CDI'!$J$4:$J$29,S2981,"Cubic","Extrapolate=Linear","MultiX=Average","Skip=True","Sort=True")</f>
        <v>13.472467584150998</v>
      </c>
      <c r="U2981" s="43">
        <f ca="1">_xll.BInterpol('Base CDI'!$H$4:$H$28,'Base CDI'!$I$4:$I$29,S2981,"Cubic","Extrapolate=Linear","MultiX=Average","Skip=True","Sort=True")</f>
        <v>13.476524862066041</v>
      </c>
    </row>
    <row r="2982" spans="16:21" x14ac:dyDescent="0.25">
      <c r="P2982" s="10">
        <v>38848</v>
      </c>
      <c r="Q2982">
        <v>14.868040000000001</v>
      </c>
      <c r="S2982" s="42">
        <f t="shared" ca="1" si="52"/>
        <v>48953</v>
      </c>
      <c r="T2982" s="43">
        <f ca="1">_xll.BInterpol('Base CDI'!$H$4:$H$28,'Base CDI'!$J$4:$J$29,S2982,"Cubic","Extrapolate=Linear","MultiX=Average","Skip=True","Sort=True")</f>
        <v>13.472526218894638</v>
      </c>
      <c r="U2982" s="43">
        <f ca="1">_xll.BInterpol('Base CDI'!$H$4:$H$28,'Base CDI'!$I$4:$I$29,S2982,"Cubic","Extrapolate=Linear","MultiX=Average","Skip=True","Sort=True")</f>
        <v>13.476582035345794</v>
      </c>
    </row>
    <row r="2983" spans="16:21" x14ac:dyDescent="0.25">
      <c r="P2983" s="10">
        <v>38849</v>
      </c>
      <c r="Q2983">
        <v>14.876620000000001</v>
      </c>
      <c r="S2983" s="42">
        <f t="shared" ca="1" si="52"/>
        <v>48954</v>
      </c>
      <c r="T2983" s="43">
        <f ca="1">_xll.BInterpol('Base CDI'!$H$4:$H$28,'Base CDI'!$J$4:$J$29,S2983,"Cubic","Extrapolate=Linear","MultiX=Average","Skip=True","Sort=True")</f>
        <v>13.472584634565097</v>
      </c>
      <c r="U2983" s="43">
        <f ca="1">_xll.BInterpol('Base CDI'!$H$4:$H$28,'Base CDI'!$I$4:$I$29,S2983,"Cubic","Extrapolate=Linear","MultiX=Average","Skip=True","Sort=True")</f>
        <v>13.476638892212472</v>
      </c>
    </row>
    <row r="2984" spans="16:21" x14ac:dyDescent="0.25">
      <c r="P2984" s="10">
        <v>38852</v>
      </c>
      <c r="Q2984">
        <v>14.885210000000001</v>
      </c>
      <c r="S2984" s="42">
        <f t="shared" ca="1" si="52"/>
        <v>48955</v>
      </c>
      <c r="T2984" s="43">
        <f ca="1">_xll.BInterpol('Base CDI'!$H$4:$H$28,'Base CDI'!$J$4:$J$29,S2984,"Cubic","Extrapolate=Linear","MultiX=Average","Skip=True","Sort=True")</f>
        <v>13.472642831366429</v>
      </c>
      <c r="U2984" s="43">
        <f ca="1">_xll.BInterpol('Base CDI'!$H$4:$H$28,'Base CDI'!$I$4:$I$29,S2984,"Cubic","Extrapolate=Linear","MultiX=Average","Skip=True","Sort=True")</f>
        <v>13.476695433095385</v>
      </c>
    </row>
    <row r="2985" spans="16:21" x14ac:dyDescent="0.25">
      <c r="P2985" s="10">
        <v>38853</v>
      </c>
      <c r="Q2985">
        <v>14.89382</v>
      </c>
      <c r="S2985" s="42">
        <f t="shared" ca="1" si="52"/>
        <v>48956</v>
      </c>
      <c r="T2985" s="43">
        <f ca="1">_xll.BInterpol('Base CDI'!$H$4:$H$28,'Base CDI'!$J$4:$J$29,S2985,"Cubic","Extrapolate=Linear","MultiX=Average","Skip=True","Sort=True")</f>
        <v>13.472700809502683</v>
      </c>
      <c r="U2985" s="43">
        <f ca="1">_xll.BInterpol('Base CDI'!$H$4:$H$28,'Base CDI'!$I$4:$I$29,S2985,"Cubic","Extrapolate=Linear","MultiX=Average","Skip=True","Sort=True")</f>
        <v>13.476751658423838</v>
      </c>
    </row>
    <row r="2986" spans="16:21" x14ac:dyDescent="0.25">
      <c r="P2986" s="10">
        <v>38854</v>
      </c>
      <c r="Q2986">
        <v>14.90245</v>
      </c>
      <c r="S2986" s="42">
        <f t="shared" ca="1" si="52"/>
        <v>48957</v>
      </c>
      <c r="T2986" s="43">
        <f ca="1">_xll.BInterpol('Base CDI'!$H$4:$H$28,'Base CDI'!$J$4:$J$29,S2986,"Cubic","Extrapolate=Linear","MultiX=Average","Skip=True","Sort=True")</f>
        <v>13.472758569177916</v>
      </c>
      <c r="U2986" s="43">
        <f ca="1">_xll.BInterpol('Base CDI'!$H$4:$H$28,'Base CDI'!$I$4:$I$29,S2986,"Cubic","Extrapolate=Linear","MultiX=Average","Skip=True","Sort=True")</f>
        <v>13.476807568627144</v>
      </c>
    </row>
    <row r="2987" spans="16:21" x14ac:dyDescent="0.25">
      <c r="P2987" s="10">
        <v>38855</v>
      </c>
      <c r="Q2987">
        <v>14.911049999999999</v>
      </c>
      <c r="S2987" s="42">
        <f t="shared" ca="1" si="52"/>
        <v>48958</v>
      </c>
      <c r="T2987" s="43">
        <f ca="1">_xll.BInterpol('Base CDI'!$H$4:$H$28,'Base CDI'!$J$4:$J$29,S2987,"Cubic","Extrapolate=Linear","MultiX=Average","Skip=True","Sort=True")</f>
        <v>13.472816110596177</v>
      </c>
      <c r="U2987" s="43">
        <f ca="1">_xll.BInterpol('Base CDI'!$H$4:$H$28,'Base CDI'!$I$4:$I$29,S2987,"Cubic","Extrapolate=Linear","MultiX=Average","Skip=True","Sort=True")</f>
        <v>13.476863164134611</v>
      </c>
    </row>
    <row r="2988" spans="16:21" x14ac:dyDescent="0.25">
      <c r="P2988" s="10">
        <v>38856</v>
      </c>
      <c r="Q2988">
        <v>14.91966</v>
      </c>
      <c r="S2988" s="42">
        <f t="shared" ca="1" si="52"/>
        <v>48959</v>
      </c>
      <c r="T2988" s="43">
        <f ca="1">_xll.BInterpol('Base CDI'!$H$4:$H$28,'Base CDI'!$J$4:$J$29,S2988,"Cubic","Extrapolate=Linear","MultiX=Average","Skip=True","Sort=True")</f>
        <v>13.472873433961524</v>
      </c>
      <c r="U2988" s="43">
        <f ca="1">_xll.BInterpol('Base CDI'!$H$4:$H$28,'Base CDI'!$I$4:$I$29,S2988,"Cubic","Extrapolate=Linear","MultiX=Average","Skip=True","Sort=True")</f>
        <v>13.476918445375548</v>
      </c>
    </row>
    <row r="2989" spans="16:21" x14ac:dyDescent="0.25">
      <c r="P2989" s="10">
        <v>38859</v>
      </c>
      <c r="Q2989">
        <v>14.928269999999999</v>
      </c>
      <c r="S2989" s="42">
        <f t="shared" ca="1" si="52"/>
        <v>48960</v>
      </c>
      <c r="T2989" s="43">
        <f ca="1">_xll.BInterpol('Base CDI'!$H$4:$H$28,'Base CDI'!$J$4:$J$29,S2989,"Cubic","Extrapolate=Linear","MultiX=Average","Skip=True","Sort=True")</f>
        <v>13.472930539478005</v>
      </c>
      <c r="U2989" s="43">
        <f ca="1">_xll.BInterpol('Base CDI'!$H$4:$H$28,'Base CDI'!$I$4:$I$29,S2989,"Cubic","Extrapolate=Linear","MultiX=Average","Skip=True","Sort=True")</f>
        <v>13.476973412779264</v>
      </c>
    </row>
    <row r="2990" spans="16:21" x14ac:dyDescent="0.25">
      <c r="P2990" s="10">
        <v>38860</v>
      </c>
      <c r="Q2990">
        <v>14.936870000000001</v>
      </c>
      <c r="S2990" s="42">
        <f t="shared" ca="1" si="52"/>
        <v>48961</v>
      </c>
      <c r="T2990" s="43">
        <f ca="1">_xll.BInterpol('Base CDI'!$H$4:$H$28,'Base CDI'!$J$4:$J$29,S2990,"Cubic","Extrapolate=Linear","MultiX=Average","Skip=True","Sort=True")</f>
        <v>13.472987427349677</v>
      </c>
      <c r="U2990" s="43">
        <f ca="1">_xll.BInterpol('Base CDI'!$H$4:$H$28,'Base CDI'!$I$4:$I$29,S2990,"Cubic","Extrapolate=Linear","MultiX=Average","Skip=True","Sort=True")</f>
        <v>13.477028066775066</v>
      </c>
    </row>
    <row r="2991" spans="16:21" x14ac:dyDescent="0.25">
      <c r="P2991" s="10">
        <v>38861</v>
      </c>
      <c r="Q2991">
        <v>14.94548</v>
      </c>
      <c r="S2991" s="42">
        <f t="shared" ca="1" si="52"/>
        <v>48962</v>
      </c>
      <c r="T2991" s="43">
        <f ca="1">_xll.BInterpol('Base CDI'!$H$4:$H$28,'Base CDI'!$J$4:$J$29,S2991,"Cubic","Extrapolate=Linear","MultiX=Average","Skip=True","Sort=True")</f>
        <v>13.473044097780591</v>
      </c>
      <c r="U2991" s="43">
        <f ca="1">_xll.BInterpol('Base CDI'!$H$4:$H$28,'Base CDI'!$I$4:$I$29,S2991,"Cubic","Extrapolate=Linear","MultiX=Average","Skip=True","Sort=True")</f>
        <v>13.477082407792267</v>
      </c>
    </row>
    <row r="2992" spans="16:21" x14ac:dyDescent="0.25">
      <c r="P2992" s="10">
        <v>38862</v>
      </c>
      <c r="Q2992">
        <v>14.9541</v>
      </c>
      <c r="S2992" s="42">
        <f t="shared" ca="1" si="52"/>
        <v>48963</v>
      </c>
      <c r="T2992" s="43">
        <f ca="1">_xll.BInterpol('Base CDI'!$H$4:$H$28,'Base CDI'!$J$4:$J$29,S2992,"Cubic","Extrapolate=Linear","MultiX=Average","Skip=True","Sort=True")</f>
        <v>13.473100550974797</v>
      </c>
      <c r="U2992" s="43">
        <f ca="1">_xll.BInterpol('Base CDI'!$H$4:$H$28,'Base CDI'!$I$4:$I$29,S2992,"Cubic","Extrapolate=Linear","MultiX=Average","Skip=True","Sort=True")</f>
        <v>13.477136436260171</v>
      </c>
    </row>
    <row r="2993" spans="16:21" x14ac:dyDescent="0.25">
      <c r="P2993" s="10">
        <v>38863</v>
      </c>
      <c r="Q2993">
        <v>14.962719999999999</v>
      </c>
      <c r="S2993" s="42">
        <f t="shared" ca="1" si="52"/>
        <v>48964</v>
      </c>
      <c r="T2993" s="43">
        <f ca="1">_xll.BInterpol('Base CDI'!$H$4:$H$28,'Base CDI'!$J$4:$J$29,S2993,"Cubic","Extrapolate=Linear","MultiX=Average","Skip=True","Sort=True")</f>
        <v>13.473156787136352</v>
      </c>
      <c r="U2993" s="43">
        <f ca="1">_xll.BInterpol('Base CDI'!$H$4:$H$28,'Base CDI'!$I$4:$I$29,S2993,"Cubic","Extrapolate=Linear","MultiX=Average","Skip=True","Sort=True")</f>
        <v>13.477190152608092</v>
      </c>
    </row>
    <row r="2994" spans="16:21" x14ac:dyDescent="0.25">
      <c r="P2994" s="10">
        <v>38866</v>
      </c>
      <c r="Q2994">
        <v>14.971349999999999</v>
      </c>
      <c r="S2994" s="42">
        <f t="shared" ca="1" si="52"/>
        <v>48965</v>
      </c>
      <c r="T2994" s="43">
        <f ca="1">_xll.BInterpol('Base CDI'!$H$4:$H$28,'Base CDI'!$J$4:$J$29,S2994,"Cubic","Extrapolate=Linear","MultiX=Average","Skip=True","Sort=True")</f>
        <v>13.473212806469309</v>
      </c>
      <c r="U2994" s="43">
        <f ca="1">_xll.BInterpol('Base CDI'!$H$4:$H$28,'Base CDI'!$I$4:$I$29,S2994,"Cubic","Extrapolate=Linear","MultiX=Average","Skip=True","Sort=True")</f>
        <v>13.477243557265336</v>
      </c>
    </row>
    <row r="2995" spans="16:21" x14ac:dyDescent="0.25">
      <c r="P2995" s="10">
        <v>38867</v>
      </c>
      <c r="Q2995">
        <v>14.979979999999999</v>
      </c>
      <c r="S2995" s="42">
        <f t="shared" ca="1" si="52"/>
        <v>48966</v>
      </c>
      <c r="T2995" s="43">
        <f ca="1">_xll.BInterpol('Base CDI'!$H$4:$H$28,'Base CDI'!$J$4:$J$29,S2995,"Cubic","Extrapolate=Linear","MultiX=Average","Skip=True","Sort=True")</f>
        <v>13.473268609177719</v>
      </c>
      <c r="U2995" s="43">
        <f ca="1">_xll.BInterpol('Base CDI'!$H$4:$H$28,'Base CDI'!$I$4:$I$29,S2995,"Cubic","Extrapolate=Linear","MultiX=Average","Skip=True","Sort=True")</f>
        <v>13.477296650661211</v>
      </c>
    </row>
    <row r="2996" spans="16:21" x14ac:dyDescent="0.25">
      <c r="P2996" s="10">
        <v>38868</v>
      </c>
      <c r="Q2996">
        <v>14.988619999999999</v>
      </c>
      <c r="S2996" s="42">
        <f t="shared" ca="1" si="52"/>
        <v>48967</v>
      </c>
      <c r="T2996" s="43">
        <f ca="1">_xll.BInterpol('Base CDI'!$H$4:$H$28,'Base CDI'!$J$4:$J$29,S2996,"Cubic","Extrapolate=Linear","MultiX=Average","Skip=True","Sort=True")</f>
        <v>13.473324195465635</v>
      </c>
      <c r="U2996" s="43">
        <f ca="1">_xll.BInterpol('Base CDI'!$H$4:$H$28,'Base CDI'!$I$4:$I$29,S2996,"Cubic","Extrapolate=Linear","MultiX=Average","Skip=True","Sort=True")</f>
        <v>13.477349433225029</v>
      </c>
    </row>
    <row r="2997" spans="16:21" x14ac:dyDescent="0.25">
      <c r="P2997" s="10">
        <v>38869</v>
      </c>
      <c r="Q2997">
        <v>14.99727</v>
      </c>
      <c r="S2997" s="42">
        <f t="shared" ca="1" si="52"/>
        <v>48968</v>
      </c>
      <c r="T2997" s="43">
        <f ca="1">_xll.BInterpol('Base CDI'!$H$4:$H$28,'Base CDI'!$J$4:$J$29,S2997,"Cubic","Extrapolate=Linear","MultiX=Average","Skip=True","Sort=True")</f>
        <v>13.473379565537108</v>
      </c>
      <c r="U2997" s="43">
        <f ca="1">_xll.BInterpol('Base CDI'!$H$4:$H$28,'Base CDI'!$I$4:$I$29,S2997,"Cubic","Extrapolate=Linear","MultiX=Average","Skip=True","Sort=True")</f>
        <v>13.477401905386097</v>
      </c>
    </row>
    <row r="2998" spans="16:21" x14ac:dyDescent="0.25">
      <c r="P2998" s="10">
        <v>38870</v>
      </c>
      <c r="Q2998">
        <v>15.00567</v>
      </c>
      <c r="S2998" s="42">
        <f t="shared" ca="1" si="52"/>
        <v>48969</v>
      </c>
      <c r="T2998" s="43">
        <f ca="1">_xll.BInterpol('Base CDI'!$H$4:$H$28,'Base CDI'!$J$4:$J$29,S2998,"Cubic","Extrapolate=Linear","MultiX=Average","Skip=True","Sort=True")</f>
        <v>13.473434719596197</v>
      </c>
      <c r="U2998" s="43">
        <f ca="1">_xll.BInterpol('Base CDI'!$H$4:$H$28,'Base CDI'!$I$4:$I$29,S2998,"Cubic","Extrapolate=Linear","MultiX=Average","Skip=True","Sort=True")</f>
        <v>13.477454067573726</v>
      </c>
    </row>
    <row r="2999" spans="16:21" x14ac:dyDescent="0.25">
      <c r="P2999" s="10">
        <v>38873</v>
      </c>
      <c r="Q2999">
        <v>15.01408</v>
      </c>
      <c r="S2999" s="42">
        <f t="shared" ca="1" si="52"/>
        <v>48970</v>
      </c>
      <c r="T2999" s="43">
        <f ca="1">_xll.BInterpol('Base CDI'!$H$4:$H$28,'Base CDI'!$J$4:$J$29,S2999,"Cubic","Extrapolate=Linear","MultiX=Average","Skip=True","Sort=True")</f>
        <v>13.473489657846949</v>
      </c>
      <c r="U2999" s="43">
        <f ca="1">_xll.BInterpol('Base CDI'!$H$4:$H$28,'Base CDI'!$I$4:$I$29,S2999,"Cubic","Extrapolate=Linear","MultiX=Average","Skip=True","Sort=True")</f>
        <v>13.477505920217222</v>
      </c>
    </row>
    <row r="3000" spans="16:21" x14ac:dyDescent="0.25">
      <c r="P3000" s="10">
        <v>38874</v>
      </c>
      <c r="Q3000">
        <v>15.022500000000001</v>
      </c>
      <c r="S3000" s="42">
        <f t="shared" ca="1" si="52"/>
        <v>48971</v>
      </c>
      <c r="T3000" s="43">
        <f ca="1">_xll.BInterpol('Base CDI'!$H$4:$H$28,'Base CDI'!$J$4:$J$29,S3000,"Cubic","Extrapolate=Linear","MultiX=Average","Skip=True","Sort=True")</f>
        <v>13.473544380493419</v>
      </c>
      <c r="U3000" s="43">
        <f ca="1">_xll.BInterpol('Base CDI'!$H$4:$H$28,'Base CDI'!$I$4:$I$29,S3000,"Cubic","Extrapolate=Linear","MultiX=Average","Skip=True","Sort=True")</f>
        <v>13.477557463745896</v>
      </c>
    </row>
    <row r="3001" spans="16:21" x14ac:dyDescent="0.25">
      <c r="P3001" s="10">
        <v>38875</v>
      </c>
      <c r="Q3001">
        <v>15.03091</v>
      </c>
      <c r="S3001" s="42">
        <f t="shared" ca="1" si="52"/>
        <v>48972</v>
      </c>
      <c r="T3001" s="43">
        <f ca="1">_xll.BInterpol('Base CDI'!$H$4:$H$28,'Base CDI'!$J$4:$J$29,S3001,"Cubic","Extrapolate=Linear","MultiX=Average","Skip=True","Sort=True")</f>
        <v>13.47359888773966</v>
      </c>
      <c r="U3001" s="43">
        <f ca="1">_xll.BInterpol('Base CDI'!$H$4:$H$28,'Base CDI'!$I$4:$I$29,S3001,"Cubic","Extrapolate=Linear","MultiX=Average","Skip=True","Sort=True")</f>
        <v>13.477608698589057</v>
      </c>
    </row>
    <row r="3002" spans="16:21" x14ac:dyDescent="0.25">
      <c r="P3002" s="10">
        <v>38876</v>
      </c>
      <c r="Q3002">
        <v>15.03933</v>
      </c>
      <c r="S3002" s="42">
        <f t="shared" ca="1" si="52"/>
        <v>48973</v>
      </c>
      <c r="T3002" s="43">
        <f ca="1">_xll.BInterpol('Base CDI'!$H$4:$H$28,'Base CDI'!$J$4:$J$29,S3002,"Cubic","Extrapolate=Linear","MultiX=Average","Skip=True","Sort=True")</f>
        <v>13.473653179789727</v>
      </c>
      <c r="U3002" s="43">
        <f ca="1">_xll.BInterpol('Base CDI'!$H$4:$H$28,'Base CDI'!$I$4:$I$29,S3002,"Cubic","Extrapolate=Linear","MultiX=Average","Skip=True","Sort=True")</f>
        <v>13.477659625176013</v>
      </c>
    </row>
    <row r="3003" spans="16:21" x14ac:dyDescent="0.25">
      <c r="P3003" s="10">
        <v>38877</v>
      </c>
      <c r="Q3003">
        <v>15.047739999999999</v>
      </c>
      <c r="S3003" s="42">
        <f t="shared" ca="1" si="52"/>
        <v>48974</v>
      </c>
      <c r="T3003" s="43">
        <f ca="1">_xll.BInterpol('Base CDI'!$H$4:$H$28,'Base CDI'!$J$4:$J$29,S3003,"Cubic","Extrapolate=Linear","MultiX=Average","Skip=True","Sort=True")</f>
        <v>13.473707256847668</v>
      </c>
      <c r="U3003" s="43">
        <f ca="1">_xll.BInterpol('Base CDI'!$H$4:$H$28,'Base CDI'!$I$4:$I$29,S3003,"Cubic","Extrapolate=Linear","MultiX=Average","Skip=True","Sort=True")</f>
        <v>13.477710243936073</v>
      </c>
    </row>
    <row r="3004" spans="16:21" x14ac:dyDescent="0.25">
      <c r="P3004" s="10">
        <v>38880</v>
      </c>
      <c r="Q3004">
        <v>15.05616</v>
      </c>
      <c r="S3004" s="42">
        <f t="shared" ca="1" si="52"/>
        <v>48975</v>
      </c>
      <c r="T3004" s="43">
        <f ca="1">_xll.BInterpol('Base CDI'!$H$4:$H$28,'Base CDI'!$J$4:$J$29,S3004,"Cubic","Extrapolate=Linear","MultiX=Average","Skip=True","Sort=True")</f>
        <v>13.47376111911754</v>
      </c>
      <c r="U3004" s="43">
        <f ca="1">_xll.BInterpol('Base CDI'!$H$4:$H$28,'Base CDI'!$I$4:$I$29,S3004,"Cubic","Extrapolate=Linear","MultiX=Average","Skip=True","Sort=True")</f>
        <v>13.477760555298547</v>
      </c>
    </row>
    <row r="3005" spans="16:21" x14ac:dyDescent="0.25">
      <c r="P3005" s="10">
        <v>38881</v>
      </c>
      <c r="Q3005">
        <v>15.064590000000001</v>
      </c>
      <c r="S3005" s="42">
        <f t="shared" ca="1" si="52"/>
        <v>48976</v>
      </c>
      <c r="T3005" s="43">
        <f ca="1">_xll.BInterpol('Base CDI'!$H$4:$H$28,'Base CDI'!$J$4:$J$29,S3005,"Cubic","Extrapolate=Linear","MultiX=Average","Skip=True","Sort=True")</f>
        <v>13.473814766803393</v>
      </c>
      <c r="U3005" s="43">
        <f ca="1">_xll.BInterpol('Base CDI'!$H$4:$H$28,'Base CDI'!$I$4:$I$29,S3005,"Cubic","Extrapolate=Linear","MultiX=Average","Skip=True","Sort=True")</f>
        <v>13.477810559692744</v>
      </c>
    </row>
    <row r="3006" spans="16:21" x14ac:dyDescent="0.25">
      <c r="P3006" s="10">
        <v>38882</v>
      </c>
      <c r="Q3006">
        <v>15.073029999999999</v>
      </c>
      <c r="S3006" s="42">
        <f t="shared" ca="1" si="52"/>
        <v>48977</v>
      </c>
      <c r="T3006" s="43">
        <f ca="1">_xll.BInterpol('Base CDI'!$H$4:$H$28,'Base CDI'!$J$4:$J$29,S3006,"Cubic","Extrapolate=Linear","MultiX=Average","Skip=True","Sort=True")</f>
        <v>13.473868200109283</v>
      </c>
      <c r="U3006" s="43">
        <f ca="1">_xll.BInterpol('Base CDI'!$H$4:$H$28,'Base CDI'!$I$4:$I$29,S3006,"Cubic","Extrapolate=Linear","MultiX=Average","Skip=True","Sort=True")</f>
        <v>13.47786025754797</v>
      </c>
    </row>
    <row r="3007" spans="16:21" x14ac:dyDescent="0.25">
      <c r="P3007" s="10">
        <v>38884</v>
      </c>
      <c r="Q3007">
        <v>15.08146</v>
      </c>
      <c r="S3007" s="42">
        <f t="shared" ca="1" si="52"/>
        <v>48978</v>
      </c>
      <c r="T3007" s="43">
        <f ca="1">_xll.BInterpol('Base CDI'!$H$4:$H$28,'Base CDI'!$J$4:$J$29,S3007,"Cubic","Extrapolate=Linear","MultiX=Average","Skip=True","Sort=True")</f>
        <v>13.473921419239261</v>
      </c>
      <c r="U3007" s="43">
        <f ca="1">_xll.BInterpol('Base CDI'!$H$4:$H$28,'Base CDI'!$I$4:$I$29,S3007,"Cubic","Extrapolate=Linear","MultiX=Average","Skip=True","Sort=True")</f>
        <v>13.477909649293538</v>
      </c>
    </row>
    <row r="3008" spans="16:21" x14ac:dyDescent="0.25">
      <c r="P3008" s="10">
        <v>38887</v>
      </c>
      <c r="Q3008">
        <v>15.0899</v>
      </c>
      <c r="S3008" s="42">
        <f t="shared" ca="1" si="52"/>
        <v>48979</v>
      </c>
      <c r="T3008" s="43">
        <f ca="1">_xll.BInterpol('Base CDI'!$H$4:$H$28,'Base CDI'!$J$4:$J$29,S3008,"Cubic","Extrapolate=Linear","MultiX=Average","Skip=True","Sort=True")</f>
        <v>13.47397442439738</v>
      </c>
      <c r="U3008" s="43">
        <f ca="1">_xll.BInterpol('Base CDI'!$H$4:$H$28,'Base CDI'!$I$4:$I$29,S3008,"Cubic","Extrapolate=Linear","MultiX=Average","Skip=True","Sort=True")</f>
        <v>13.477958735358756</v>
      </c>
    </row>
    <row r="3009" spans="16:21" x14ac:dyDescent="0.25">
      <c r="P3009" s="10">
        <v>38888</v>
      </c>
      <c r="Q3009">
        <v>15.09835</v>
      </c>
      <c r="S3009" s="42">
        <f t="shared" ca="1" si="52"/>
        <v>48980</v>
      </c>
      <c r="T3009" s="43">
        <f ca="1">_xll.BInterpol('Base CDI'!$H$4:$H$28,'Base CDI'!$J$4:$J$29,S3009,"Cubic","Extrapolate=Linear","MultiX=Average","Skip=True","Sort=True")</f>
        <v>13.474027215787693</v>
      </c>
      <c r="U3009" s="43">
        <f ca="1">_xll.BInterpol('Base CDI'!$H$4:$H$28,'Base CDI'!$I$4:$I$29,S3009,"Cubic","Extrapolate=Linear","MultiX=Average","Skip=True","Sort=True")</f>
        <v>13.478007516172934</v>
      </c>
    </row>
    <row r="3010" spans="16:21" x14ac:dyDescent="0.25">
      <c r="P3010" s="10">
        <v>38889</v>
      </c>
      <c r="Q3010">
        <v>15.1068</v>
      </c>
      <c r="S3010" s="42">
        <f t="shared" ca="1" si="52"/>
        <v>48981</v>
      </c>
      <c r="T3010" s="43">
        <f ca="1">_xll.BInterpol('Base CDI'!$H$4:$H$28,'Base CDI'!$J$4:$J$29,S3010,"Cubic","Extrapolate=Linear","MultiX=Average","Skip=True","Sort=True")</f>
        <v>13.474079793614253</v>
      </c>
      <c r="U3010" s="43">
        <f ca="1">_xll.BInterpol('Base CDI'!$H$4:$H$28,'Base CDI'!$I$4:$I$29,S3010,"Cubic","Extrapolate=Linear","MultiX=Average","Skip=True","Sort=True")</f>
        <v>13.478055992165377</v>
      </c>
    </row>
    <row r="3011" spans="16:21" x14ac:dyDescent="0.25">
      <c r="P3011" s="10">
        <v>38890</v>
      </c>
      <c r="Q3011">
        <v>15.11525</v>
      </c>
      <c r="S3011" s="42">
        <f t="shared" ca="1" si="52"/>
        <v>48982</v>
      </c>
      <c r="T3011" s="43">
        <f ca="1">_xll.BInterpol('Base CDI'!$H$4:$H$28,'Base CDI'!$J$4:$J$29,S3011,"Cubic","Extrapolate=Linear","MultiX=Average","Skip=True","Sort=True")</f>
        <v>13.474132158081114</v>
      </c>
      <c r="U3011" s="43">
        <f ca="1">_xll.BInterpol('Base CDI'!$H$4:$H$28,'Base CDI'!$I$4:$I$29,S3011,"Cubic","Extrapolate=Linear","MultiX=Average","Skip=True","Sort=True")</f>
        <v>13.478104163765396</v>
      </c>
    </row>
    <row r="3012" spans="16:21" x14ac:dyDescent="0.25">
      <c r="P3012" s="10">
        <v>38891</v>
      </c>
      <c r="Q3012">
        <v>15.123710000000001</v>
      </c>
      <c r="S3012" s="42">
        <f t="shared" ca="1" si="52"/>
        <v>48983</v>
      </c>
      <c r="T3012" s="43">
        <f ca="1">_xll.BInterpol('Base CDI'!$H$4:$H$28,'Base CDI'!$J$4:$J$29,S3012,"Cubic","Extrapolate=Linear","MultiX=Average","Skip=True","Sort=True")</f>
        <v>13.474184309392326</v>
      </c>
      <c r="U3012" s="43">
        <f ca="1">_xll.BInterpol('Base CDI'!$H$4:$H$28,'Base CDI'!$I$4:$I$29,S3012,"Cubic","Extrapolate=Linear","MultiX=Average","Skip=True","Sort=True")</f>
        <v>13.478152031402301</v>
      </c>
    </row>
    <row r="3013" spans="16:21" x14ac:dyDescent="0.25">
      <c r="P3013" s="10">
        <v>38894</v>
      </c>
      <c r="Q3013">
        <v>15.13218</v>
      </c>
      <c r="S3013" s="42">
        <f t="shared" ca="1" si="52"/>
        <v>48984</v>
      </c>
      <c r="T3013" s="43">
        <f ca="1">_xll.BInterpol('Base CDI'!$H$4:$H$28,'Base CDI'!$J$4:$J$29,S3013,"Cubic","Extrapolate=Linear","MultiX=Average","Skip=True","Sort=True")</f>
        <v>13.474236247751946</v>
      </c>
      <c r="U3013" s="43">
        <f ca="1">_xll.BInterpol('Base CDI'!$H$4:$H$28,'Base CDI'!$I$4:$I$29,S3013,"Cubic","Extrapolate=Linear","MultiX=Average","Skip=True","Sort=True")</f>
        <v>13.4781995955054</v>
      </c>
    </row>
    <row r="3014" spans="16:21" x14ac:dyDescent="0.25">
      <c r="P3014" s="10">
        <v>38895</v>
      </c>
      <c r="Q3014">
        <v>15.140639999999999</v>
      </c>
      <c r="S3014" s="42">
        <f t="shared" ca="1" si="52"/>
        <v>48985</v>
      </c>
      <c r="T3014" s="43">
        <f ca="1">_xll.BInterpol('Base CDI'!$H$4:$H$28,'Base CDI'!$J$4:$J$29,S3014,"Cubic","Extrapolate=Linear","MultiX=Average","Skip=True","Sort=True")</f>
        <v>13.474287973364023</v>
      </c>
      <c r="U3014" s="43">
        <f ca="1">_xll.BInterpol('Base CDI'!$H$4:$H$28,'Base CDI'!$I$4:$I$29,S3014,"Cubic","Extrapolate=Linear","MultiX=Average","Skip=True","Sort=True")</f>
        <v>13.478246856504002</v>
      </c>
    </row>
    <row r="3015" spans="16:21" x14ac:dyDescent="0.25">
      <c r="P3015" s="10">
        <v>38896</v>
      </c>
      <c r="Q3015">
        <v>15.14911</v>
      </c>
      <c r="S3015" s="42">
        <f t="shared" ca="1" si="52"/>
        <v>48986</v>
      </c>
      <c r="T3015" s="43">
        <f ca="1">_xll.BInterpol('Base CDI'!$H$4:$H$28,'Base CDI'!$J$4:$J$29,S3015,"Cubic","Extrapolate=Linear","MultiX=Average","Skip=True","Sort=True")</f>
        <v>13.474339486432612</v>
      </c>
      <c r="U3015" s="43">
        <f ca="1">_xll.BInterpol('Base CDI'!$H$4:$H$28,'Base CDI'!$I$4:$I$29,S3015,"Cubic","Extrapolate=Linear","MultiX=Average","Skip=True","Sort=True")</f>
        <v>13.478293814827417</v>
      </c>
    </row>
    <row r="3016" spans="16:21" x14ac:dyDescent="0.25">
      <c r="P3016" s="10">
        <v>38897</v>
      </c>
      <c r="Q3016">
        <v>15.157579999999999</v>
      </c>
      <c r="S3016" s="42">
        <f t="shared" ca="1" si="52"/>
        <v>48987</v>
      </c>
      <c r="T3016" s="43">
        <f ca="1">_xll.BInterpol('Base CDI'!$H$4:$H$28,'Base CDI'!$J$4:$J$29,S3016,"Cubic","Extrapolate=Linear","MultiX=Average","Skip=True","Sort=True")</f>
        <v>13.474390787161767</v>
      </c>
      <c r="U3016" s="43">
        <f ca="1">_xll.BInterpol('Base CDI'!$H$4:$H$28,'Base CDI'!$I$4:$I$29,S3016,"Cubic","Extrapolate=Linear","MultiX=Average","Skip=True","Sort=True")</f>
        <v>13.478340470904953</v>
      </c>
    </row>
    <row r="3017" spans="16:21" x14ac:dyDescent="0.25">
      <c r="P3017" s="10">
        <v>38898</v>
      </c>
      <c r="Q3017">
        <v>15.16606</v>
      </c>
      <c r="S3017" s="42">
        <f t="shared" ca="1" si="52"/>
        <v>48988</v>
      </c>
      <c r="T3017" s="43">
        <f ca="1">_xll.BInterpol('Base CDI'!$H$4:$H$28,'Base CDI'!$J$4:$J$29,S3017,"Cubic","Extrapolate=Linear","MultiX=Average","Skip=True","Sort=True")</f>
        <v>13.474441875755536</v>
      </c>
      <c r="U3017" s="43">
        <f ca="1">_xll.BInterpol('Base CDI'!$H$4:$H$28,'Base CDI'!$I$4:$I$29,S3017,"Cubic","Extrapolate=Linear","MultiX=Average","Skip=True","Sort=True")</f>
        <v>13.47838682516592</v>
      </c>
    </row>
    <row r="3018" spans="16:21" x14ac:dyDescent="0.25">
      <c r="P3018" s="10">
        <v>38901</v>
      </c>
      <c r="Q3018">
        <v>15.17456</v>
      </c>
      <c r="S3018" s="42">
        <f t="shared" ca="1" si="52"/>
        <v>48989</v>
      </c>
      <c r="T3018" s="43">
        <f ca="1">_xll.BInterpol('Base CDI'!$H$4:$H$28,'Base CDI'!$J$4:$J$29,S3018,"Cubic","Extrapolate=Linear","MultiX=Average","Skip=True","Sort=True")</f>
        <v>13.474492752417978</v>
      </c>
      <c r="U3018" s="43">
        <f ca="1">_xll.BInterpol('Base CDI'!$H$4:$H$28,'Base CDI'!$I$4:$I$29,S3018,"Cubic","Extrapolate=Linear","MultiX=Average","Skip=True","Sort=True")</f>
        <v>13.478432878039625</v>
      </c>
    </row>
    <row r="3019" spans="16:21" x14ac:dyDescent="0.25">
      <c r="P3019" s="10">
        <v>38902</v>
      </c>
      <c r="Q3019">
        <v>15.18308</v>
      </c>
      <c r="S3019" s="42">
        <f t="shared" ref="S3019:S3082" ca="1" si="53">S3018+1</f>
        <v>48990</v>
      </c>
      <c r="T3019" s="43">
        <f ca="1">_xll.BInterpol('Base CDI'!$H$4:$H$28,'Base CDI'!$J$4:$J$29,S3019,"Cubic","Extrapolate=Linear","MultiX=Average","Skip=True","Sort=True")</f>
        <v>13.474543417353143</v>
      </c>
      <c r="U3019" s="43">
        <f ca="1">_xll.BInterpol('Base CDI'!$H$4:$H$28,'Base CDI'!$I$4:$I$29,S3019,"Cubic","Extrapolate=Linear","MultiX=Average","Skip=True","Sort=True")</f>
        <v>13.478478629955379</v>
      </c>
    </row>
    <row r="3020" spans="16:21" x14ac:dyDescent="0.25">
      <c r="P3020" s="10">
        <v>38903</v>
      </c>
      <c r="Q3020">
        <v>15.19158</v>
      </c>
      <c r="S3020" s="42">
        <f t="shared" ca="1" si="53"/>
        <v>48991</v>
      </c>
      <c r="T3020" s="43">
        <f ca="1">_xll.BInterpol('Base CDI'!$H$4:$H$28,'Base CDI'!$J$4:$J$29,S3020,"Cubic","Extrapolate=Linear","MultiX=Average","Skip=True","Sort=True")</f>
        <v>13.474593870765082</v>
      </c>
      <c r="U3020" s="43">
        <f ca="1">_xll.BInterpol('Base CDI'!$H$4:$H$28,'Base CDI'!$I$4:$I$29,S3020,"Cubic","Extrapolate=Linear","MultiX=Average","Skip=True","Sort=True")</f>
        <v>13.47852408134249</v>
      </c>
    </row>
    <row r="3021" spans="16:21" x14ac:dyDescent="0.25">
      <c r="P3021" s="10">
        <v>38904</v>
      </c>
      <c r="Q3021">
        <v>15.200089999999999</v>
      </c>
      <c r="S3021" s="42">
        <f t="shared" ca="1" si="53"/>
        <v>48992</v>
      </c>
      <c r="T3021" s="43">
        <f ca="1">_xll.BInterpol('Base CDI'!$H$4:$H$28,'Base CDI'!$J$4:$J$29,S3021,"Cubic","Extrapolate=Linear","MultiX=Average","Skip=True","Sort=True")</f>
        <v>13.474644112857852</v>
      </c>
      <c r="U3021" s="43">
        <f ca="1">_xll.BInterpol('Base CDI'!$H$4:$H$28,'Base CDI'!$I$4:$I$29,S3021,"Cubic","Extrapolate=Linear","MultiX=Average","Skip=True","Sort=True")</f>
        <v>13.478569232630267</v>
      </c>
    </row>
    <row r="3022" spans="16:21" x14ac:dyDescent="0.25">
      <c r="P3022" s="10">
        <v>38905</v>
      </c>
      <c r="Q3022">
        <v>15.208600000000001</v>
      </c>
      <c r="S3022" s="42">
        <f t="shared" ca="1" si="53"/>
        <v>48993</v>
      </c>
      <c r="T3022" s="43">
        <f ca="1">_xll.BInterpol('Base CDI'!$H$4:$H$28,'Base CDI'!$J$4:$J$29,S3022,"Cubic","Extrapolate=Linear","MultiX=Average","Skip=True","Sort=True")</f>
        <v>13.474694143835503</v>
      </c>
      <c r="U3022" s="43">
        <f ca="1">_xll.BInterpol('Base CDI'!$H$4:$H$28,'Base CDI'!$I$4:$I$29,S3022,"Cubic","Extrapolate=Linear","MultiX=Average","Skip=True","Sort=True")</f>
        <v>13.47861408424802</v>
      </c>
    </row>
    <row r="3023" spans="16:21" x14ac:dyDescent="0.25">
      <c r="P3023" s="10">
        <v>38908</v>
      </c>
      <c r="Q3023">
        <v>15.21712</v>
      </c>
      <c r="S3023" s="42">
        <f t="shared" ca="1" si="53"/>
        <v>48994</v>
      </c>
      <c r="T3023" s="43">
        <f ca="1">_xll.BInterpol('Base CDI'!$H$4:$H$28,'Base CDI'!$J$4:$J$29,S3023,"Cubic","Extrapolate=Linear","MultiX=Average","Skip=True","Sort=True")</f>
        <v>13.474743963902089</v>
      </c>
      <c r="U3023" s="43">
        <f ca="1">_xll.BInterpol('Base CDI'!$H$4:$H$28,'Base CDI'!$I$4:$I$29,S3023,"Cubic","Extrapolate=Linear","MultiX=Average","Skip=True","Sort=True")</f>
        <v>13.478658636625056</v>
      </c>
    </row>
    <row r="3024" spans="16:21" x14ac:dyDescent="0.25">
      <c r="P3024" s="10">
        <v>38909</v>
      </c>
      <c r="Q3024">
        <v>15.225630000000001</v>
      </c>
      <c r="S3024" s="42">
        <f t="shared" ca="1" si="53"/>
        <v>48995</v>
      </c>
      <c r="T3024" s="43">
        <f ca="1">_xll.BInterpol('Base CDI'!$H$4:$H$28,'Base CDI'!$J$4:$J$29,S3024,"Cubic","Extrapolate=Linear","MultiX=Average","Skip=True","Sort=True")</f>
        <v>13.474793573261662</v>
      </c>
      <c r="U3024" s="43">
        <f ca="1">_xll.BInterpol('Base CDI'!$H$4:$H$28,'Base CDI'!$I$4:$I$29,S3024,"Cubic","Extrapolate=Linear","MultiX=Average","Skip=True","Sort=True")</f>
        <v>13.478702890190686</v>
      </c>
    </row>
    <row r="3025" spans="16:21" x14ac:dyDescent="0.25">
      <c r="P3025" s="10">
        <v>38910</v>
      </c>
      <c r="Q3025">
        <v>15.23415</v>
      </c>
      <c r="S3025" s="42">
        <f t="shared" ca="1" si="53"/>
        <v>48996</v>
      </c>
      <c r="T3025" s="43">
        <f ca="1">_xll.BInterpol('Base CDI'!$H$4:$H$28,'Base CDI'!$J$4:$J$29,S3025,"Cubic","Extrapolate=Linear","MultiX=Average","Skip=True","Sort=True")</f>
        <v>13.474842972118278</v>
      </c>
      <c r="U3025" s="43">
        <f ca="1">_xll.BInterpol('Base CDI'!$H$4:$H$28,'Base CDI'!$I$4:$I$29,S3025,"Cubic","Extrapolate=Linear","MultiX=Average","Skip=True","Sort=True")</f>
        <v>13.478746845374218</v>
      </c>
    </row>
    <row r="3026" spans="16:21" x14ac:dyDescent="0.25">
      <c r="P3026" s="10">
        <v>38911</v>
      </c>
      <c r="Q3026">
        <v>15.24267</v>
      </c>
      <c r="S3026" s="42">
        <f t="shared" ca="1" si="53"/>
        <v>48997</v>
      </c>
      <c r="T3026" s="43">
        <f ca="1">_xll.BInterpol('Base CDI'!$H$4:$H$28,'Base CDI'!$J$4:$J$29,S3026,"Cubic","Extrapolate=Linear","MultiX=Average","Skip=True","Sort=True")</f>
        <v>13.474892160675985</v>
      </c>
      <c r="U3026" s="43">
        <f ca="1">_xll.BInterpol('Base CDI'!$H$4:$H$28,'Base CDI'!$I$4:$I$29,S3026,"Cubic","Extrapolate=Linear","MultiX=Average","Skip=True","Sort=True")</f>
        <v>13.47879050260496</v>
      </c>
    </row>
    <row r="3027" spans="16:21" x14ac:dyDescent="0.25">
      <c r="P3027" s="10">
        <v>38912</v>
      </c>
      <c r="Q3027">
        <v>15.251200000000001</v>
      </c>
      <c r="S3027" s="42">
        <f t="shared" ca="1" si="53"/>
        <v>48998</v>
      </c>
      <c r="T3027" s="43">
        <f ca="1">_xll.BInterpol('Base CDI'!$H$4:$H$28,'Base CDI'!$J$4:$J$29,S3027,"Cubic","Extrapolate=Linear","MultiX=Average","Skip=True","Sort=True")</f>
        <v>13.474941139138839</v>
      </c>
      <c r="U3027" s="43">
        <f ca="1">_xll.BInterpol('Base CDI'!$H$4:$H$28,'Base CDI'!$I$4:$I$29,S3027,"Cubic","Extrapolate=Linear","MultiX=Average","Skip=True","Sort=True")</f>
        <v>13.478833862312223</v>
      </c>
    </row>
    <row r="3028" spans="16:21" x14ac:dyDescent="0.25">
      <c r="P3028" s="10">
        <v>38915</v>
      </c>
      <c r="Q3028">
        <v>15.25972</v>
      </c>
      <c r="S3028" s="42">
        <f t="shared" ca="1" si="53"/>
        <v>48999</v>
      </c>
      <c r="T3028" s="43">
        <f ca="1">_xll.BInterpol('Base CDI'!$H$4:$H$28,'Base CDI'!$J$4:$J$29,S3028,"Cubic","Extrapolate=Linear","MultiX=Average","Skip=True","Sort=True")</f>
        <v>13.474989907710892</v>
      </c>
      <c r="U3028" s="43">
        <f ca="1">_xll.BInterpol('Base CDI'!$H$4:$H$28,'Base CDI'!$I$4:$I$29,S3028,"Cubic","Extrapolate=Linear","MultiX=Average","Skip=True","Sort=True")</f>
        <v>13.478876924925315</v>
      </c>
    </row>
    <row r="3029" spans="16:21" x14ac:dyDescent="0.25">
      <c r="P3029" s="10">
        <v>38916</v>
      </c>
      <c r="Q3029">
        <v>15.26825</v>
      </c>
      <c r="S3029" s="42">
        <f t="shared" ca="1" si="53"/>
        <v>49000</v>
      </c>
      <c r="T3029" s="43">
        <f ca="1">_xll.BInterpol('Base CDI'!$H$4:$H$28,'Base CDI'!$J$4:$J$29,S3029,"Cubic","Extrapolate=Linear","MultiX=Average","Skip=True","Sort=True")</f>
        <v>13.475038466596198</v>
      </c>
      <c r="U3029" s="43">
        <f ca="1">_xll.BInterpol('Base CDI'!$H$4:$H$28,'Base CDI'!$I$4:$I$29,S3029,"Cubic","Extrapolate=Linear","MultiX=Average","Skip=True","Sort=True")</f>
        <v>13.478919690873544</v>
      </c>
    </row>
    <row r="3030" spans="16:21" x14ac:dyDescent="0.25">
      <c r="P3030" s="10">
        <v>38917</v>
      </c>
      <c r="Q3030">
        <v>15.27679</v>
      </c>
      <c r="S3030" s="42">
        <f t="shared" ca="1" si="53"/>
        <v>49001</v>
      </c>
      <c r="T3030" s="43">
        <f ca="1">_xll.BInterpol('Base CDI'!$H$4:$H$28,'Base CDI'!$J$4:$J$29,S3030,"Cubic","Extrapolate=Linear","MultiX=Average","Skip=True","Sort=True")</f>
        <v>13.475086815998809</v>
      </c>
      <c r="U3030" s="43">
        <f ca="1">_xll.BInterpol('Base CDI'!$H$4:$H$28,'Base CDI'!$I$4:$I$29,S3030,"Cubic","Extrapolate=Linear","MultiX=Average","Skip=True","Sort=True")</f>
        <v>13.478962160586223</v>
      </c>
    </row>
    <row r="3031" spans="16:21" x14ac:dyDescent="0.25">
      <c r="P3031" s="10">
        <v>38918</v>
      </c>
      <c r="Q3031">
        <v>15.28533</v>
      </c>
      <c r="S3031" s="42">
        <f t="shared" ca="1" si="53"/>
        <v>49002</v>
      </c>
      <c r="T3031" s="43">
        <f ca="1">_xll.BInterpol('Base CDI'!$H$4:$H$28,'Base CDI'!$J$4:$J$29,S3031,"Cubic","Extrapolate=Linear","MultiX=Average","Skip=True","Sort=True")</f>
        <v>13.475134956122778</v>
      </c>
      <c r="U3031" s="43">
        <f ca="1">_xll.BInterpol('Base CDI'!$H$4:$H$28,'Base CDI'!$I$4:$I$29,S3031,"Cubic","Extrapolate=Linear","MultiX=Average","Skip=True","Sort=True")</f>
        <v>13.479004334492656</v>
      </c>
    </row>
    <row r="3032" spans="16:21" x14ac:dyDescent="0.25">
      <c r="P3032" s="10">
        <v>38919</v>
      </c>
      <c r="Q3032">
        <v>15.293620000000001</v>
      </c>
      <c r="S3032" s="42">
        <f t="shared" ca="1" si="53"/>
        <v>49003</v>
      </c>
      <c r="T3032" s="43">
        <f ca="1">_xll.BInterpol('Base CDI'!$H$4:$H$28,'Base CDI'!$J$4:$J$29,S3032,"Cubic","Extrapolate=Linear","MultiX=Average","Skip=True","Sort=True")</f>
        <v>13.475182887172158</v>
      </c>
      <c r="U3032" s="43">
        <f ca="1">_xll.BInterpol('Base CDI'!$H$4:$H$28,'Base CDI'!$I$4:$I$29,S3032,"Cubic","Extrapolate=Linear","MultiX=Average","Skip=True","Sort=True")</f>
        <v>13.479046213022153</v>
      </c>
    </row>
    <row r="3033" spans="16:21" x14ac:dyDescent="0.25">
      <c r="P3033" s="10">
        <v>38922</v>
      </c>
      <c r="Q3033">
        <v>15.3019</v>
      </c>
      <c r="S3033" s="42">
        <f t="shared" ca="1" si="53"/>
        <v>49004</v>
      </c>
      <c r="T3033" s="43">
        <f ca="1">_xll.BInterpol('Base CDI'!$H$4:$H$28,'Base CDI'!$J$4:$J$29,S3033,"Cubic","Extrapolate=Linear","MultiX=Average","Skip=True","Sort=True")</f>
        <v>13.475230609351001</v>
      </c>
      <c r="U3033" s="43">
        <f ca="1">_xll.BInterpol('Base CDI'!$H$4:$H$28,'Base CDI'!$I$4:$I$29,S3033,"Cubic","Extrapolate=Linear","MultiX=Average","Skip=True","Sort=True")</f>
        <v>13.479087796604025</v>
      </c>
    </row>
    <row r="3034" spans="16:21" x14ac:dyDescent="0.25">
      <c r="P3034" s="10">
        <v>38923</v>
      </c>
      <c r="Q3034">
        <v>15.310180000000001</v>
      </c>
      <c r="S3034" s="42">
        <f t="shared" ca="1" si="53"/>
        <v>49005</v>
      </c>
      <c r="T3034" s="43">
        <f ca="1">_xll.BInterpol('Base CDI'!$H$4:$H$28,'Base CDI'!$J$4:$J$29,S3034,"Cubic","Extrapolate=Linear","MultiX=Average","Skip=True","Sort=True")</f>
        <v>13.475278122863362</v>
      </c>
      <c r="U3034" s="43">
        <f ca="1">_xll.BInterpol('Base CDI'!$H$4:$H$28,'Base CDI'!$I$4:$I$29,S3034,"Cubic","Extrapolate=Linear","MultiX=Average","Skip=True","Sort=True")</f>
        <v>13.47912908566758</v>
      </c>
    </row>
    <row r="3035" spans="16:21" x14ac:dyDescent="0.25">
      <c r="P3035" s="10">
        <v>38924</v>
      </c>
      <c r="Q3035">
        <v>15.31847</v>
      </c>
      <c r="S3035" s="42">
        <f t="shared" ca="1" si="53"/>
        <v>49006</v>
      </c>
      <c r="T3035" s="43">
        <f ca="1">_xll.BInterpol('Base CDI'!$H$4:$H$28,'Base CDI'!$J$4:$J$29,S3035,"Cubic","Extrapolate=Linear","MultiX=Average","Skip=True","Sort=True")</f>
        <v>13.47532542791329</v>
      </c>
      <c r="U3035" s="43">
        <f ca="1">_xll.BInterpol('Base CDI'!$H$4:$H$28,'Base CDI'!$I$4:$I$29,S3035,"Cubic","Extrapolate=Linear","MultiX=Average","Skip=True","Sort=True")</f>
        <v>13.479170080642128</v>
      </c>
    </row>
    <row r="3036" spans="16:21" x14ac:dyDescent="0.25">
      <c r="P3036" s="10">
        <v>38925</v>
      </c>
      <c r="Q3036">
        <v>15.326750000000001</v>
      </c>
      <c r="S3036" s="42">
        <f t="shared" ca="1" si="53"/>
        <v>49007</v>
      </c>
      <c r="T3036" s="43">
        <f ca="1">_xll.BInterpol('Base CDI'!$H$4:$H$28,'Base CDI'!$J$4:$J$29,S3036,"Cubic","Extrapolate=Linear","MultiX=Average","Skip=True","Sort=True")</f>
        <v>13.475372524704843</v>
      </c>
      <c r="U3036" s="43">
        <f ca="1">_xll.BInterpol('Base CDI'!$H$4:$H$28,'Base CDI'!$I$4:$I$29,S3036,"Cubic","Extrapolate=Linear","MultiX=Average","Skip=True","Sort=True")</f>
        <v>13.479210781956976</v>
      </c>
    </row>
    <row r="3037" spans="16:21" x14ac:dyDescent="0.25">
      <c r="P3037" s="10">
        <v>38926</v>
      </c>
      <c r="Q3037">
        <v>15.335039999999999</v>
      </c>
      <c r="S3037" s="42">
        <f t="shared" ca="1" si="53"/>
        <v>49008</v>
      </c>
      <c r="T3037" s="43">
        <f ca="1">_xll.BInterpol('Base CDI'!$H$4:$H$28,'Base CDI'!$J$4:$J$29,S3037,"Cubic","Extrapolate=Linear","MultiX=Average","Skip=True","Sort=True")</f>
        <v>13.475419413442072</v>
      </c>
      <c r="U3037" s="43">
        <f ca="1">_xll.BInterpol('Base CDI'!$H$4:$H$28,'Base CDI'!$I$4:$I$29,S3037,"Cubic","Extrapolate=Linear","MultiX=Average","Skip=True","Sort=True")</f>
        <v>13.479251190041433</v>
      </c>
    </row>
    <row r="3038" spans="16:21" x14ac:dyDescent="0.25">
      <c r="P3038" s="10">
        <v>38929</v>
      </c>
      <c r="Q3038">
        <v>15.34333</v>
      </c>
      <c r="S3038" s="42">
        <f t="shared" ca="1" si="53"/>
        <v>49009</v>
      </c>
      <c r="T3038" s="43">
        <f ca="1">_xll.BInterpol('Base CDI'!$H$4:$H$28,'Base CDI'!$J$4:$J$29,S3038,"Cubic","Extrapolate=Linear","MultiX=Average","Skip=True","Sort=True")</f>
        <v>13.475466094329027</v>
      </c>
      <c r="U3038" s="43">
        <f ca="1">_xll.BInterpol('Base CDI'!$H$4:$H$28,'Base CDI'!$I$4:$I$29,S3038,"Cubic","Extrapolate=Linear","MultiX=Average","Skip=True","Sort=True")</f>
        <v>13.479291305324811</v>
      </c>
    </row>
    <row r="3039" spans="16:21" x14ac:dyDescent="0.25">
      <c r="P3039" s="10">
        <v>38930</v>
      </c>
      <c r="Q3039">
        <v>15.351649999999999</v>
      </c>
      <c r="S3039" s="42">
        <f t="shared" ca="1" si="53"/>
        <v>49010</v>
      </c>
      <c r="T3039" s="43">
        <f ca="1">_xll.BInterpol('Base CDI'!$H$4:$H$28,'Base CDI'!$J$4:$J$29,S3039,"Cubic","Extrapolate=Linear","MultiX=Average","Skip=True","Sort=True")</f>
        <v>13.475512567569766</v>
      </c>
      <c r="U3039" s="43">
        <f ca="1">_xll.BInterpol('Base CDI'!$H$4:$H$28,'Base CDI'!$I$4:$I$29,S3039,"Cubic","Extrapolate=Linear","MultiX=Average","Skip=True","Sort=True")</f>
        <v>13.479331128236414</v>
      </c>
    </row>
    <row r="3040" spans="16:21" x14ac:dyDescent="0.25">
      <c r="P3040" s="10">
        <v>38931</v>
      </c>
      <c r="Q3040">
        <v>15.35995</v>
      </c>
      <c r="S3040" s="42">
        <f t="shared" ca="1" si="53"/>
        <v>49011</v>
      </c>
      <c r="T3040" s="43">
        <f ca="1">_xll.BInterpol('Base CDI'!$H$4:$H$28,'Base CDI'!$J$4:$J$29,S3040,"Cubic","Extrapolate=Linear","MultiX=Average","Skip=True","Sort=True")</f>
        <v>13.475558833368336</v>
      </c>
      <c r="U3040" s="43">
        <f ca="1">_xll.BInterpol('Base CDI'!$H$4:$H$28,'Base CDI'!$I$4:$I$29,S3040,"Cubic","Extrapolate=Linear","MultiX=Average","Skip=True","Sort=True")</f>
        <v>13.479370659205555</v>
      </c>
    </row>
    <row r="3041" spans="16:21" x14ac:dyDescent="0.25">
      <c r="P3041" s="10">
        <v>38932</v>
      </c>
      <c r="Q3041">
        <v>15.368270000000001</v>
      </c>
      <c r="S3041" s="42">
        <f t="shared" ca="1" si="53"/>
        <v>49012</v>
      </c>
      <c r="T3041" s="43">
        <f ca="1">_xll.BInterpol('Base CDI'!$H$4:$H$28,'Base CDI'!$J$4:$J$29,S3041,"Cubic","Extrapolate=Linear","MultiX=Average","Skip=True","Sort=True")</f>
        <v>13.475604891928795</v>
      </c>
      <c r="U3041" s="43">
        <f ca="1">_xll.BInterpol('Base CDI'!$H$4:$H$28,'Base CDI'!$I$4:$I$29,S3041,"Cubic","Extrapolate=Linear","MultiX=Average","Skip=True","Sort=True")</f>
        <v>13.479409898661544</v>
      </c>
    </row>
    <row r="3042" spans="16:21" x14ac:dyDescent="0.25">
      <c r="P3042" s="10">
        <v>38933</v>
      </c>
      <c r="Q3042">
        <v>15.37659</v>
      </c>
      <c r="S3042" s="42">
        <f t="shared" ca="1" si="53"/>
        <v>49013</v>
      </c>
      <c r="T3042" s="43">
        <f ca="1">_xll.BInterpol('Base CDI'!$H$4:$H$28,'Base CDI'!$J$4:$J$29,S3042,"Cubic","Extrapolate=Linear","MultiX=Average","Skip=True","Sort=True")</f>
        <v>13.475650743455194</v>
      </c>
      <c r="U3042" s="43">
        <f ca="1">_xll.BInterpol('Base CDI'!$H$4:$H$28,'Base CDI'!$I$4:$I$29,S3042,"Cubic","Extrapolate=Linear","MultiX=Average","Skip=True","Sort=True")</f>
        <v>13.479448847033686</v>
      </c>
    </row>
    <row r="3043" spans="16:21" x14ac:dyDescent="0.25">
      <c r="P3043" s="10">
        <v>38936</v>
      </c>
      <c r="Q3043">
        <v>15.38491</v>
      </c>
      <c r="S3043" s="42">
        <f t="shared" ca="1" si="53"/>
        <v>49014</v>
      </c>
      <c r="T3043" s="43">
        <f ca="1">_xll.BInterpol('Base CDI'!$H$4:$H$28,'Base CDI'!$J$4:$J$29,S3043,"Cubic","Extrapolate=Linear","MultiX=Average","Skip=True","Sort=True")</f>
        <v>13.475696388151585</v>
      </c>
      <c r="U3043" s="43">
        <f ca="1">_xll.BInterpol('Base CDI'!$H$4:$H$28,'Base CDI'!$I$4:$I$29,S3043,"Cubic","Extrapolate=Linear","MultiX=Average","Skip=True","Sort=True")</f>
        <v>13.479487504751292</v>
      </c>
    </row>
    <row r="3044" spans="16:21" x14ac:dyDescent="0.25">
      <c r="P3044" s="10">
        <v>38937</v>
      </c>
      <c r="Q3044">
        <v>15.393230000000001</v>
      </c>
      <c r="S3044" s="42">
        <f t="shared" ca="1" si="53"/>
        <v>49015</v>
      </c>
      <c r="T3044" s="43">
        <f ca="1">_xll.BInterpol('Base CDI'!$H$4:$H$28,'Base CDI'!$J$4:$J$29,S3044,"Cubic","Extrapolate=Linear","MultiX=Average","Skip=True","Sort=True")</f>
        <v>13.475741826222022</v>
      </c>
      <c r="U3044" s="43">
        <f ca="1">_xll.BInterpol('Base CDI'!$H$4:$H$28,'Base CDI'!$I$4:$I$29,S3044,"Cubic","Extrapolate=Linear","MultiX=Average","Skip=True","Sort=True")</f>
        <v>13.47952587224367</v>
      </c>
    </row>
    <row r="3045" spans="16:21" x14ac:dyDescent="0.25">
      <c r="P3045" s="10">
        <v>38938</v>
      </c>
      <c r="Q3045">
        <v>15.40156</v>
      </c>
      <c r="S3045" s="42">
        <f t="shared" ca="1" si="53"/>
        <v>49016</v>
      </c>
      <c r="T3045" s="43">
        <f ca="1">_xll.BInterpol('Base CDI'!$H$4:$H$28,'Base CDI'!$J$4:$J$29,S3045,"Cubic","Extrapolate=Linear","MultiX=Average","Skip=True","Sort=True")</f>
        <v>13.475787057870557</v>
      </c>
      <c r="U3045" s="43">
        <f ca="1">_xll.BInterpol('Base CDI'!$H$4:$H$28,'Base CDI'!$I$4:$I$29,S3045,"Cubic","Extrapolate=Linear","MultiX=Average","Skip=True","Sort=True")</f>
        <v>13.479563949940131</v>
      </c>
    </row>
    <row r="3046" spans="16:21" x14ac:dyDescent="0.25">
      <c r="P3046" s="10">
        <v>38939</v>
      </c>
      <c r="Q3046">
        <v>15.4099</v>
      </c>
      <c r="S3046" s="42">
        <f t="shared" ca="1" si="53"/>
        <v>49017</v>
      </c>
      <c r="T3046" s="43">
        <f ca="1">_xll.BInterpol('Base CDI'!$H$4:$H$28,'Base CDI'!$J$4:$J$29,S3046,"Cubic","Extrapolate=Linear","MultiX=Average","Skip=True","Sort=True")</f>
        <v>13.475832083301244</v>
      </c>
      <c r="U3046" s="43">
        <f ca="1">_xll.BInterpol('Base CDI'!$H$4:$H$28,'Base CDI'!$I$4:$I$29,S3046,"Cubic","Extrapolate=Linear","MultiX=Average","Skip=True","Sort=True")</f>
        <v>13.479601738269983</v>
      </c>
    </row>
    <row r="3047" spans="16:21" x14ac:dyDescent="0.25">
      <c r="P3047" s="10">
        <v>38940</v>
      </c>
      <c r="Q3047">
        <v>15.418240000000001</v>
      </c>
      <c r="S3047" s="42">
        <f t="shared" ca="1" si="53"/>
        <v>49018</v>
      </c>
      <c r="T3047" s="43">
        <f ca="1">_xll.BInterpol('Base CDI'!$H$4:$H$28,'Base CDI'!$J$4:$J$29,S3047,"Cubic","Extrapolate=Linear","MultiX=Average","Skip=True","Sort=True")</f>
        <v>13.475876902718136</v>
      </c>
      <c r="U3047" s="43">
        <f ca="1">_xll.BInterpol('Base CDI'!$H$4:$H$28,'Base CDI'!$I$4:$I$29,S3047,"Cubic","Extrapolate=Linear","MultiX=Average","Skip=True","Sort=True")</f>
        <v>13.479639237662534</v>
      </c>
    </row>
    <row r="3048" spans="16:21" x14ac:dyDescent="0.25">
      <c r="P3048" s="10">
        <v>38943</v>
      </c>
      <c r="Q3048">
        <v>15.426589999999999</v>
      </c>
      <c r="S3048" s="42">
        <f t="shared" ca="1" si="53"/>
        <v>49019</v>
      </c>
      <c r="T3048" s="43">
        <f ca="1">_xll.BInterpol('Base CDI'!$H$4:$H$28,'Base CDI'!$J$4:$J$29,S3048,"Cubic","Extrapolate=Linear","MultiX=Average","Skip=True","Sort=True")</f>
        <v>13.475921516325286</v>
      </c>
      <c r="U3048" s="43">
        <f ca="1">_xll.BInterpol('Base CDI'!$H$4:$H$28,'Base CDI'!$I$4:$I$29,S3048,"Cubic","Extrapolate=Linear","MultiX=Average","Skip=True","Sort=True")</f>
        <v>13.479676448547094</v>
      </c>
    </row>
    <row r="3049" spans="16:21" x14ac:dyDescent="0.25">
      <c r="P3049" s="10">
        <v>38944</v>
      </c>
      <c r="Q3049">
        <v>15.434950000000001</v>
      </c>
      <c r="S3049" s="42">
        <f t="shared" ca="1" si="53"/>
        <v>49020</v>
      </c>
      <c r="T3049" s="43">
        <f ca="1">_xll.BInterpol('Base CDI'!$H$4:$H$28,'Base CDI'!$J$4:$J$29,S3049,"Cubic","Extrapolate=Linear","MultiX=Average","Skip=True","Sort=True")</f>
        <v>13.475965924326745</v>
      </c>
      <c r="U3049" s="43">
        <f ca="1">_xll.BInterpol('Base CDI'!$H$4:$H$28,'Base CDI'!$I$4:$I$29,S3049,"Cubic","Extrapolate=Linear","MultiX=Average","Skip=True","Sort=True")</f>
        <v>13.479713371352972</v>
      </c>
    </row>
    <row r="3050" spans="16:21" x14ac:dyDescent="0.25">
      <c r="P3050" s="10">
        <v>38945</v>
      </c>
      <c r="Q3050">
        <v>15.44332</v>
      </c>
      <c r="S3050" s="42">
        <f t="shared" ca="1" si="53"/>
        <v>49021</v>
      </c>
      <c r="T3050" s="43">
        <f ca="1">_xll.BInterpol('Base CDI'!$H$4:$H$28,'Base CDI'!$J$4:$J$29,S3050,"Cubic","Extrapolate=Linear","MultiX=Average","Skip=True","Sort=True")</f>
        <v>13.476010126926568</v>
      </c>
      <c r="U3050" s="43">
        <f ca="1">_xll.BInterpol('Base CDI'!$H$4:$H$28,'Base CDI'!$I$4:$I$29,S3050,"Cubic","Extrapolate=Linear","MultiX=Average","Skip=True","Sort=True")</f>
        <v>13.479750006509475</v>
      </c>
    </row>
    <row r="3051" spans="16:21" x14ac:dyDescent="0.25">
      <c r="P3051" s="10">
        <v>38946</v>
      </c>
      <c r="Q3051">
        <v>15.451689999999999</v>
      </c>
      <c r="S3051" s="42">
        <f t="shared" ca="1" si="53"/>
        <v>49022</v>
      </c>
      <c r="T3051" s="43">
        <f ca="1">_xll.BInterpol('Base CDI'!$H$4:$H$28,'Base CDI'!$J$4:$J$29,S3051,"Cubic","Extrapolate=Linear","MultiX=Average","Skip=True","Sort=True")</f>
        <v>13.476054124328806</v>
      </c>
      <c r="U3051" s="43">
        <f ca="1">_xll.BInterpol('Base CDI'!$H$4:$H$28,'Base CDI'!$I$4:$I$29,S3051,"Cubic","Extrapolate=Linear","MultiX=Average","Skip=True","Sort=True")</f>
        <v>13.479786354445915</v>
      </c>
    </row>
    <row r="3052" spans="16:21" x14ac:dyDescent="0.25">
      <c r="P3052" s="10">
        <v>38947</v>
      </c>
      <c r="Q3052">
        <v>15.46007</v>
      </c>
      <c r="S3052" s="42">
        <f t="shared" ca="1" si="53"/>
        <v>49023</v>
      </c>
      <c r="T3052" s="43">
        <f ca="1">_xll.BInterpol('Base CDI'!$H$4:$H$28,'Base CDI'!$J$4:$J$29,S3052,"Cubic","Extrapolate=Linear","MultiX=Average","Skip=True","Sort=True")</f>
        <v>13.476097916737514</v>
      </c>
      <c r="U3052" s="43">
        <f ca="1">_xll.BInterpol('Base CDI'!$H$4:$H$28,'Base CDI'!$I$4:$I$29,S3052,"Cubic","Extrapolate=Linear","MultiX=Average","Skip=True","Sort=True")</f>
        <v>13.479822415591601</v>
      </c>
    </row>
    <row r="3053" spans="16:21" x14ac:dyDescent="0.25">
      <c r="P3053" s="10">
        <v>38950</v>
      </c>
      <c r="Q3053">
        <v>15.468450000000001</v>
      </c>
      <c r="S3053" s="42">
        <f t="shared" ca="1" si="53"/>
        <v>49024</v>
      </c>
      <c r="T3053" s="43">
        <f ca="1">_xll.BInterpol('Base CDI'!$H$4:$H$28,'Base CDI'!$J$4:$J$29,S3053,"Cubic","Extrapolate=Linear","MultiX=Average","Skip=True","Sort=True")</f>
        <v>13.476141504356743</v>
      </c>
      <c r="U3053" s="43">
        <f ca="1">_xll.BInterpol('Base CDI'!$H$4:$H$28,'Base CDI'!$I$4:$I$29,S3053,"Cubic","Extrapolate=Linear","MultiX=Average","Skip=True","Sort=True")</f>
        <v>13.479858190375838</v>
      </c>
    </row>
    <row r="3054" spans="16:21" x14ac:dyDescent="0.25">
      <c r="P3054" s="10">
        <v>38951</v>
      </c>
      <c r="Q3054">
        <v>15.476839999999999</v>
      </c>
      <c r="S3054" s="42">
        <f t="shared" ca="1" si="53"/>
        <v>49025</v>
      </c>
      <c r="T3054" s="43">
        <f ca="1">_xll.BInterpol('Base CDI'!$H$4:$H$28,'Base CDI'!$J$4:$J$29,S3054,"Cubic","Extrapolate=Linear","MultiX=Average","Skip=True","Sort=True")</f>
        <v>13.476184887390547</v>
      </c>
      <c r="U3054" s="43">
        <f ca="1">_xll.BInterpol('Base CDI'!$H$4:$H$28,'Base CDI'!$I$4:$I$29,S3054,"Cubic","Extrapolate=Linear","MultiX=Average","Skip=True","Sort=True")</f>
        <v>13.47989367922794</v>
      </c>
    </row>
    <row r="3055" spans="16:21" x14ac:dyDescent="0.25">
      <c r="P3055" s="10">
        <v>38952</v>
      </c>
      <c r="Q3055">
        <v>15.485239999999999</v>
      </c>
      <c r="S3055" s="42">
        <f t="shared" ca="1" si="53"/>
        <v>49026</v>
      </c>
      <c r="T3055" s="43">
        <f ca="1">_xll.BInterpol('Base CDI'!$H$4:$H$28,'Base CDI'!$J$4:$J$29,S3055,"Cubic","Extrapolate=Linear","MultiX=Average","Skip=True","Sort=True")</f>
        <v>13.476228066042978</v>
      </c>
      <c r="U3055" s="43">
        <f ca="1">_xll.BInterpol('Base CDI'!$H$4:$H$28,'Base CDI'!$I$4:$I$29,S3055,"Cubic","Extrapolate=Linear","MultiX=Average","Skip=True","Sort=True")</f>
        <v>13.479928882577212</v>
      </c>
    </row>
    <row r="3056" spans="16:21" x14ac:dyDescent="0.25">
      <c r="P3056" s="10">
        <v>38953</v>
      </c>
      <c r="Q3056">
        <v>15.49363</v>
      </c>
      <c r="S3056" s="42">
        <f t="shared" ca="1" si="53"/>
        <v>49027</v>
      </c>
      <c r="T3056" s="43">
        <f ca="1">_xll.BInterpol('Base CDI'!$H$4:$H$28,'Base CDI'!$J$4:$J$29,S3056,"Cubic","Extrapolate=Linear","MultiX=Average","Skip=True","Sort=True")</f>
        <v>13.476271040518091</v>
      </c>
      <c r="U3056" s="43">
        <f ca="1">_xll.BInterpol('Base CDI'!$H$4:$H$28,'Base CDI'!$I$4:$I$29,S3056,"Cubic","Extrapolate=Linear","MultiX=Average","Skip=True","Sort=True")</f>
        <v>13.479963800852966</v>
      </c>
    </row>
    <row r="3057" spans="16:21" x14ac:dyDescent="0.25">
      <c r="P3057" s="10">
        <v>38954</v>
      </c>
      <c r="Q3057">
        <v>15.50202</v>
      </c>
      <c r="S3057" s="42">
        <f t="shared" ca="1" si="53"/>
        <v>49028</v>
      </c>
      <c r="T3057" s="43">
        <f ca="1">_xll.BInterpol('Base CDI'!$H$4:$H$28,'Base CDI'!$J$4:$J$29,S3057,"Cubic","Extrapolate=Linear","MultiX=Average","Skip=True","Sort=True")</f>
        <v>13.476313811019937</v>
      </c>
      <c r="U3057" s="43">
        <f ca="1">_xll.BInterpol('Base CDI'!$H$4:$H$28,'Base CDI'!$I$4:$I$29,S3057,"Cubic","Extrapolate=Linear","MultiX=Average","Skip=True","Sort=True")</f>
        <v>13.479998434484509</v>
      </c>
    </row>
    <row r="3058" spans="16:21" x14ac:dyDescent="0.25">
      <c r="P3058" s="10">
        <v>38957</v>
      </c>
      <c r="Q3058">
        <v>15.51042</v>
      </c>
      <c r="S3058" s="42">
        <f t="shared" ca="1" si="53"/>
        <v>49029</v>
      </c>
      <c r="T3058" s="43">
        <f ca="1">_xll.BInterpol('Base CDI'!$H$4:$H$28,'Base CDI'!$J$4:$J$29,S3058,"Cubic","Extrapolate=Linear","MultiX=Average","Skip=True","Sort=True")</f>
        <v>13.47635637775257</v>
      </c>
      <c r="U3058" s="43">
        <f ca="1">_xll.BInterpol('Base CDI'!$H$4:$H$28,'Base CDI'!$I$4:$I$29,S3058,"Cubic","Extrapolate=Linear","MultiX=Average","Skip=True","Sort=True")</f>
        <v>13.48003278390115</v>
      </c>
    </row>
    <row r="3059" spans="16:21" x14ac:dyDescent="0.25">
      <c r="P3059" s="10">
        <v>38958</v>
      </c>
      <c r="Q3059">
        <v>15.51881</v>
      </c>
      <c r="S3059" s="42">
        <f t="shared" ca="1" si="53"/>
        <v>49030</v>
      </c>
      <c r="T3059" s="43">
        <f ca="1">_xll.BInterpol('Base CDI'!$H$4:$H$28,'Base CDI'!$J$4:$J$29,S3059,"Cubic","Extrapolate=Linear","MultiX=Average","Skip=True","Sort=True")</f>
        <v>13.476398740920041</v>
      </c>
      <c r="U3059" s="43">
        <f ca="1">_xll.BInterpol('Base CDI'!$H$4:$H$28,'Base CDI'!$I$4:$I$29,S3059,"Cubic","Extrapolate=Linear","MultiX=Average","Skip=True","Sort=True")</f>
        <v>13.480066849532198</v>
      </c>
    </row>
    <row r="3060" spans="16:21" x14ac:dyDescent="0.25">
      <c r="P3060" s="10">
        <v>38959</v>
      </c>
      <c r="Q3060">
        <v>15.52721</v>
      </c>
      <c r="S3060" s="42">
        <f t="shared" ca="1" si="53"/>
        <v>49031</v>
      </c>
      <c r="T3060" s="43">
        <f ca="1">_xll.BInterpol('Base CDI'!$H$4:$H$28,'Base CDI'!$J$4:$J$29,S3060,"Cubic","Extrapolate=Linear","MultiX=Average","Skip=True","Sort=True")</f>
        <v>13.476440900726404</v>
      </c>
      <c r="U3060" s="43">
        <f ca="1">_xll.BInterpol('Base CDI'!$H$4:$H$28,'Base CDI'!$I$4:$I$29,S3060,"Cubic","Extrapolate=Linear","MultiX=Average","Skip=True","Sort=True")</f>
        <v>13.480100631806964</v>
      </c>
    </row>
    <row r="3061" spans="16:21" x14ac:dyDescent="0.25">
      <c r="P3061" s="10">
        <v>38960</v>
      </c>
      <c r="Q3061">
        <v>15.535600000000001</v>
      </c>
      <c r="S3061" s="42">
        <f t="shared" ca="1" si="53"/>
        <v>49032</v>
      </c>
      <c r="T3061" s="43">
        <f ca="1">_xll.BInterpol('Base CDI'!$H$4:$H$28,'Base CDI'!$J$4:$J$29,S3061,"Cubic","Extrapolate=Linear","MultiX=Average","Skip=True","Sort=True")</f>
        <v>13.476482857375712</v>
      </c>
      <c r="U3061" s="43">
        <f ca="1">_xll.BInterpol('Base CDI'!$H$4:$H$28,'Base CDI'!$I$4:$I$29,S3061,"Cubic","Extrapolate=Linear","MultiX=Average","Skip=True","Sort=True")</f>
        <v>13.480134131154756</v>
      </c>
    </row>
    <row r="3062" spans="16:21" x14ac:dyDescent="0.25">
      <c r="P3062" s="10">
        <v>38961</v>
      </c>
      <c r="Q3062">
        <v>15.54374</v>
      </c>
      <c r="S3062" s="42">
        <f t="shared" ca="1" si="53"/>
        <v>49033</v>
      </c>
      <c r="T3062" s="43">
        <f ca="1">_xll.BInterpol('Base CDI'!$H$4:$H$28,'Base CDI'!$J$4:$J$29,S3062,"Cubic","Extrapolate=Linear","MultiX=Average","Skip=True","Sort=True")</f>
        <v>13.476524611072019</v>
      </c>
      <c r="U3062" s="43">
        <f ca="1">_xll.BInterpol('Base CDI'!$H$4:$H$28,'Base CDI'!$I$4:$I$29,S3062,"Cubic","Extrapolate=Linear","MultiX=Average","Skip=True","Sort=True")</f>
        <v>13.480167348004882</v>
      </c>
    </row>
    <row r="3063" spans="16:21" x14ac:dyDescent="0.25">
      <c r="P3063" s="10">
        <v>38964</v>
      </c>
      <c r="Q3063">
        <v>15.5519</v>
      </c>
      <c r="S3063" s="42">
        <f t="shared" ca="1" si="53"/>
        <v>49034</v>
      </c>
      <c r="T3063" s="43">
        <f ca="1">_xll.BInterpol('Base CDI'!$H$4:$H$28,'Base CDI'!$J$4:$J$29,S3063,"Cubic","Extrapolate=Linear","MultiX=Average","Skip=True","Sort=True")</f>
        <v>13.476566162019378</v>
      </c>
      <c r="U3063" s="43">
        <f ca="1">_xll.BInterpol('Base CDI'!$H$4:$H$28,'Base CDI'!$I$4:$I$29,S3063,"Cubic","Extrapolate=Linear","MultiX=Average","Skip=True","Sort=True")</f>
        <v>13.480200282786649</v>
      </c>
    </row>
    <row r="3064" spans="16:21" x14ac:dyDescent="0.25">
      <c r="P3064" s="10">
        <v>38965</v>
      </c>
      <c r="Q3064">
        <v>15.56006</v>
      </c>
      <c r="S3064" s="42">
        <f t="shared" ca="1" si="53"/>
        <v>49035</v>
      </c>
      <c r="T3064" s="43">
        <f ca="1">_xll.BInterpol('Base CDI'!$H$4:$H$28,'Base CDI'!$J$4:$J$29,S3064,"Cubic","Extrapolate=Linear","MultiX=Average","Skip=True","Sort=True")</f>
        <v>13.476607510421839</v>
      </c>
      <c r="U3064" s="43">
        <f ca="1">_xll.BInterpol('Base CDI'!$H$4:$H$28,'Base CDI'!$I$4:$I$29,S3064,"Cubic","Extrapolate=Linear","MultiX=Average","Skip=True","Sort=True")</f>
        <v>13.480232935929372</v>
      </c>
    </row>
    <row r="3065" spans="16:21" x14ac:dyDescent="0.25">
      <c r="P3065" s="10">
        <v>38966</v>
      </c>
      <c r="Q3065">
        <v>15.56822</v>
      </c>
      <c r="S3065" s="42">
        <f t="shared" ca="1" si="53"/>
        <v>49036</v>
      </c>
      <c r="T3065" s="43">
        <f ca="1">_xll.BInterpol('Base CDI'!$H$4:$H$28,'Base CDI'!$J$4:$J$29,S3065,"Cubic","Extrapolate=Linear","MultiX=Average","Skip=True","Sort=True")</f>
        <v>13.476648656483457</v>
      </c>
      <c r="U3065" s="43">
        <f ca="1">_xll.BInterpol('Base CDI'!$H$4:$H$28,'Base CDI'!$I$4:$I$29,S3065,"Cubic","Extrapolate=Linear","MultiX=Average","Skip=True","Sort=True")</f>
        <v>13.480265307862354</v>
      </c>
    </row>
    <row r="3066" spans="16:21" x14ac:dyDescent="0.25">
      <c r="P3066" s="10">
        <v>38968</v>
      </c>
      <c r="Q3066">
        <v>15.57638</v>
      </c>
      <c r="S3066" s="42">
        <f t="shared" ca="1" si="53"/>
        <v>49037</v>
      </c>
      <c r="T3066" s="43">
        <f ca="1">_xll.BInterpol('Base CDI'!$H$4:$H$28,'Base CDI'!$J$4:$J$29,S3066,"Cubic","Extrapolate=Linear","MultiX=Average","Skip=True","Sort=True")</f>
        <v>13.476689600408285</v>
      </c>
      <c r="U3066" s="43">
        <f ca="1">_xll.BInterpol('Base CDI'!$H$4:$H$28,'Base CDI'!$I$4:$I$29,S3066,"Cubic","Extrapolate=Linear","MultiX=Average","Skip=True","Sort=True")</f>
        <v>13.480297399014908</v>
      </c>
    </row>
    <row r="3067" spans="16:21" x14ac:dyDescent="0.25">
      <c r="P3067" s="10">
        <v>38971</v>
      </c>
      <c r="Q3067">
        <v>15.58455</v>
      </c>
      <c r="S3067" s="42">
        <f t="shared" ca="1" si="53"/>
        <v>49038</v>
      </c>
      <c r="T3067" s="43">
        <f ca="1">_xll.BInterpol('Base CDI'!$H$4:$H$28,'Base CDI'!$J$4:$J$29,S3067,"Cubic","Extrapolate=Linear","MultiX=Average","Skip=True","Sort=True")</f>
        <v>13.476730342400376</v>
      </c>
      <c r="U3067" s="43">
        <f ca="1">_xll.BInterpol('Base CDI'!$H$4:$H$28,'Base CDI'!$I$4:$I$29,S3067,"Cubic","Extrapolate=Linear","MultiX=Average","Skip=True","Sort=True")</f>
        <v>13.480329209816341</v>
      </c>
    </row>
    <row r="3068" spans="16:21" x14ac:dyDescent="0.25">
      <c r="P3068" s="10">
        <v>38972</v>
      </c>
      <c r="Q3068">
        <v>15.59271</v>
      </c>
      <c r="S3068" s="42">
        <f t="shared" ca="1" si="53"/>
        <v>49039</v>
      </c>
      <c r="T3068" s="43">
        <f ca="1">_xll.BInterpol('Base CDI'!$H$4:$H$28,'Base CDI'!$J$4:$J$29,S3068,"Cubic","Extrapolate=Linear","MultiX=Average","Skip=True","Sort=True")</f>
        <v>13.476770882663782</v>
      </c>
      <c r="U3068" s="43">
        <f ca="1">_xll.BInterpol('Base CDI'!$H$4:$H$28,'Base CDI'!$I$4:$I$29,S3068,"Cubic","Extrapolate=Linear","MultiX=Average","Skip=True","Sort=True")</f>
        <v>13.480360740695962</v>
      </c>
    </row>
    <row r="3069" spans="16:21" x14ac:dyDescent="0.25">
      <c r="P3069" s="10">
        <v>38973</v>
      </c>
      <c r="Q3069">
        <v>15.60087</v>
      </c>
      <c r="S3069" s="42">
        <f t="shared" ca="1" si="53"/>
        <v>49040</v>
      </c>
      <c r="T3069" s="43">
        <f ca="1">_xll.BInterpol('Base CDI'!$H$4:$H$28,'Base CDI'!$J$4:$J$29,S3069,"Cubic","Extrapolate=Linear","MultiX=Average","Skip=True","Sort=True")</f>
        <v>13.476811221402556</v>
      </c>
      <c r="U3069" s="43">
        <f ca="1">_xll.BInterpol('Base CDI'!$H$4:$H$28,'Base CDI'!$I$4:$I$29,S3069,"Cubic","Extrapolate=Linear","MultiX=Average","Skip=True","Sort=True")</f>
        <v>13.480391992083081</v>
      </c>
    </row>
    <row r="3070" spans="16:21" x14ac:dyDescent="0.25">
      <c r="P3070" s="10">
        <v>38974</v>
      </c>
      <c r="Q3070">
        <v>15.60904</v>
      </c>
      <c r="S3070" s="42">
        <f t="shared" ca="1" si="53"/>
        <v>49041</v>
      </c>
      <c r="T3070" s="43">
        <f ca="1">_xll.BInterpol('Base CDI'!$H$4:$H$28,'Base CDI'!$J$4:$J$29,S3070,"Cubic","Extrapolate=Linear","MultiX=Average","Skip=True","Sort=True")</f>
        <v>13.476851358820751</v>
      </c>
      <c r="U3070" s="43">
        <f ca="1">_xll.BInterpol('Base CDI'!$H$4:$H$28,'Base CDI'!$I$4:$I$29,S3070,"Cubic","Extrapolate=Linear","MultiX=Average","Skip=True","Sort=True")</f>
        <v>13.480422964407007</v>
      </c>
    </row>
    <row r="3071" spans="16:21" x14ac:dyDescent="0.25">
      <c r="P3071" s="10">
        <v>38975</v>
      </c>
      <c r="Q3071">
        <v>15.61721</v>
      </c>
      <c r="S3071" s="42">
        <f t="shared" ca="1" si="53"/>
        <v>49042</v>
      </c>
      <c r="T3071" s="43">
        <f ca="1">_xll.BInterpol('Base CDI'!$H$4:$H$28,'Base CDI'!$J$4:$J$29,S3071,"Cubic","Extrapolate=Linear","MultiX=Average","Skip=True","Sort=True")</f>
        <v>13.476891295122421</v>
      </c>
      <c r="U3071" s="43">
        <f ca="1">_xll.BInterpol('Base CDI'!$H$4:$H$28,'Base CDI'!$I$4:$I$29,S3071,"Cubic","Extrapolate=Linear","MultiX=Average","Skip=True","Sort=True")</f>
        <v>13.480453658097046</v>
      </c>
    </row>
    <row r="3072" spans="16:21" x14ac:dyDescent="0.25">
      <c r="P3072" s="10">
        <v>38978</v>
      </c>
      <c r="Q3072">
        <v>15.62538</v>
      </c>
      <c r="S3072" s="42">
        <f t="shared" ca="1" si="53"/>
        <v>49043</v>
      </c>
      <c r="T3072" s="43">
        <f ca="1">_xll.BInterpol('Base CDI'!$H$4:$H$28,'Base CDI'!$J$4:$J$29,S3072,"Cubic","Extrapolate=Linear","MultiX=Average","Skip=True","Sort=True")</f>
        <v>13.476931030511617</v>
      </c>
      <c r="U3072" s="43">
        <f ca="1">_xll.BInterpol('Base CDI'!$H$4:$H$28,'Base CDI'!$I$4:$I$29,S3072,"Cubic","Extrapolate=Linear","MultiX=Average","Skip=True","Sort=True")</f>
        <v>13.480484073582511</v>
      </c>
    </row>
    <row r="3073" spans="16:21" x14ac:dyDescent="0.25">
      <c r="P3073" s="10">
        <v>38979</v>
      </c>
      <c r="Q3073">
        <v>15.633559999999999</v>
      </c>
      <c r="S3073" s="42">
        <f t="shared" ca="1" si="53"/>
        <v>49044</v>
      </c>
      <c r="T3073" s="43">
        <f ca="1">_xll.BInterpol('Base CDI'!$H$4:$H$28,'Base CDI'!$J$4:$J$29,S3073,"Cubic","Extrapolate=Linear","MultiX=Average","Skip=True","Sort=True")</f>
        <v>13.476970565192394</v>
      </c>
      <c r="U3073" s="43">
        <f ca="1">_xll.BInterpol('Base CDI'!$H$4:$H$28,'Base CDI'!$I$4:$I$29,S3073,"Cubic","Extrapolate=Linear","MultiX=Average","Skip=True","Sort=True")</f>
        <v>13.480514211292709</v>
      </c>
    </row>
    <row r="3074" spans="16:21" x14ac:dyDescent="0.25">
      <c r="P3074" s="10">
        <v>38980</v>
      </c>
      <c r="Q3074">
        <v>15.64174</v>
      </c>
      <c r="S3074" s="42">
        <f t="shared" ca="1" si="53"/>
        <v>49045</v>
      </c>
      <c r="T3074" s="43">
        <f ca="1">_xll.BInterpol('Base CDI'!$H$4:$H$28,'Base CDI'!$J$4:$J$29,S3074,"Cubic","Extrapolate=Linear","MultiX=Average","Skip=True","Sort=True")</f>
        <v>13.477009899368802</v>
      </c>
      <c r="U3074" s="43">
        <f ca="1">_xll.BInterpol('Base CDI'!$H$4:$H$28,'Base CDI'!$I$4:$I$29,S3074,"Cubic","Extrapolate=Linear","MultiX=Average","Skip=True","Sort=True")</f>
        <v>13.480544071656951</v>
      </c>
    </row>
    <row r="3075" spans="16:21" x14ac:dyDescent="0.25">
      <c r="P3075" s="10">
        <v>38981</v>
      </c>
      <c r="Q3075">
        <v>15.649929999999999</v>
      </c>
      <c r="S3075" s="42">
        <f t="shared" ca="1" si="53"/>
        <v>49046</v>
      </c>
      <c r="T3075" s="43">
        <f ca="1">_xll.BInterpol('Base CDI'!$H$4:$H$28,'Base CDI'!$J$4:$J$29,S3075,"Cubic","Extrapolate=Linear","MultiX=Average","Skip=True","Sort=True")</f>
        <v>13.477049033244898</v>
      </c>
      <c r="U3075" s="43">
        <f ca="1">_xll.BInterpol('Base CDI'!$H$4:$H$28,'Base CDI'!$I$4:$I$29,S3075,"Cubic","Extrapolate=Linear","MultiX=Average","Skip=True","Sort=True")</f>
        <v>13.480573655104541</v>
      </c>
    </row>
    <row r="3076" spans="16:21" x14ac:dyDescent="0.25">
      <c r="P3076" s="10">
        <v>38982</v>
      </c>
      <c r="Q3076">
        <v>15.65812</v>
      </c>
      <c r="S3076" s="42">
        <f t="shared" ca="1" si="53"/>
        <v>49047</v>
      </c>
      <c r="T3076" s="43">
        <f ca="1">_xll.BInterpol('Base CDI'!$H$4:$H$28,'Base CDI'!$J$4:$J$29,S3076,"Cubic","Extrapolate=Linear","MultiX=Average","Skip=True","Sort=True")</f>
        <v>13.477087967024731</v>
      </c>
      <c r="U3076" s="43">
        <f ca="1">_xll.BInterpol('Base CDI'!$H$4:$H$28,'Base CDI'!$I$4:$I$29,S3076,"Cubic","Extrapolate=Linear","MultiX=Average","Skip=True","Sort=True")</f>
        <v>13.480602962064793</v>
      </c>
    </row>
    <row r="3077" spans="16:21" x14ac:dyDescent="0.25">
      <c r="P3077" s="10">
        <v>38985</v>
      </c>
      <c r="Q3077">
        <v>15.666309999999999</v>
      </c>
      <c r="S3077" s="42">
        <f t="shared" ca="1" si="53"/>
        <v>49048</v>
      </c>
      <c r="T3077" s="43">
        <f ca="1">_xll.BInterpol('Base CDI'!$H$4:$H$28,'Base CDI'!$J$4:$J$29,S3077,"Cubic","Extrapolate=Linear","MultiX=Average","Skip=True","Sort=True")</f>
        <v>13.477126700912356</v>
      </c>
      <c r="U3077" s="43">
        <f ca="1">_xll.BInterpol('Base CDI'!$H$4:$H$28,'Base CDI'!$I$4:$I$29,S3077,"Cubic","Extrapolate=Linear","MultiX=Average","Skip=True","Sort=True")</f>
        <v>13.480631992967016</v>
      </c>
    </row>
    <row r="3078" spans="16:21" x14ac:dyDescent="0.25">
      <c r="P3078" s="10">
        <v>38986</v>
      </c>
      <c r="Q3078">
        <v>15.674519999999999</v>
      </c>
      <c r="S3078" s="42">
        <f t="shared" ca="1" si="53"/>
        <v>49049</v>
      </c>
      <c r="T3078" s="43">
        <f ca="1">_xll.BInterpol('Base CDI'!$H$4:$H$28,'Base CDI'!$J$4:$J$29,S3078,"Cubic","Extrapolate=Linear","MultiX=Average","Skip=True","Sort=True")</f>
        <v>13.477165235111826</v>
      </c>
      <c r="U3078" s="43">
        <f ca="1">_xll.BInterpol('Base CDI'!$H$4:$H$28,'Base CDI'!$I$4:$I$29,S3078,"Cubic","Extrapolate=Linear","MultiX=Average","Skip=True","Sort=True")</f>
        <v>13.480660748240515</v>
      </c>
    </row>
    <row r="3079" spans="16:21" x14ac:dyDescent="0.25">
      <c r="P3079" s="10">
        <v>38987</v>
      </c>
      <c r="Q3079">
        <v>15.68272</v>
      </c>
      <c r="S3079" s="42">
        <f t="shared" ca="1" si="53"/>
        <v>49050</v>
      </c>
      <c r="T3079" s="43">
        <f ca="1">_xll.BInterpol('Base CDI'!$H$4:$H$28,'Base CDI'!$J$4:$J$29,S3079,"Cubic","Extrapolate=Linear","MultiX=Average","Skip=True","Sort=True")</f>
        <v>13.477203569827193</v>
      </c>
      <c r="U3079" s="43">
        <f ca="1">_xll.BInterpol('Base CDI'!$H$4:$H$28,'Base CDI'!$I$4:$I$29,S3079,"Cubic","Extrapolate=Linear","MultiX=Average","Skip=True","Sort=True")</f>
        <v>13.480689228314601</v>
      </c>
    </row>
    <row r="3080" spans="16:21" x14ac:dyDescent="0.25">
      <c r="P3080" s="10">
        <v>38988</v>
      </c>
      <c r="Q3080">
        <v>15.690950000000001</v>
      </c>
      <c r="S3080" s="42">
        <f t="shared" ca="1" si="53"/>
        <v>49051</v>
      </c>
      <c r="T3080" s="43">
        <f ca="1">_xll.BInterpol('Base CDI'!$H$4:$H$28,'Base CDI'!$J$4:$J$29,S3080,"Cubic","Extrapolate=Linear","MultiX=Average","Skip=True","Sort=True")</f>
        <v>13.477241705262509</v>
      </c>
      <c r="U3080" s="43">
        <f ca="1">_xll.BInterpol('Base CDI'!$H$4:$H$28,'Base CDI'!$I$4:$I$29,S3080,"Cubic","Extrapolate=Linear","MultiX=Average","Skip=True","Sort=True")</f>
        <v>13.480717433618585</v>
      </c>
    </row>
    <row r="3081" spans="16:21" x14ac:dyDescent="0.25">
      <c r="P3081" s="10">
        <v>38989</v>
      </c>
      <c r="Q3081">
        <v>15.69918</v>
      </c>
      <c r="S3081" s="42">
        <f t="shared" ca="1" si="53"/>
        <v>49052</v>
      </c>
      <c r="T3081" s="43">
        <f ca="1">_xll.BInterpol('Base CDI'!$H$4:$H$28,'Base CDI'!$J$4:$J$29,S3081,"Cubic","Extrapolate=Linear","MultiX=Average","Skip=True","Sort=True")</f>
        <v>13.477279641621831</v>
      </c>
      <c r="U3081" s="43">
        <f ca="1">_xll.BInterpol('Base CDI'!$H$4:$H$28,'Base CDI'!$I$4:$I$29,S3081,"Cubic","Extrapolate=Linear","MultiX=Average","Skip=True","Sort=True")</f>
        <v>13.480745364581773</v>
      </c>
    </row>
    <row r="3082" spans="16:21" x14ac:dyDescent="0.25">
      <c r="P3082" s="10">
        <v>38992</v>
      </c>
      <c r="Q3082">
        <v>15.70745</v>
      </c>
      <c r="S3082" s="42">
        <f t="shared" ca="1" si="53"/>
        <v>49053</v>
      </c>
      <c r="T3082" s="43">
        <f ca="1">_xll.BInterpol('Base CDI'!$H$4:$H$28,'Base CDI'!$J$4:$J$29,S3082,"Cubic","Extrapolate=Linear","MultiX=Average","Skip=True","Sort=True")</f>
        <v>13.477317379109207</v>
      </c>
      <c r="U3082" s="43">
        <f ca="1">_xll.BInterpol('Base CDI'!$H$4:$H$28,'Base CDI'!$I$4:$I$29,S3082,"Cubic","Extrapolate=Linear","MultiX=Average","Skip=True","Sort=True")</f>
        <v>13.480773021633475</v>
      </c>
    </row>
    <row r="3083" spans="16:21" x14ac:dyDescent="0.25">
      <c r="P3083" s="10">
        <v>38993</v>
      </c>
      <c r="Q3083">
        <v>15.7157</v>
      </c>
      <c r="S3083" s="42">
        <f t="shared" ref="S3083:S3146" ca="1" si="54">S3082+1</f>
        <v>49054</v>
      </c>
      <c r="T3083" s="43">
        <f ca="1">_xll.BInterpol('Base CDI'!$H$4:$H$28,'Base CDI'!$J$4:$J$29,S3083,"Cubic","Extrapolate=Linear","MultiX=Average","Skip=True","Sort=True")</f>
        <v>13.477354917928691</v>
      </c>
      <c r="U3083" s="43">
        <f ca="1">_xll.BInterpol('Base CDI'!$H$4:$H$28,'Base CDI'!$I$4:$I$29,S3083,"Cubic","Extrapolate=Linear","MultiX=Average","Skip=True","Sort=True")</f>
        <v>13.480800405203</v>
      </c>
    </row>
    <row r="3084" spans="16:21" x14ac:dyDescent="0.25">
      <c r="P3084" s="10">
        <v>38994</v>
      </c>
      <c r="Q3084">
        <v>15.72395</v>
      </c>
      <c r="S3084" s="42">
        <f t="shared" ca="1" si="54"/>
        <v>49055</v>
      </c>
      <c r="T3084" s="43">
        <f ca="1">_xll.BInterpol('Base CDI'!$H$4:$H$28,'Base CDI'!$J$4:$J$29,S3084,"Cubic","Extrapolate=Linear","MultiX=Average","Skip=True","Sort=True")</f>
        <v>13.47739225828434</v>
      </c>
      <c r="U3084" s="43">
        <f ca="1">_xll.BInterpol('Base CDI'!$H$4:$H$28,'Base CDI'!$I$4:$I$29,S3084,"Cubic","Extrapolate=Linear","MultiX=Average","Skip=True","Sort=True")</f>
        <v>13.480827515719659</v>
      </c>
    </row>
    <row r="3085" spans="16:21" x14ac:dyDescent="0.25">
      <c r="P3085" s="10">
        <v>38995</v>
      </c>
      <c r="Q3085">
        <v>15.73221</v>
      </c>
      <c r="S3085" s="42">
        <f t="shared" ca="1" si="54"/>
        <v>49056</v>
      </c>
      <c r="T3085" s="43">
        <f ca="1">_xll.BInterpol('Base CDI'!$H$4:$H$28,'Base CDI'!$J$4:$J$29,S3085,"Cubic","Extrapolate=Linear","MultiX=Average","Skip=True","Sort=True")</f>
        <v>13.477429400380201</v>
      </c>
      <c r="U3085" s="43">
        <f ca="1">_xll.BInterpol('Base CDI'!$H$4:$H$28,'Base CDI'!$I$4:$I$29,S3085,"Cubic","Extrapolate=Linear","MultiX=Average","Skip=True","Sort=True")</f>
        <v>13.480854353612758</v>
      </c>
    </row>
    <row r="3086" spans="16:21" x14ac:dyDescent="0.25">
      <c r="P3086" s="10">
        <v>38996</v>
      </c>
      <c r="Q3086">
        <v>15.74047</v>
      </c>
      <c r="S3086" s="42">
        <f t="shared" ca="1" si="54"/>
        <v>49057</v>
      </c>
      <c r="T3086" s="43">
        <f ca="1">_xll.BInterpol('Base CDI'!$H$4:$H$28,'Base CDI'!$J$4:$J$29,S3086,"Cubic","Extrapolate=Linear","MultiX=Average","Skip=True","Sort=True")</f>
        <v>13.47746634442033</v>
      </c>
      <c r="U3086" s="43">
        <f ca="1">_xll.BInterpol('Base CDI'!$H$4:$H$28,'Base CDI'!$I$4:$I$29,S3086,"Cubic","Extrapolate=Linear","MultiX=Average","Skip=True","Sort=True")</f>
        <v>13.480880919311607</v>
      </c>
    </row>
    <row r="3087" spans="16:21" x14ac:dyDescent="0.25">
      <c r="P3087" s="10">
        <v>38999</v>
      </c>
      <c r="Q3087">
        <v>15.74872</v>
      </c>
      <c r="S3087" s="42">
        <f t="shared" ca="1" si="54"/>
        <v>49058</v>
      </c>
      <c r="T3087" s="43">
        <f ca="1">_xll.BInterpol('Base CDI'!$H$4:$H$28,'Base CDI'!$J$4:$J$29,S3087,"Cubic","Extrapolate=Linear","MultiX=Average","Skip=True","Sort=True")</f>
        <v>13.477503090608781</v>
      </c>
      <c r="U3087" s="43">
        <f ca="1">_xll.BInterpol('Base CDI'!$H$4:$H$28,'Base CDI'!$I$4:$I$29,S3087,"Cubic","Extrapolate=Linear","MultiX=Average","Skip=True","Sort=True")</f>
        <v>13.480907213245516</v>
      </c>
    </row>
    <row r="3088" spans="16:21" x14ac:dyDescent="0.25">
      <c r="P3088" s="10">
        <v>39000</v>
      </c>
      <c r="Q3088">
        <v>15.75698</v>
      </c>
      <c r="S3088" s="42">
        <f t="shared" ca="1" si="54"/>
        <v>49059</v>
      </c>
      <c r="T3088" s="43">
        <f ca="1">_xll.BInterpol('Base CDI'!$H$4:$H$28,'Base CDI'!$J$4:$J$29,S3088,"Cubic","Extrapolate=Linear","MultiX=Average","Skip=True","Sort=True")</f>
        <v>13.477539639149605</v>
      </c>
      <c r="U3088" s="43">
        <f ca="1">_xll.BInterpol('Base CDI'!$H$4:$H$28,'Base CDI'!$I$4:$I$29,S3088,"Cubic","Extrapolate=Linear","MultiX=Average","Skip=True","Sort=True")</f>
        <v>13.480933235843791</v>
      </c>
    </row>
    <row r="3089" spans="16:21" x14ac:dyDescent="0.25">
      <c r="P3089" s="10">
        <v>39001</v>
      </c>
      <c r="Q3089">
        <v>15.765230000000001</v>
      </c>
      <c r="S3089" s="42">
        <f t="shared" ca="1" si="54"/>
        <v>49060</v>
      </c>
      <c r="T3089" s="43">
        <f ca="1">_xll.BInterpol('Base CDI'!$H$4:$H$28,'Base CDI'!$J$4:$J$29,S3089,"Cubic","Extrapolate=Linear","MultiX=Average","Skip=True","Sort=True")</f>
        <v>13.477575990246855</v>
      </c>
      <c r="U3089" s="43">
        <f ca="1">_xll.BInterpol('Base CDI'!$H$4:$H$28,'Base CDI'!$I$4:$I$29,S3089,"Cubic","Extrapolate=Linear","MultiX=Average","Skip=True","Sort=True")</f>
        <v>13.480958987535745</v>
      </c>
    </row>
    <row r="3090" spans="16:21" x14ac:dyDescent="0.25">
      <c r="P3090" s="10">
        <v>39003</v>
      </c>
      <c r="Q3090">
        <v>15.77347</v>
      </c>
      <c r="S3090" s="42">
        <f t="shared" ca="1" si="54"/>
        <v>49061</v>
      </c>
      <c r="T3090" s="43">
        <f ca="1">_xll.BInterpol('Base CDI'!$H$4:$H$28,'Base CDI'!$J$4:$J$29,S3090,"Cubic","Extrapolate=Linear","MultiX=Average","Skip=True","Sort=True")</f>
        <v>13.477612144104585</v>
      </c>
      <c r="U3090" s="43">
        <f ca="1">_xll.BInterpol('Base CDI'!$H$4:$H$28,'Base CDI'!$I$4:$I$29,S3090,"Cubic","Extrapolate=Linear","MultiX=Average","Skip=True","Sort=True")</f>
        <v>13.480984468750684</v>
      </c>
    </row>
    <row r="3091" spans="16:21" x14ac:dyDescent="0.25">
      <c r="P3091" s="10">
        <v>39006</v>
      </c>
      <c r="Q3091">
        <v>15.78172</v>
      </c>
      <c r="S3091" s="42">
        <f t="shared" ca="1" si="54"/>
        <v>49062</v>
      </c>
      <c r="T3091" s="43">
        <f ca="1">_xll.BInterpol('Base CDI'!$H$4:$H$28,'Base CDI'!$J$4:$J$29,S3091,"Cubic","Extrapolate=Linear","MultiX=Average","Skip=True","Sort=True")</f>
        <v>13.477648100926846</v>
      </c>
      <c r="U3091" s="43">
        <f ca="1">_xll.BInterpol('Base CDI'!$H$4:$H$28,'Base CDI'!$I$4:$I$29,S3091,"Cubic","Extrapolate=Linear","MultiX=Average","Skip=True","Sort=True")</f>
        <v>13.48100967991792</v>
      </c>
    </row>
    <row r="3092" spans="16:21" x14ac:dyDescent="0.25">
      <c r="P3092" s="10">
        <v>39007</v>
      </c>
      <c r="Q3092">
        <v>15.78997</v>
      </c>
      <c r="S3092" s="42">
        <f t="shared" ca="1" si="54"/>
        <v>49063</v>
      </c>
      <c r="T3092" s="43">
        <f ca="1">_xll.BInterpol('Base CDI'!$H$4:$H$28,'Base CDI'!$J$4:$J$29,S3092,"Cubic","Extrapolate=Linear","MultiX=Average","Skip=True","Sort=True")</f>
        <v>13.477683860917692</v>
      </c>
      <c r="U3092" s="43">
        <f ca="1">_xll.BInterpol('Base CDI'!$H$4:$H$28,'Base CDI'!$I$4:$I$29,S3092,"Cubic","Extrapolate=Linear","MultiX=Average","Skip=True","Sort=True")</f>
        <v>13.481034621466756</v>
      </c>
    </row>
    <row r="3093" spans="16:21" x14ac:dyDescent="0.25">
      <c r="P3093" s="10">
        <v>39008</v>
      </c>
      <c r="Q3093">
        <v>15.79823</v>
      </c>
      <c r="S3093" s="42">
        <f t="shared" ca="1" si="54"/>
        <v>49064</v>
      </c>
      <c r="T3093" s="43">
        <f ca="1">_xll.BInterpol('Base CDI'!$H$4:$H$28,'Base CDI'!$J$4:$J$29,S3093,"Cubic","Extrapolate=Linear","MultiX=Average","Skip=True","Sort=True")</f>
        <v>13.477719424281178</v>
      </c>
      <c r="U3093" s="43">
        <f ca="1">_xll.BInterpol('Base CDI'!$H$4:$H$28,'Base CDI'!$I$4:$I$29,S3093,"Cubic","Extrapolate=Linear","MultiX=Average","Skip=True","Sort=True")</f>
        <v>13.481059293826508</v>
      </c>
    </row>
    <row r="3094" spans="16:21" x14ac:dyDescent="0.25">
      <c r="P3094" s="10">
        <v>39009</v>
      </c>
      <c r="Q3094">
        <v>15.806509999999999</v>
      </c>
      <c r="S3094" s="42">
        <f t="shared" ca="1" si="54"/>
        <v>49065</v>
      </c>
      <c r="T3094" s="43">
        <f ca="1">_xll.BInterpol('Base CDI'!$H$4:$H$28,'Base CDI'!$J$4:$J$29,S3094,"Cubic","Extrapolate=Linear","MultiX=Average","Skip=True","Sort=True")</f>
        <v>13.477754791221352</v>
      </c>
      <c r="U3094" s="43">
        <f ca="1">_xll.BInterpol('Base CDI'!$H$4:$H$28,'Base CDI'!$I$4:$I$29,S3094,"Cubic","Extrapolate=Linear","MultiX=Average","Skip=True","Sort=True")</f>
        <v>13.481083697426483</v>
      </c>
    </row>
    <row r="3095" spans="16:21" x14ac:dyDescent="0.25">
      <c r="P3095" s="10">
        <v>39010</v>
      </c>
      <c r="Q3095">
        <v>15.81451</v>
      </c>
      <c r="S3095" s="42">
        <f t="shared" ca="1" si="54"/>
        <v>49066</v>
      </c>
      <c r="T3095" s="43">
        <f ca="1">_xll.BInterpol('Base CDI'!$H$4:$H$28,'Base CDI'!$J$4:$J$29,S3095,"Cubic","Extrapolate=Linear","MultiX=Average","Skip=True","Sort=True")</f>
        <v>13.477789961942271</v>
      </c>
      <c r="U3095" s="43">
        <f ca="1">_xll.BInterpol('Base CDI'!$H$4:$H$28,'Base CDI'!$I$4:$I$29,S3095,"Cubic","Extrapolate=Linear","MultiX=Average","Skip=True","Sort=True")</f>
        <v>13.481107832695987</v>
      </c>
    </row>
    <row r="3096" spans="16:21" x14ac:dyDescent="0.25">
      <c r="P3096" s="10">
        <v>39013</v>
      </c>
      <c r="Q3096">
        <v>15.822509999999999</v>
      </c>
      <c r="S3096" s="42">
        <f t="shared" ca="1" si="54"/>
        <v>49067</v>
      </c>
      <c r="T3096" s="43">
        <f ca="1">_xll.BInterpol('Base CDI'!$H$4:$H$28,'Base CDI'!$J$4:$J$29,S3096,"Cubic","Extrapolate=Linear","MultiX=Average","Skip=True","Sort=True")</f>
        <v>13.477824936647988</v>
      </c>
      <c r="U3096" s="43">
        <f ca="1">_xll.BInterpol('Base CDI'!$H$4:$H$28,'Base CDI'!$I$4:$I$29,S3096,"Cubic","Extrapolate=Linear","MultiX=Average","Skip=True","Sort=True")</f>
        <v>13.481131700064331</v>
      </c>
    </row>
    <row r="3097" spans="16:21" x14ac:dyDescent="0.25">
      <c r="P3097" s="10">
        <v>39014</v>
      </c>
      <c r="Q3097">
        <v>15.83052</v>
      </c>
      <c r="S3097" s="42">
        <f t="shared" ca="1" si="54"/>
        <v>49068</v>
      </c>
      <c r="T3097" s="43">
        <f ca="1">_xll.BInterpol('Base CDI'!$H$4:$H$28,'Base CDI'!$J$4:$J$29,S3097,"Cubic","Extrapolate=Linear","MultiX=Average","Skip=True","Sort=True")</f>
        <v>13.477859715542554</v>
      </c>
      <c r="U3097" s="43">
        <f ca="1">_xll.BInterpol('Base CDI'!$H$4:$H$28,'Base CDI'!$I$4:$I$29,S3097,"Cubic","Extrapolate=Linear","MultiX=Average","Skip=True","Sort=True")</f>
        <v>13.481155299960825</v>
      </c>
    </row>
    <row r="3098" spans="16:21" x14ac:dyDescent="0.25">
      <c r="P3098" s="10">
        <v>39015</v>
      </c>
      <c r="Q3098">
        <v>15.83853</v>
      </c>
      <c r="S3098" s="42">
        <f t="shared" ca="1" si="54"/>
        <v>49069</v>
      </c>
      <c r="T3098" s="43">
        <f ca="1">_xll.BInterpol('Base CDI'!$H$4:$H$28,'Base CDI'!$J$4:$J$29,S3098,"Cubic","Extrapolate=Linear","MultiX=Average","Skip=True","Sort=True")</f>
        <v>13.477894298830021</v>
      </c>
      <c r="U3098" s="43">
        <f ca="1">_xll.BInterpol('Base CDI'!$H$4:$H$28,'Base CDI'!$I$4:$I$29,S3098,"Cubic","Extrapolate=Linear","MultiX=Average","Skip=True","Sort=True")</f>
        <v>13.481178632814776</v>
      </c>
    </row>
    <row r="3099" spans="16:21" x14ac:dyDescent="0.25">
      <c r="P3099" s="10">
        <v>39016</v>
      </c>
      <c r="Q3099">
        <v>15.846550000000001</v>
      </c>
      <c r="S3099" s="42">
        <f t="shared" ca="1" si="54"/>
        <v>49070</v>
      </c>
      <c r="T3099" s="43">
        <f ca="1">_xll.BInterpol('Base CDI'!$H$4:$H$28,'Base CDI'!$J$4:$J$29,S3099,"Cubic","Extrapolate=Linear","MultiX=Average","Skip=True","Sort=True")</f>
        <v>13.477928686714446</v>
      </c>
      <c r="U3099" s="43">
        <f ca="1">_xll.BInterpol('Base CDI'!$H$4:$H$28,'Base CDI'!$I$4:$I$29,S3099,"Cubic","Extrapolate=Linear","MultiX=Average","Skip=True","Sort=True")</f>
        <v>13.481201699055495</v>
      </c>
    </row>
    <row r="3100" spans="16:21" x14ac:dyDescent="0.25">
      <c r="P3100" s="10">
        <v>39017</v>
      </c>
      <c r="Q3100">
        <v>15.854570000000001</v>
      </c>
      <c r="S3100" s="42">
        <f t="shared" ca="1" si="54"/>
        <v>49071</v>
      </c>
      <c r="T3100" s="43">
        <f ca="1">_xll.BInterpol('Base CDI'!$H$4:$H$28,'Base CDI'!$J$4:$J$29,S3100,"Cubic","Extrapolate=Linear","MultiX=Average","Skip=True","Sort=True")</f>
        <v>13.477962879399877</v>
      </c>
      <c r="U3100" s="43">
        <f ca="1">_xll.BInterpol('Base CDI'!$H$4:$H$28,'Base CDI'!$I$4:$I$29,S3100,"Cubic","Extrapolate=Linear","MultiX=Average","Skip=True","Sort=True")</f>
        <v>13.481224499112288</v>
      </c>
    </row>
    <row r="3101" spans="16:21" x14ac:dyDescent="0.25">
      <c r="P3101" s="10">
        <v>39020</v>
      </c>
      <c r="Q3101">
        <v>15.862590000000001</v>
      </c>
      <c r="S3101" s="42">
        <f t="shared" ca="1" si="54"/>
        <v>49072</v>
      </c>
      <c r="T3101" s="43">
        <f ca="1">_xll.BInterpol('Base CDI'!$H$4:$H$28,'Base CDI'!$J$4:$J$29,S3101,"Cubic","Extrapolate=Linear","MultiX=Average","Skip=True","Sort=True")</f>
        <v>13.477996877090369</v>
      </c>
      <c r="U3101" s="43">
        <f ca="1">_xll.BInterpol('Base CDI'!$H$4:$H$28,'Base CDI'!$I$4:$I$29,S3101,"Cubic","Extrapolate=Linear","MultiX=Average","Skip=True","Sort=True")</f>
        <v>13.481247033414467</v>
      </c>
    </row>
    <row r="3102" spans="16:21" x14ac:dyDescent="0.25">
      <c r="P3102" s="10">
        <v>39021</v>
      </c>
      <c r="Q3102">
        <v>15.870620000000001</v>
      </c>
      <c r="S3102" s="42">
        <f t="shared" ca="1" si="54"/>
        <v>49073</v>
      </c>
      <c r="T3102" s="43">
        <f ca="1">_xll.BInterpol('Base CDI'!$H$4:$H$28,'Base CDI'!$J$4:$J$29,S3102,"Cubic","Extrapolate=Linear","MultiX=Average","Skip=True","Sort=True")</f>
        <v>13.478030679989978</v>
      </c>
      <c r="U3102" s="43">
        <f ca="1">_xll.BInterpol('Base CDI'!$H$4:$H$28,'Base CDI'!$I$4:$I$29,S3102,"Cubic","Extrapolate=Linear","MultiX=Average","Skip=True","Sort=True")</f>
        <v>13.48126930239134</v>
      </c>
    </row>
    <row r="3103" spans="16:21" x14ac:dyDescent="0.25">
      <c r="P3103" s="10">
        <v>39022</v>
      </c>
      <c r="Q3103">
        <v>15.878679999999999</v>
      </c>
      <c r="S3103" s="42">
        <f t="shared" ca="1" si="54"/>
        <v>49074</v>
      </c>
      <c r="T3103" s="43">
        <f ca="1">_xll.BInterpol('Base CDI'!$H$4:$H$28,'Base CDI'!$J$4:$J$29,S3103,"Cubic","Extrapolate=Linear","MultiX=Average","Skip=True","Sort=True")</f>
        <v>13.47806428830275</v>
      </c>
      <c r="U3103" s="43">
        <f ca="1">_xll.BInterpol('Base CDI'!$H$4:$H$28,'Base CDI'!$I$4:$I$29,S3103,"Cubic","Extrapolate=Linear","MultiX=Average","Skip=True","Sort=True")</f>
        <v>13.481291306472215</v>
      </c>
    </row>
    <row r="3104" spans="16:21" x14ac:dyDescent="0.25">
      <c r="P3104" s="10">
        <v>39024</v>
      </c>
      <c r="Q3104">
        <v>15.88673</v>
      </c>
      <c r="S3104" s="42">
        <f t="shared" ca="1" si="54"/>
        <v>49075</v>
      </c>
      <c r="T3104" s="43">
        <f ca="1">_xll.BInterpol('Base CDI'!$H$4:$H$28,'Base CDI'!$J$4:$J$29,S3104,"Cubic","Extrapolate=Linear","MultiX=Average","Skip=True","Sort=True")</f>
        <v>13.478097702232745</v>
      </c>
      <c r="U3104" s="43">
        <f ca="1">_xll.BInterpol('Base CDI'!$H$4:$H$28,'Base CDI'!$I$4:$I$29,S3104,"Cubic","Extrapolate=Linear","MultiX=Average","Skip=True","Sort=True")</f>
        <v>13.481313046086404</v>
      </c>
    </row>
    <row r="3105" spans="16:21" x14ac:dyDescent="0.25">
      <c r="P3105" s="10">
        <v>39027</v>
      </c>
      <c r="Q3105">
        <v>15.8948</v>
      </c>
      <c r="S3105" s="42">
        <f t="shared" ca="1" si="54"/>
        <v>49076</v>
      </c>
      <c r="T3105" s="43">
        <f ca="1">_xll.BInterpol('Base CDI'!$H$4:$H$28,'Base CDI'!$J$4:$J$29,S3105,"Cubic","Extrapolate=Linear","MultiX=Average","Skip=True","Sort=True")</f>
        <v>13.478130921984011</v>
      </c>
      <c r="U3105" s="43">
        <f ca="1">_xll.BInterpol('Base CDI'!$H$4:$H$28,'Base CDI'!$I$4:$I$29,S3105,"Cubic","Extrapolate=Linear","MultiX=Average","Skip=True","Sort=True")</f>
        <v>13.481334521663213</v>
      </c>
    </row>
    <row r="3106" spans="16:21" x14ac:dyDescent="0.25">
      <c r="P3106" s="10">
        <v>39028</v>
      </c>
      <c r="Q3106">
        <v>15.902889999999999</v>
      </c>
      <c r="S3106" s="42">
        <f t="shared" ca="1" si="54"/>
        <v>49077</v>
      </c>
      <c r="T3106" s="43">
        <f ca="1">_xll.BInterpol('Base CDI'!$H$4:$H$28,'Base CDI'!$J$4:$J$29,S3106,"Cubic","Extrapolate=Linear","MultiX=Average","Skip=True","Sort=True")</f>
        <v>13.478163947760605</v>
      </c>
      <c r="U3106" s="43">
        <f ca="1">_xll.BInterpol('Base CDI'!$H$4:$H$28,'Base CDI'!$I$4:$I$29,S3106,"Cubic","Extrapolate=Linear","MultiX=Average","Skip=True","Sort=True")</f>
        <v>13.48135573363195</v>
      </c>
    </row>
    <row r="3107" spans="16:21" x14ac:dyDescent="0.25">
      <c r="P3107" s="10">
        <v>39029</v>
      </c>
      <c r="Q3107">
        <v>15.910970000000001</v>
      </c>
      <c r="S3107" s="42">
        <f t="shared" ca="1" si="54"/>
        <v>49078</v>
      </c>
      <c r="T3107" s="43">
        <f ca="1">_xll.BInterpol('Base CDI'!$H$4:$H$28,'Base CDI'!$J$4:$J$29,S3107,"Cubic","Extrapolate=Linear","MultiX=Average","Skip=True","Sort=True")</f>
        <v>13.478196779766575</v>
      </c>
      <c r="U3107" s="43">
        <f ca="1">_xll.BInterpol('Base CDI'!$H$4:$H$28,'Base CDI'!$I$4:$I$29,S3107,"Cubic","Extrapolate=Linear","MultiX=Average","Skip=True","Sort=True")</f>
        <v>13.481376682421928</v>
      </c>
    </row>
    <row r="3108" spans="16:21" x14ac:dyDescent="0.25">
      <c r="P3108" s="10">
        <v>39030</v>
      </c>
      <c r="Q3108">
        <v>15.91906</v>
      </c>
      <c r="S3108" s="42">
        <f t="shared" ca="1" si="54"/>
        <v>49079</v>
      </c>
      <c r="T3108" s="43">
        <f ca="1">_xll.BInterpol('Base CDI'!$H$4:$H$28,'Base CDI'!$J$4:$J$29,S3108,"Cubic","Extrapolate=Linear","MultiX=Average","Skip=True","Sort=True")</f>
        <v>13.478229418205979</v>
      </c>
      <c r="U3108" s="43">
        <f ca="1">_xll.BInterpol('Base CDI'!$H$4:$H$28,'Base CDI'!$I$4:$I$29,S3108,"Cubic","Extrapolate=Linear","MultiX=Average","Skip=True","Sort=True")</f>
        <v>13.481397368462451</v>
      </c>
    </row>
    <row r="3109" spans="16:21" x14ac:dyDescent="0.25">
      <c r="P3109" s="10">
        <v>39031</v>
      </c>
      <c r="Q3109">
        <v>15.92713</v>
      </c>
      <c r="S3109" s="42">
        <f t="shared" ca="1" si="54"/>
        <v>49080</v>
      </c>
      <c r="T3109" s="43">
        <f ca="1">_xll.BInterpol('Base CDI'!$H$4:$H$28,'Base CDI'!$J$4:$J$29,S3109,"Cubic","Extrapolate=Linear","MultiX=Average","Skip=True","Sort=True")</f>
        <v>13.478261863282865</v>
      </c>
      <c r="U3109" s="43">
        <f ca="1">_xll.BInterpol('Base CDI'!$H$4:$H$28,'Base CDI'!$I$4:$I$29,S3109,"Cubic","Extrapolate=Linear","MultiX=Average","Skip=True","Sort=True")</f>
        <v>13.481417792182834</v>
      </c>
    </row>
    <row r="3110" spans="16:21" x14ac:dyDescent="0.25">
      <c r="P3110" s="10">
        <v>39034</v>
      </c>
      <c r="Q3110">
        <v>15.93521</v>
      </c>
      <c r="S3110" s="42">
        <f t="shared" ca="1" si="54"/>
        <v>49081</v>
      </c>
      <c r="T3110" s="43">
        <f ca="1">_xll.BInterpol('Base CDI'!$H$4:$H$28,'Base CDI'!$J$4:$J$29,S3110,"Cubic","Extrapolate=Linear","MultiX=Average","Skip=True","Sort=True")</f>
        <v>13.47829411520129</v>
      </c>
      <c r="U3110" s="43">
        <f ca="1">_xll.BInterpol('Base CDI'!$H$4:$H$28,'Base CDI'!$I$4:$I$29,S3110,"Cubic","Extrapolate=Linear","MultiX=Average","Skip=True","Sort=True")</f>
        <v>13.48143795401238</v>
      </c>
    </row>
    <row r="3111" spans="16:21" x14ac:dyDescent="0.25">
      <c r="P3111" s="10">
        <v>39035</v>
      </c>
      <c r="Q3111">
        <v>15.943289999999999</v>
      </c>
      <c r="S3111" s="42">
        <f t="shared" ca="1" si="54"/>
        <v>49082</v>
      </c>
      <c r="T3111" s="43">
        <f ca="1">_xll.BInterpol('Base CDI'!$H$4:$H$28,'Base CDI'!$J$4:$J$29,S3111,"Cubic","Extrapolate=Linear","MultiX=Average","Skip=True","Sort=True")</f>
        <v>13.478326174165305</v>
      </c>
      <c r="U3111" s="43">
        <f ca="1">_xll.BInterpol('Base CDI'!$H$4:$H$28,'Base CDI'!$I$4:$I$29,S3111,"Cubic","Extrapolate=Linear","MultiX=Average","Skip=True","Sort=True")</f>
        <v>13.481457854380402</v>
      </c>
    </row>
    <row r="3112" spans="16:21" x14ac:dyDescent="0.25">
      <c r="P3112" s="10">
        <v>39037</v>
      </c>
      <c r="Q3112">
        <v>15.95138</v>
      </c>
      <c r="S3112" s="42">
        <f t="shared" ca="1" si="54"/>
        <v>49083</v>
      </c>
      <c r="T3112" s="43">
        <f ca="1">_xll.BInterpol('Base CDI'!$H$4:$H$28,'Base CDI'!$J$4:$J$29,S3112,"Cubic","Extrapolate=Linear","MultiX=Average","Skip=True","Sort=True")</f>
        <v>13.478358040378962</v>
      </c>
      <c r="U3112" s="43">
        <f ca="1">_xll.BInterpol('Base CDI'!$H$4:$H$28,'Base CDI'!$I$4:$I$29,S3112,"Cubic","Extrapolate=Linear","MultiX=Average","Skip=True","Sort=True")</f>
        <v>13.481477493716207</v>
      </c>
    </row>
    <row r="3113" spans="16:21" x14ac:dyDescent="0.25">
      <c r="P3113" s="10">
        <v>39038</v>
      </c>
      <c r="Q3113">
        <v>15.95946</v>
      </c>
      <c r="S3113" s="42">
        <f t="shared" ca="1" si="54"/>
        <v>49084</v>
      </c>
      <c r="T3113" s="43">
        <f ca="1">_xll.BInterpol('Base CDI'!$H$4:$H$28,'Base CDI'!$J$4:$J$29,S3113,"Cubic","Extrapolate=Linear","MultiX=Average","Skip=True","Sort=True")</f>
        <v>13.478389714046317</v>
      </c>
      <c r="U3113" s="43">
        <f ca="1">_xll.BInterpol('Base CDI'!$H$4:$H$28,'Base CDI'!$I$4:$I$29,S3113,"Cubic","Extrapolate=Linear","MultiX=Average","Skip=True","Sort=True")</f>
        <v>13.481496872449107</v>
      </c>
    </row>
    <row r="3114" spans="16:21" x14ac:dyDescent="0.25">
      <c r="P3114" s="10">
        <v>39041</v>
      </c>
      <c r="Q3114">
        <v>15.96754</v>
      </c>
      <c r="S3114" s="42">
        <f t="shared" ca="1" si="54"/>
        <v>49085</v>
      </c>
      <c r="T3114" s="43">
        <f ca="1">_xll.BInterpol('Base CDI'!$H$4:$H$28,'Base CDI'!$J$4:$J$29,S3114,"Cubic","Extrapolate=Linear","MultiX=Average","Skip=True","Sort=True")</f>
        <v>13.478421195371419</v>
      </c>
      <c r="U3114" s="43">
        <f ca="1">_xll.BInterpol('Base CDI'!$H$4:$H$28,'Base CDI'!$I$4:$I$29,S3114,"Cubic","Extrapolate=Linear","MultiX=Average","Skip=True","Sort=True")</f>
        <v>13.481515991008406</v>
      </c>
    </row>
    <row r="3115" spans="16:21" x14ac:dyDescent="0.25">
      <c r="P3115" s="10">
        <v>39042</v>
      </c>
      <c r="Q3115">
        <v>15.975630000000001</v>
      </c>
      <c r="S3115" s="42">
        <f t="shared" ca="1" si="54"/>
        <v>49086</v>
      </c>
      <c r="T3115" s="43">
        <f ca="1">_xll.BInterpol('Base CDI'!$H$4:$H$28,'Base CDI'!$J$4:$J$29,S3115,"Cubic","Extrapolate=Linear","MultiX=Average","Skip=True","Sort=True")</f>
        <v>13.478452484558325</v>
      </c>
      <c r="U3115" s="43">
        <f ca="1">_xll.BInterpol('Base CDI'!$H$4:$H$28,'Base CDI'!$I$4:$I$29,S3115,"Cubic","Extrapolate=Linear","MultiX=Average","Skip=True","Sort=True")</f>
        <v>13.481534849823417</v>
      </c>
    </row>
    <row r="3116" spans="16:21" x14ac:dyDescent="0.25">
      <c r="P3116" s="10">
        <v>39043</v>
      </c>
      <c r="Q3116">
        <v>15.98373</v>
      </c>
      <c r="S3116" s="42">
        <f t="shared" ca="1" si="54"/>
        <v>49087</v>
      </c>
      <c r="T3116" s="43">
        <f ca="1">_xll.BInterpol('Base CDI'!$H$4:$H$28,'Base CDI'!$J$4:$J$29,S3116,"Cubic","Extrapolate=Linear","MultiX=Average","Skip=True","Sort=True")</f>
        <v>13.478483581811084</v>
      </c>
      <c r="U3116" s="43">
        <f ca="1">_xll.BInterpol('Base CDI'!$H$4:$H$28,'Base CDI'!$I$4:$I$29,S3116,"Cubic","Extrapolate=Linear","MultiX=Average","Skip=True","Sort=True")</f>
        <v>13.481553449323448</v>
      </c>
    </row>
    <row r="3117" spans="16:21" x14ac:dyDescent="0.25">
      <c r="P3117" s="10">
        <v>39044</v>
      </c>
      <c r="Q3117">
        <v>15.991820000000001</v>
      </c>
      <c r="S3117" s="42">
        <f t="shared" ca="1" si="54"/>
        <v>49088</v>
      </c>
      <c r="T3117" s="43">
        <f ca="1">_xll.BInterpol('Base CDI'!$H$4:$H$28,'Base CDI'!$J$4:$J$29,S3117,"Cubic","Extrapolate=Linear","MultiX=Average","Skip=True","Sort=True")</f>
        <v>13.478514487333751</v>
      </c>
      <c r="U3117" s="43">
        <f ca="1">_xll.BInterpol('Base CDI'!$H$4:$H$28,'Base CDI'!$I$4:$I$29,S3117,"Cubic","Extrapolate=Linear","MultiX=Average","Skip=True","Sort=True")</f>
        <v>13.481571789937806</v>
      </c>
    </row>
    <row r="3118" spans="16:21" x14ac:dyDescent="0.25">
      <c r="P3118" s="10">
        <v>39045</v>
      </c>
      <c r="Q3118">
        <v>15.999930000000001</v>
      </c>
      <c r="S3118" s="42">
        <f t="shared" ca="1" si="54"/>
        <v>49089</v>
      </c>
      <c r="T3118" s="43">
        <f ca="1">_xll.BInterpol('Base CDI'!$H$4:$H$28,'Base CDI'!$J$4:$J$29,S3118,"Cubic","Extrapolate=Linear","MultiX=Average","Skip=True","Sort=True")</f>
        <v>13.478545201330379</v>
      </c>
      <c r="U3118" s="43">
        <f ca="1">_xll.BInterpol('Base CDI'!$H$4:$H$28,'Base CDI'!$I$4:$I$29,S3118,"Cubic","Extrapolate=Linear","MultiX=Average","Skip=True","Sort=True")</f>
        <v>13.481589872095803</v>
      </c>
    </row>
    <row r="3119" spans="16:21" x14ac:dyDescent="0.25">
      <c r="P3119" s="10">
        <v>39048</v>
      </c>
      <c r="Q3119">
        <v>16.008030000000002</v>
      </c>
      <c r="S3119" s="42">
        <f t="shared" ca="1" si="54"/>
        <v>49090</v>
      </c>
      <c r="T3119" s="43">
        <f ca="1">_xll.BInterpol('Base CDI'!$H$4:$H$28,'Base CDI'!$J$4:$J$29,S3119,"Cubic","Extrapolate=Linear","MultiX=Average","Skip=True","Sort=True")</f>
        <v>13.478575724005021</v>
      </c>
      <c r="U3119" s="43">
        <f ca="1">_xll.BInterpol('Base CDI'!$H$4:$H$28,'Base CDI'!$I$4:$I$29,S3119,"Cubic","Extrapolate=Linear","MultiX=Average","Skip=True","Sort=True")</f>
        <v>13.481607696226746</v>
      </c>
    </row>
    <row r="3120" spans="16:21" x14ac:dyDescent="0.25">
      <c r="P3120" s="10">
        <v>39049</v>
      </c>
      <c r="Q3120">
        <v>16.01614</v>
      </c>
      <c r="S3120" s="42">
        <f t="shared" ca="1" si="54"/>
        <v>49091</v>
      </c>
      <c r="T3120" s="43">
        <f ca="1">_xll.BInterpol('Base CDI'!$H$4:$H$28,'Base CDI'!$J$4:$J$29,S3120,"Cubic","Extrapolate=Linear","MultiX=Average","Skip=True","Sort=True")</f>
        <v>13.478606055561729</v>
      </c>
      <c r="U3120" s="43">
        <f ca="1">_xll.BInterpol('Base CDI'!$H$4:$H$28,'Base CDI'!$I$4:$I$29,S3120,"Cubic","Extrapolate=Linear","MultiX=Average","Skip=True","Sort=True")</f>
        <v>13.481625262759945</v>
      </c>
    </row>
    <row r="3121" spans="16:21" x14ac:dyDescent="0.25">
      <c r="P3121" s="10">
        <v>39050</v>
      </c>
      <c r="Q3121">
        <v>16.024249999999999</v>
      </c>
      <c r="S3121" s="42">
        <f t="shared" ca="1" si="54"/>
        <v>49092</v>
      </c>
      <c r="T3121" s="43">
        <f ca="1">_xll.BInterpol('Base CDI'!$H$4:$H$28,'Base CDI'!$J$4:$J$29,S3121,"Cubic","Extrapolate=Linear","MultiX=Average","Skip=True","Sort=True")</f>
        <v>13.478636196204555</v>
      </c>
      <c r="U3121" s="43">
        <f ca="1">_xll.BInterpol('Base CDI'!$H$4:$H$28,'Base CDI'!$I$4:$I$29,S3121,"Cubic","Extrapolate=Linear","MultiX=Average","Skip=True","Sort=True")</f>
        <v>13.481642572124708</v>
      </c>
    </row>
    <row r="3122" spans="16:21" x14ac:dyDescent="0.25">
      <c r="P3122" s="10">
        <v>39051</v>
      </c>
      <c r="Q3122">
        <v>16.032360000000001</v>
      </c>
      <c r="S3122" s="42">
        <f t="shared" ca="1" si="54"/>
        <v>49093</v>
      </c>
      <c r="T3122" s="43">
        <f ca="1">_xll.BInterpol('Base CDI'!$H$4:$H$28,'Base CDI'!$J$4:$J$29,S3122,"Cubic","Extrapolate=Linear","MultiX=Average","Skip=True","Sort=True")</f>
        <v>13.478666146137554</v>
      </c>
      <c r="U3122" s="43">
        <f ca="1">_xll.BInterpol('Base CDI'!$H$4:$H$28,'Base CDI'!$I$4:$I$29,S3122,"Cubic","Extrapolate=Linear","MultiX=Average","Skip=True","Sort=True")</f>
        <v>13.481659624750344</v>
      </c>
    </row>
    <row r="3123" spans="16:21" x14ac:dyDescent="0.25">
      <c r="P3123" s="10">
        <v>39052</v>
      </c>
      <c r="Q3123">
        <v>16.040209999999998</v>
      </c>
      <c r="S3123" s="42">
        <f t="shared" ca="1" si="54"/>
        <v>49094</v>
      </c>
      <c r="T3123" s="43">
        <f ca="1">_xll.BInterpol('Base CDI'!$H$4:$H$28,'Base CDI'!$J$4:$J$29,S3123,"Cubic","Extrapolate=Linear","MultiX=Average","Skip=True","Sort=True")</f>
        <v>13.478695905564779</v>
      </c>
      <c r="U3123" s="43">
        <f ca="1">_xll.BInterpol('Base CDI'!$H$4:$H$28,'Base CDI'!$I$4:$I$29,S3123,"Cubic","Extrapolate=Linear","MultiX=Average","Skip=True","Sort=True")</f>
        <v>13.481676421066165</v>
      </c>
    </row>
    <row r="3124" spans="16:21" x14ac:dyDescent="0.25">
      <c r="P3124" s="10">
        <v>39055</v>
      </c>
      <c r="Q3124">
        <v>16.048069999999999</v>
      </c>
      <c r="S3124" s="42">
        <f t="shared" ca="1" si="54"/>
        <v>49095</v>
      </c>
      <c r="T3124" s="43">
        <f ca="1">_xll.BInterpol('Base CDI'!$H$4:$H$28,'Base CDI'!$J$4:$J$29,S3124,"Cubic","Extrapolate=Linear","MultiX=Average","Skip=True","Sort=True")</f>
        <v>13.478725474690281</v>
      </c>
      <c r="U3124" s="43">
        <f ca="1">_xll.BInterpol('Base CDI'!$H$4:$H$28,'Base CDI'!$I$4:$I$29,S3124,"Cubic","Extrapolate=Linear","MultiX=Average","Skip=True","Sort=True")</f>
        <v>13.481692961501475</v>
      </c>
    </row>
    <row r="3125" spans="16:21" x14ac:dyDescent="0.25">
      <c r="P3125" s="10">
        <v>39056</v>
      </c>
      <c r="Q3125">
        <v>16.05594</v>
      </c>
      <c r="S3125" s="42">
        <f t="shared" ca="1" si="54"/>
        <v>49096</v>
      </c>
      <c r="T3125" s="43">
        <f ca="1">_xll.BInterpol('Base CDI'!$H$4:$H$28,'Base CDI'!$J$4:$J$29,S3125,"Cubic","Extrapolate=Linear","MultiX=Average","Skip=True","Sort=True")</f>
        <v>13.478754853718113</v>
      </c>
      <c r="U3125" s="43">
        <f ca="1">_xll.BInterpol('Base CDI'!$H$4:$H$28,'Base CDI'!$I$4:$I$29,S3125,"Cubic","Extrapolate=Linear","MultiX=Average","Skip=True","Sort=True")</f>
        <v>13.481709246485586</v>
      </c>
    </row>
    <row r="3126" spans="16:21" x14ac:dyDescent="0.25">
      <c r="P3126" s="10">
        <v>39057</v>
      </c>
      <c r="Q3126">
        <v>16.06381</v>
      </c>
      <c r="S3126" s="42">
        <f t="shared" ca="1" si="54"/>
        <v>49097</v>
      </c>
      <c r="T3126" s="43">
        <f ca="1">_xll.BInterpol('Base CDI'!$H$4:$H$28,'Base CDI'!$J$4:$J$29,S3126,"Cubic","Extrapolate=Linear","MultiX=Average","Skip=True","Sort=True")</f>
        <v>13.478784042852331</v>
      </c>
      <c r="U3126" s="43">
        <f ca="1">_xll.BInterpol('Base CDI'!$H$4:$H$28,'Base CDI'!$I$4:$I$29,S3126,"Cubic","Extrapolate=Linear","MultiX=Average","Skip=True","Sort=True")</f>
        <v>13.481725276447808</v>
      </c>
    </row>
    <row r="3127" spans="16:21" x14ac:dyDescent="0.25">
      <c r="P3127" s="10">
        <v>39058</v>
      </c>
      <c r="Q3127">
        <v>16.071680000000001</v>
      </c>
      <c r="S3127" s="42">
        <f t="shared" ca="1" si="54"/>
        <v>49098</v>
      </c>
      <c r="T3127" s="43">
        <f ca="1">_xll.BInterpol('Base CDI'!$H$4:$H$28,'Base CDI'!$J$4:$J$29,S3127,"Cubic","Extrapolate=Linear","MultiX=Average","Skip=True","Sort=True")</f>
        <v>13.478813042296983</v>
      </c>
      <c r="U3127" s="43">
        <f ca="1">_xll.BInterpol('Base CDI'!$H$4:$H$28,'Base CDI'!$I$4:$I$29,S3127,"Cubic","Extrapolate=Linear","MultiX=Average","Skip=True","Sort=True")</f>
        <v>13.481741051817448</v>
      </c>
    </row>
    <row r="3128" spans="16:21" x14ac:dyDescent="0.25">
      <c r="P3128" s="10">
        <v>39059</v>
      </c>
      <c r="Q3128">
        <v>16.079550000000001</v>
      </c>
      <c r="S3128" s="42">
        <f t="shared" ca="1" si="54"/>
        <v>49099</v>
      </c>
      <c r="T3128" s="43">
        <f ca="1">_xll.BInterpol('Base CDI'!$H$4:$H$28,'Base CDI'!$J$4:$J$29,S3128,"Cubic","Extrapolate=Linear","MultiX=Average","Skip=True","Sort=True")</f>
        <v>13.478841852256126</v>
      </c>
      <c r="U3128" s="43">
        <f ca="1">_xll.BInterpol('Base CDI'!$H$4:$H$28,'Base CDI'!$I$4:$I$29,S3128,"Cubic","Extrapolate=Linear","MultiX=Average","Skip=True","Sort=True")</f>
        <v>13.481756573023814</v>
      </c>
    </row>
    <row r="3129" spans="16:21" x14ac:dyDescent="0.25">
      <c r="P3129" s="10">
        <v>39062</v>
      </c>
      <c r="Q3129">
        <v>16.087420000000002</v>
      </c>
      <c r="S3129" s="42">
        <f t="shared" ca="1" si="54"/>
        <v>49100</v>
      </c>
      <c r="T3129" s="43">
        <f ca="1">_xll.BInterpol('Base CDI'!$H$4:$H$28,'Base CDI'!$J$4:$J$29,S3129,"Cubic","Extrapolate=Linear","MultiX=Average","Skip=True","Sort=True")</f>
        <v>13.478870472933812</v>
      </c>
      <c r="U3129" s="43">
        <f ca="1">_xll.BInterpol('Base CDI'!$H$4:$H$28,'Base CDI'!$I$4:$I$29,S3129,"Cubic","Extrapolate=Linear","MultiX=Average","Skip=True","Sort=True")</f>
        <v>13.481771840496217</v>
      </c>
    </row>
    <row r="3130" spans="16:21" x14ac:dyDescent="0.25">
      <c r="P3130" s="10">
        <v>39063</v>
      </c>
      <c r="Q3130">
        <v>16.095289999999999</v>
      </c>
      <c r="S3130" s="42">
        <f t="shared" ca="1" si="54"/>
        <v>49101</v>
      </c>
      <c r="T3130" s="43">
        <f ca="1">_xll.BInterpol('Base CDI'!$H$4:$H$28,'Base CDI'!$J$4:$J$29,S3130,"Cubic","Extrapolate=Linear","MultiX=Average","Skip=True","Sort=True")</f>
        <v>13.478898904534093</v>
      </c>
      <c r="U3130" s="43">
        <f ca="1">_xll.BInterpol('Base CDI'!$H$4:$H$28,'Base CDI'!$I$4:$I$29,S3130,"Cubic","Extrapolate=Linear","MultiX=Average","Skip=True","Sort=True")</f>
        <v>13.481786854663966</v>
      </c>
    </row>
    <row r="3131" spans="16:21" x14ac:dyDescent="0.25">
      <c r="P3131" s="10">
        <v>39064</v>
      </c>
      <c r="Q3131">
        <v>16.103149999999999</v>
      </c>
      <c r="S3131" s="42">
        <f t="shared" ca="1" si="54"/>
        <v>49102</v>
      </c>
      <c r="T3131" s="43">
        <f ca="1">_xll.BInterpol('Base CDI'!$H$4:$H$28,'Base CDI'!$J$4:$J$29,S3131,"Cubic","Extrapolate=Linear","MultiX=Average","Skip=True","Sort=True")</f>
        <v>13.478927147261022</v>
      </c>
      <c r="U3131" s="43">
        <f ca="1">_xll.BInterpol('Base CDI'!$H$4:$H$28,'Base CDI'!$I$4:$I$29,S3131,"Cubic","Extrapolate=Linear","MultiX=Average","Skip=True","Sort=True")</f>
        <v>13.481801615956368</v>
      </c>
    </row>
    <row r="3132" spans="16:21" x14ac:dyDescent="0.25">
      <c r="P3132" s="10">
        <v>39065</v>
      </c>
      <c r="Q3132">
        <v>16.11102</v>
      </c>
      <c r="S3132" s="42">
        <f t="shared" ca="1" si="54"/>
        <v>49103</v>
      </c>
      <c r="T3132" s="43">
        <f ca="1">_xll.BInterpol('Base CDI'!$H$4:$H$28,'Base CDI'!$J$4:$J$29,S3132,"Cubic","Extrapolate=Linear","MultiX=Average","Skip=True","Sort=True")</f>
        <v>13.478955201318653</v>
      </c>
      <c r="U3132" s="43">
        <f ca="1">_xll.BInterpol('Base CDI'!$H$4:$H$28,'Base CDI'!$I$4:$I$29,S3132,"Cubic","Extrapolate=Linear","MultiX=Average","Skip=True","Sort=True")</f>
        <v>13.481816124802736</v>
      </c>
    </row>
    <row r="3133" spans="16:21" x14ac:dyDescent="0.25">
      <c r="P3133" s="10">
        <v>39066</v>
      </c>
      <c r="Q3133">
        <v>16.11889</v>
      </c>
      <c r="S3133" s="42">
        <f t="shared" ca="1" si="54"/>
        <v>49104</v>
      </c>
      <c r="T3133" s="43">
        <f ca="1">_xll.BInterpol('Base CDI'!$H$4:$H$28,'Base CDI'!$J$4:$J$29,S3133,"Cubic","Extrapolate=Linear","MultiX=Average","Skip=True","Sort=True")</f>
        <v>13.478983066911036</v>
      </c>
      <c r="U3133" s="43">
        <f ca="1">_xll.BInterpol('Base CDI'!$H$4:$H$28,'Base CDI'!$I$4:$I$29,S3133,"Cubic","Extrapolate=Linear","MultiX=Average","Skip=True","Sort=True")</f>
        <v>13.481830381632374</v>
      </c>
    </row>
    <row r="3134" spans="16:21" x14ac:dyDescent="0.25">
      <c r="P3134" s="10">
        <v>39069</v>
      </c>
      <c r="Q3134">
        <v>16.12677</v>
      </c>
      <c r="S3134" s="42">
        <f t="shared" ca="1" si="54"/>
        <v>49105</v>
      </c>
      <c r="T3134" s="43">
        <f ca="1">_xll.BInterpol('Base CDI'!$H$4:$H$28,'Base CDI'!$J$4:$J$29,S3134,"Cubic","Extrapolate=Linear","MultiX=Average","Skip=True","Sort=True")</f>
        <v>13.479010744242229</v>
      </c>
      <c r="U3134" s="43">
        <f ca="1">_xll.BInterpol('Base CDI'!$H$4:$H$28,'Base CDI'!$I$4:$I$29,S3134,"Cubic","Extrapolate=Linear","MultiX=Average","Skip=True","Sort=True")</f>
        <v>13.481844386874593</v>
      </c>
    </row>
    <row r="3135" spans="16:21" x14ac:dyDescent="0.25">
      <c r="P3135" s="10">
        <v>39070</v>
      </c>
      <c r="Q3135">
        <v>16.13466</v>
      </c>
      <c r="S3135" s="42">
        <f t="shared" ca="1" si="54"/>
        <v>49106</v>
      </c>
      <c r="T3135" s="43">
        <f ca="1">_xll.BInterpol('Base CDI'!$H$4:$H$28,'Base CDI'!$J$4:$J$29,S3135,"Cubic","Extrapolate=Linear","MultiX=Average","Skip=True","Sort=True")</f>
        <v>13.479038233516279</v>
      </c>
      <c r="U3135" s="43">
        <f ca="1">_xll.BInterpol('Base CDI'!$H$4:$H$28,'Base CDI'!$I$4:$I$29,S3135,"Cubic","Extrapolate=Linear","MultiX=Average","Skip=True","Sort=True")</f>
        <v>13.481858140958703</v>
      </c>
    </row>
    <row r="3136" spans="16:21" x14ac:dyDescent="0.25">
      <c r="P3136" s="10">
        <v>39071</v>
      </c>
      <c r="Q3136">
        <v>16.142569999999999</v>
      </c>
      <c r="S3136" s="42">
        <f t="shared" ca="1" si="54"/>
        <v>49107</v>
      </c>
      <c r="T3136" s="43">
        <f ca="1">_xll.BInterpol('Base CDI'!$H$4:$H$28,'Base CDI'!$J$4:$J$29,S3136,"Cubic","Extrapolate=Linear","MultiX=Average","Skip=True","Sort=True")</f>
        <v>13.479065534937245</v>
      </c>
      <c r="U3136" s="43">
        <f ca="1">_xll.BInterpol('Base CDI'!$H$4:$H$28,'Base CDI'!$I$4:$I$29,S3136,"Cubic","Extrapolate=Linear","MultiX=Average","Skip=True","Sort=True")</f>
        <v>13.481871644314014</v>
      </c>
    </row>
    <row r="3137" spans="16:21" x14ac:dyDescent="0.25">
      <c r="P3137" s="10">
        <v>39072</v>
      </c>
      <c r="Q3137">
        <v>16.150490000000001</v>
      </c>
      <c r="S3137" s="42">
        <f t="shared" ca="1" si="54"/>
        <v>49108</v>
      </c>
      <c r="T3137" s="43">
        <f ca="1">_xll.BInterpol('Base CDI'!$H$4:$H$28,'Base CDI'!$J$4:$J$29,S3137,"Cubic","Extrapolate=Linear","MultiX=Average","Skip=True","Sort=True")</f>
        <v>13.479092648709175</v>
      </c>
      <c r="U3137" s="43">
        <f ca="1">_xll.BInterpol('Base CDI'!$H$4:$H$28,'Base CDI'!$I$4:$I$29,S3137,"Cubic","Extrapolate=Linear","MultiX=Average","Skip=True","Sort=True")</f>
        <v>13.481884897369831</v>
      </c>
    </row>
    <row r="3138" spans="16:21" x14ac:dyDescent="0.25">
      <c r="P3138" s="10">
        <v>39073</v>
      </c>
      <c r="Q3138">
        <v>16.15841</v>
      </c>
      <c r="S3138" s="42">
        <f t="shared" ca="1" si="54"/>
        <v>49109</v>
      </c>
      <c r="T3138" s="43">
        <f ca="1">_xll.BInterpol('Base CDI'!$H$4:$H$28,'Base CDI'!$J$4:$J$29,S3138,"Cubic","Extrapolate=Linear","MultiX=Average","Skip=True","Sort=True")</f>
        <v>13.479119575036123</v>
      </c>
      <c r="U3138" s="43">
        <f ca="1">_xll.BInterpol('Base CDI'!$H$4:$H$28,'Base CDI'!$I$4:$I$29,S3138,"Cubic","Extrapolate=Linear","MultiX=Average","Skip=True","Sort=True")</f>
        <v>13.481897900555467</v>
      </c>
    </row>
    <row r="3139" spans="16:21" x14ac:dyDescent="0.25">
      <c r="P3139" s="10">
        <v>39077</v>
      </c>
      <c r="Q3139">
        <v>16.166319999999999</v>
      </c>
      <c r="S3139" s="42">
        <f t="shared" ca="1" si="54"/>
        <v>49110</v>
      </c>
      <c r="T3139" s="43">
        <f ca="1">_xll.BInterpol('Base CDI'!$H$4:$H$28,'Base CDI'!$J$4:$J$29,S3139,"Cubic","Extrapolate=Linear","MultiX=Average","Skip=True","Sort=True")</f>
        <v>13.479146314122143</v>
      </c>
      <c r="U3139" s="43">
        <f ca="1">_xll.BInterpol('Base CDI'!$H$4:$H$28,'Base CDI'!$I$4:$I$29,S3139,"Cubic","Extrapolate=Linear","MultiX=Average","Skip=True","Sort=True")</f>
        <v>13.481910654300229</v>
      </c>
    </row>
    <row r="3140" spans="16:21" x14ac:dyDescent="0.25">
      <c r="P3140" s="10">
        <v>39078</v>
      </c>
      <c r="Q3140">
        <v>16.17426</v>
      </c>
      <c r="S3140" s="42">
        <f t="shared" ca="1" si="54"/>
        <v>49111</v>
      </c>
      <c r="T3140" s="43">
        <f ca="1">_xll.BInterpol('Base CDI'!$H$4:$H$28,'Base CDI'!$J$4:$J$29,S3140,"Cubic","Extrapolate=Linear","MultiX=Average","Skip=True","Sort=True")</f>
        <v>13.479172866171288</v>
      </c>
      <c r="U3140" s="43">
        <f ca="1">_xll.BInterpol('Base CDI'!$H$4:$H$28,'Base CDI'!$I$4:$I$29,S3140,"Cubic","Extrapolate=Linear","MultiX=Average","Skip=True","Sort=True")</f>
        <v>13.481923159033425</v>
      </c>
    </row>
    <row r="3141" spans="16:21" x14ac:dyDescent="0.25">
      <c r="P3141" s="10">
        <v>39079</v>
      </c>
      <c r="Q3141">
        <v>16.182189999999999</v>
      </c>
      <c r="S3141" s="42">
        <f t="shared" ca="1" si="54"/>
        <v>49112</v>
      </c>
      <c r="T3141" s="43">
        <f ca="1">_xll.BInterpol('Base CDI'!$H$4:$H$28,'Base CDI'!$J$4:$J$29,S3141,"Cubic","Extrapolate=Linear","MultiX=Average","Skip=True","Sort=True")</f>
        <v>13.479199231387609</v>
      </c>
      <c r="U3141" s="43">
        <f ca="1">_xll.BInterpol('Base CDI'!$H$4:$H$28,'Base CDI'!$I$4:$I$29,S3141,"Cubic","Extrapolate=Linear","MultiX=Average","Skip=True","Sort=True")</f>
        <v>13.481935415184367</v>
      </c>
    </row>
    <row r="3142" spans="16:21" x14ac:dyDescent="0.25">
      <c r="P3142" s="10">
        <v>39080</v>
      </c>
      <c r="Q3142">
        <v>16.19014</v>
      </c>
      <c r="S3142" s="42">
        <f t="shared" ca="1" si="54"/>
        <v>49113</v>
      </c>
      <c r="T3142" s="43">
        <f ca="1">_xll.BInterpol('Base CDI'!$H$4:$H$28,'Base CDI'!$J$4:$J$29,S3142,"Cubic","Extrapolate=Linear","MultiX=Average","Skip=True","Sort=True")</f>
        <v>13.479225409975161</v>
      </c>
      <c r="U3142" s="43">
        <f ca="1">_xll.BInterpol('Base CDI'!$H$4:$H$28,'Base CDI'!$I$4:$I$29,S3142,"Cubic","Extrapolate=Linear","MultiX=Average","Skip=True","Sort=True")</f>
        <v>13.48194742318236</v>
      </c>
    </row>
    <row r="3143" spans="16:21" x14ac:dyDescent="0.25">
      <c r="P3143" s="10">
        <v>39084</v>
      </c>
      <c r="Q3143">
        <v>16.198090000000001</v>
      </c>
      <c r="S3143" s="42">
        <f t="shared" ca="1" si="54"/>
        <v>49114</v>
      </c>
      <c r="T3143" s="43">
        <f ca="1">_xll.BInterpol('Base CDI'!$H$4:$H$28,'Base CDI'!$J$4:$J$29,S3143,"Cubic","Extrapolate=Linear","MultiX=Average","Skip=True","Sort=True")</f>
        <v>13.479251402137997</v>
      </c>
      <c r="U3143" s="43">
        <f ca="1">_xll.BInterpol('Base CDI'!$H$4:$H$28,'Base CDI'!$I$4:$I$29,S3143,"Cubic","Extrapolate=Linear","MultiX=Average","Skip=True","Sort=True")</f>
        <v>13.481959183456716</v>
      </c>
    </row>
    <row r="3144" spans="16:21" x14ac:dyDescent="0.25">
      <c r="P3144" s="10">
        <v>39085</v>
      </c>
      <c r="Q3144">
        <v>16.206040000000002</v>
      </c>
      <c r="S3144" s="42">
        <f t="shared" ca="1" si="54"/>
        <v>49115</v>
      </c>
      <c r="T3144" s="43">
        <f ca="1">_xll.BInterpol('Base CDI'!$H$4:$H$28,'Base CDI'!$J$4:$J$29,S3144,"Cubic","Extrapolate=Linear","MultiX=Average","Skip=True","Sort=True")</f>
        <v>13.479277208080168</v>
      </c>
      <c r="U3144" s="43">
        <f ca="1">_xll.BInterpol('Base CDI'!$H$4:$H$28,'Base CDI'!$I$4:$I$29,S3144,"Cubic","Extrapolate=Linear","MultiX=Average","Skip=True","Sort=True")</f>
        <v>13.481970696436745</v>
      </c>
    </row>
    <row r="3145" spans="16:21" x14ac:dyDescent="0.25">
      <c r="P3145" s="10">
        <v>39086</v>
      </c>
      <c r="Q3145">
        <v>16.213989999999999</v>
      </c>
      <c r="S3145" s="42">
        <f t="shared" ca="1" si="54"/>
        <v>49116</v>
      </c>
      <c r="T3145" s="43">
        <f ca="1">_xll.BInterpol('Base CDI'!$H$4:$H$28,'Base CDI'!$J$4:$J$29,S3145,"Cubic","Extrapolate=Linear","MultiX=Average","Skip=True","Sort=True")</f>
        <v>13.479302828005729</v>
      </c>
      <c r="U3145" s="43">
        <f ca="1">_xll.BInterpol('Base CDI'!$H$4:$H$28,'Base CDI'!$I$4:$I$29,S3145,"Cubic","Extrapolate=Linear","MultiX=Average","Skip=True","Sort=True")</f>
        <v>13.481981962551753</v>
      </c>
    </row>
    <row r="3146" spans="16:21" x14ac:dyDescent="0.25">
      <c r="P3146" s="10">
        <v>39087</v>
      </c>
      <c r="Q3146">
        <v>16.22195</v>
      </c>
      <c r="S3146" s="42">
        <f t="shared" ca="1" si="54"/>
        <v>49117</v>
      </c>
      <c r="T3146" s="43">
        <f ca="1">_xll.BInterpol('Base CDI'!$H$4:$H$28,'Base CDI'!$J$4:$J$29,S3146,"Cubic","Extrapolate=Linear","MultiX=Average","Skip=True","Sort=True")</f>
        <v>13.479328262118731</v>
      </c>
      <c r="U3146" s="43">
        <f ca="1">_xll.BInterpol('Base CDI'!$H$4:$H$28,'Base CDI'!$I$4:$I$29,S3146,"Cubic","Extrapolate=Linear","MultiX=Average","Skip=True","Sort=True")</f>
        <v>13.48199298223105</v>
      </c>
    </row>
    <row r="3147" spans="16:21" x14ac:dyDescent="0.25">
      <c r="P3147" s="10">
        <v>39090</v>
      </c>
      <c r="Q3147">
        <v>16.22992</v>
      </c>
      <c r="S3147" s="42">
        <f t="shared" ref="S3147:S3210" ca="1" si="55">S3146+1</f>
        <v>49118</v>
      </c>
      <c r="T3147" s="43">
        <f ca="1">_xll.BInterpol('Base CDI'!$H$4:$H$28,'Base CDI'!$J$4:$J$29,S3147,"Cubic","Extrapolate=Linear","MultiX=Average","Skip=True","Sort=True")</f>
        <v>13.479353510623227</v>
      </c>
      <c r="U3147" s="43">
        <f ca="1">_xll.BInterpol('Base CDI'!$H$4:$H$28,'Base CDI'!$I$4:$I$29,S3147,"Cubic","Extrapolate=Linear","MultiX=Average","Skip=True","Sort=True")</f>
        <v>13.482003755903945</v>
      </c>
    </row>
    <row r="3148" spans="16:21" x14ac:dyDescent="0.25">
      <c r="P3148" s="10">
        <v>39091</v>
      </c>
      <c r="Q3148">
        <v>16.23789</v>
      </c>
      <c r="S3148" s="42">
        <f t="shared" ca="1" si="55"/>
        <v>49119</v>
      </c>
      <c r="T3148" s="43">
        <f ca="1">_xll.BInterpol('Base CDI'!$H$4:$H$28,'Base CDI'!$J$4:$J$29,S3148,"Cubic","Extrapolate=Linear","MultiX=Average","Skip=True","Sort=True")</f>
        <v>13.479378573723272</v>
      </c>
      <c r="U3148" s="43">
        <f ca="1">_xll.BInterpol('Base CDI'!$H$4:$H$28,'Base CDI'!$I$4:$I$29,S3148,"Cubic","Extrapolate=Linear","MultiX=Average","Skip=True","Sort=True")</f>
        <v>13.482014283999748</v>
      </c>
    </row>
    <row r="3149" spans="16:21" x14ac:dyDescent="0.25">
      <c r="P3149" s="10">
        <v>39092</v>
      </c>
      <c r="Q3149">
        <v>16.24587</v>
      </c>
      <c r="S3149" s="42">
        <f t="shared" ca="1" si="55"/>
        <v>49120</v>
      </c>
      <c r="T3149" s="43">
        <f ca="1">_xll.BInterpol('Base CDI'!$H$4:$H$28,'Base CDI'!$J$4:$J$29,S3149,"Cubic","Extrapolate=Linear","MultiX=Average","Skip=True","Sort=True")</f>
        <v>13.479403451622916</v>
      </c>
      <c r="U3149" s="43">
        <f ca="1">_xll.BInterpol('Base CDI'!$H$4:$H$28,'Base CDI'!$I$4:$I$29,S3149,"Cubic","Extrapolate=Linear","MultiX=Average","Skip=True","Sort=True")</f>
        <v>13.482024566947766</v>
      </c>
    </row>
    <row r="3150" spans="16:21" x14ac:dyDescent="0.25">
      <c r="P3150" s="10">
        <v>39093</v>
      </c>
      <c r="Q3150">
        <v>16.25384</v>
      </c>
      <c r="S3150" s="42">
        <f t="shared" ca="1" si="55"/>
        <v>49121</v>
      </c>
      <c r="T3150" s="43">
        <f ca="1">_xll.BInterpol('Base CDI'!$H$4:$H$28,'Base CDI'!$J$4:$J$29,S3150,"Cubic","Extrapolate=Linear","MultiX=Average","Skip=True","Sort=True")</f>
        <v>13.479428144526215</v>
      </c>
      <c r="U3150" s="43">
        <f ca="1">_xll.BInterpol('Base CDI'!$H$4:$H$28,'Base CDI'!$I$4:$I$29,S3150,"Cubic","Extrapolate=Linear","MultiX=Average","Skip=True","Sort=True")</f>
        <v>13.48203460517731</v>
      </c>
    </row>
    <row r="3151" spans="16:21" x14ac:dyDescent="0.25">
      <c r="P3151" s="10">
        <v>39094</v>
      </c>
      <c r="Q3151">
        <v>16.261790000000001</v>
      </c>
      <c r="S3151" s="42">
        <f t="shared" ca="1" si="55"/>
        <v>49122</v>
      </c>
      <c r="T3151" s="43">
        <f ca="1">_xll.BInterpol('Base CDI'!$H$4:$H$28,'Base CDI'!$J$4:$J$29,S3151,"Cubic","Extrapolate=Linear","MultiX=Average","Skip=True","Sort=True")</f>
        <v>13.479452652637221</v>
      </c>
      <c r="U3151" s="43">
        <f ca="1">_xll.BInterpol('Base CDI'!$H$4:$H$28,'Base CDI'!$I$4:$I$29,S3151,"Cubic","Extrapolate=Linear","MultiX=Average","Skip=True","Sort=True")</f>
        <v>13.482044399117687</v>
      </c>
    </row>
    <row r="3152" spans="16:21" x14ac:dyDescent="0.25">
      <c r="P3152" s="10">
        <v>39097</v>
      </c>
      <c r="Q3152">
        <v>16.269749999999998</v>
      </c>
      <c r="S3152" s="42">
        <f t="shared" ca="1" si="55"/>
        <v>49123</v>
      </c>
      <c r="T3152" s="43">
        <f ca="1">_xll.BInterpol('Base CDI'!$H$4:$H$28,'Base CDI'!$J$4:$J$29,S3152,"Cubic","Extrapolate=Linear","MultiX=Average","Skip=True","Sort=True")</f>
        <v>13.479476976159985</v>
      </c>
      <c r="U3152" s="43">
        <f ca="1">_xll.BInterpol('Base CDI'!$H$4:$H$28,'Base CDI'!$I$4:$I$29,S3152,"Cubic","Extrapolate=Linear","MultiX=Average","Skip=True","Sort=True")</f>
        <v>13.482053949198207</v>
      </c>
    </row>
    <row r="3153" spans="16:21" x14ac:dyDescent="0.25">
      <c r="P3153" s="10">
        <v>39098</v>
      </c>
      <c r="Q3153">
        <v>16.277729999999998</v>
      </c>
      <c r="S3153" s="42">
        <f t="shared" ca="1" si="55"/>
        <v>49124</v>
      </c>
      <c r="T3153" s="43">
        <f ca="1">_xll.BInterpol('Base CDI'!$H$4:$H$28,'Base CDI'!$J$4:$J$29,S3153,"Cubic","Extrapolate=Linear","MultiX=Average","Skip=True","Sort=True")</f>
        <v>13.479501115298561</v>
      </c>
      <c r="U3153" s="43">
        <f ca="1">_xll.BInterpol('Base CDI'!$H$4:$H$28,'Base CDI'!$I$4:$I$29,S3153,"Cubic","Extrapolate=Linear","MultiX=Average","Skip=True","Sort=True")</f>
        <v>13.48206325584818</v>
      </c>
    </row>
    <row r="3154" spans="16:21" x14ac:dyDescent="0.25">
      <c r="P3154" s="10">
        <v>39099</v>
      </c>
      <c r="Q3154">
        <v>16.285689999999999</v>
      </c>
      <c r="S3154" s="42">
        <f t="shared" ca="1" si="55"/>
        <v>49125</v>
      </c>
      <c r="T3154" s="43">
        <f ca="1">_xll.BInterpol('Base CDI'!$H$4:$H$28,'Base CDI'!$J$4:$J$29,S3154,"Cubic","Extrapolate=Linear","MultiX=Average","Skip=True","Sort=True")</f>
        <v>13.479525070257003</v>
      </c>
      <c r="U3154" s="43">
        <f ca="1">_xll.BInterpol('Base CDI'!$H$4:$H$28,'Base CDI'!$I$4:$I$29,S3154,"Cubic","Extrapolate=Linear","MultiX=Average","Skip=True","Sort=True")</f>
        <v>13.482072319496913</v>
      </c>
    </row>
    <row r="3155" spans="16:21" x14ac:dyDescent="0.25">
      <c r="P3155" s="10">
        <v>39100</v>
      </c>
      <c r="Q3155">
        <v>16.293659999999999</v>
      </c>
      <c r="S3155" s="42">
        <f t="shared" ca="1" si="55"/>
        <v>49126</v>
      </c>
      <c r="T3155" s="43">
        <f ca="1">_xll.BInterpol('Base CDI'!$H$4:$H$28,'Base CDI'!$J$4:$J$29,S3155,"Cubic","Extrapolate=Linear","MultiX=Average","Skip=True","Sort=True")</f>
        <v>13.47954884123936</v>
      </c>
      <c r="U3155" s="43">
        <f ca="1">_xll.BInterpol('Base CDI'!$H$4:$H$28,'Base CDI'!$I$4:$I$29,S3155,"Cubic","Extrapolate=Linear","MultiX=Average","Skip=True","Sort=True")</f>
        <v>13.482081140573717</v>
      </c>
    </row>
    <row r="3156" spans="16:21" x14ac:dyDescent="0.25">
      <c r="P3156" s="10">
        <v>39101</v>
      </c>
      <c r="Q3156">
        <v>16.301639999999999</v>
      </c>
      <c r="S3156" s="42">
        <f t="shared" ca="1" si="55"/>
        <v>49127</v>
      </c>
      <c r="T3156" s="43">
        <f ca="1">_xll.BInterpol('Base CDI'!$H$4:$H$28,'Base CDI'!$J$4:$J$29,S3156,"Cubic","Extrapolate=Linear","MultiX=Average","Skip=True","Sort=True")</f>
        <v>13.479572428449691</v>
      </c>
      <c r="U3156" s="43">
        <f ca="1">_xll.BInterpol('Base CDI'!$H$4:$H$28,'Base CDI'!$I$4:$I$29,S3156,"Cubic","Extrapolate=Linear","MultiX=Average","Skip=True","Sort=True")</f>
        <v>13.482089719507899</v>
      </c>
    </row>
    <row r="3157" spans="16:21" x14ac:dyDescent="0.25">
      <c r="P3157" s="10">
        <v>39104</v>
      </c>
      <c r="Q3157">
        <v>16.309609999999999</v>
      </c>
      <c r="S3157" s="42">
        <f t="shared" ca="1" si="55"/>
        <v>49128</v>
      </c>
      <c r="T3157" s="43">
        <f ca="1">_xll.BInterpol('Base CDI'!$H$4:$H$28,'Base CDI'!$J$4:$J$29,S3157,"Cubic","Extrapolate=Linear","MultiX=Average","Skip=True","Sort=True")</f>
        <v>13.479595832092045</v>
      </c>
      <c r="U3157" s="43">
        <f ca="1">_xll.BInterpol('Base CDI'!$H$4:$H$28,'Base CDI'!$I$4:$I$29,S3157,"Cubic","Extrapolate=Linear","MultiX=Average","Skip=True","Sort=True")</f>
        <v>13.48209805672877</v>
      </c>
    </row>
    <row r="3158" spans="16:21" x14ac:dyDescent="0.25">
      <c r="P3158" s="10">
        <v>39105</v>
      </c>
      <c r="Q3158">
        <v>16.317589999999999</v>
      </c>
      <c r="S3158" s="42">
        <f t="shared" ca="1" si="55"/>
        <v>49129</v>
      </c>
      <c r="T3158" s="43">
        <f ca="1">_xll.BInterpol('Base CDI'!$H$4:$H$28,'Base CDI'!$J$4:$J$29,S3158,"Cubic","Extrapolate=Linear","MultiX=Average","Skip=True","Sort=True")</f>
        <v>13.479619052370476</v>
      </c>
      <c r="U3158" s="43">
        <f ca="1">_xll.BInterpol('Base CDI'!$H$4:$H$28,'Base CDI'!$I$4:$I$29,S3158,"Cubic","Extrapolate=Linear","MultiX=Average","Skip=True","Sort=True")</f>
        <v>13.482106152665638</v>
      </c>
    </row>
    <row r="3159" spans="16:21" x14ac:dyDescent="0.25">
      <c r="P3159" s="10">
        <v>39106</v>
      </c>
      <c r="Q3159">
        <v>16.325569999999999</v>
      </c>
      <c r="S3159" s="42">
        <f t="shared" ca="1" si="55"/>
        <v>49130</v>
      </c>
      <c r="T3159" s="43">
        <f ca="1">_xll.BInterpol('Base CDI'!$H$4:$H$28,'Base CDI'!$J$4:$J$29,S3159,"Cubic","Extrapolate=Linear","MultiX=Average","Skip=True","Sort=True")</f>
        <v>13.479642089489037</v>
      </c>
      <c r="U3159" s="43">
        <f ca="1">_xll.BInterpol('Base CDI'!$H$4:$H$28,'Base CDI'!$I$4:$I$29,S3159,"Cubic","Extrapolate=Linear","MultiX=Average","Skip=True","Sort=True")</f>
        <v>13.482114007747811</v>
      </c>
    </row>
    <row r="3160" spans="16:21" x14ac:dyDescent="0.25">
      <c r="P3160" s="10">
        <v>39107</v>
      </c>
      <c r="Q3160">
        <v>16.333490000000001</v>
      </c>
      <c r="S3160" s="42">
        <f t="shared" ca="1" si="55"/>
        <v>49131</v>
      </c>
      <c r="T3160" s="43">
        <f ca="1">_xll.BInterpol('Base CDI'!$H$4:$H$28,'Base CDI'!$J$4:$J$29,S3160,"Cubic","Extrapolate=Linear","MultiX=Average","Skip=True","Sort=True")</f>
        <v>13.479664943651779</v>
      </c>
      <c r="U3160" s="43">
        <f ca="1">_xll.BInterpol('Base CDI'!$H$4:$H$28,'Base CDI'!$I$4:$I$29,S3160,"Cubic","Extrapolate=Linear","MultiX=Average","Skip=True","Sort=True")</f>
        <v>13.4821216224046</v>
      </c>
    </row>
    <row r="3161" spans="16:21" x14ac:dyDescent="0.25">
      <c r="P3161" s="10">
        <v>39108</v>
      </c>
      <c r="Q3161">
        <v>16.341339999999999</v>
      </c>
      <c r="S3161" s="42">
        <f t="shared" ca="1" si="55"/>
        <v>49132</v>
      </c>
      <c r="T3161" s="43">
        <f ca="1">_xll.BInterpol('Base CDI'!$H$4:$H$28,'Base CDI'!$J$4:$J$29,S3161,"Cubic","Extrapolate=Linear","MultiX=Average","Skip=True","Sort=True")</f>
        <v>13.479687615062756</v>
      </c>
      <c r="U3161" s="43">
        <f ca="1">_xll.BInterpol('Base CDI'!$H$4:$H$28,'Base CDI'!$I$4:$I$29,S3161,"Cubic","Extrapolate=Linear","MultiX=Average","Skip=True","Sort=True")</f>
        <v>13.482128997065312</v>
      </c>
    </row>
    <row r="3162" spans="16:21" x14ac:dyDescent="0.25">
      <c r="P3162" s="10">
        <v>39111</v>
      </c>
      <c r="Q3162">
        <v>16.34918</v>
      </c>
      <c r="S3162" s="42">
        <f t="shared" ca="1" si="55"/>
        <v>49133</v>
      </c>
      <c r="T3162" s="43">
        <f ca="1">_xll.BInterpol('Base CDI'!$H$4:$H$28,'Base CDI'!$J$4:$J$29,S3162,"Cubic","Extrapolate=Linear","MultiX=Average","Skip=True","Sort=True")</f>
        <v>13.479710103926024</v>
      </c>
      <c r="U3162" s="43">
        <f ca="1">_xll.BInterpol('Base CDI'!$H$4:$H$28,'Base CDI'!$I$4:$I$29,S3162,"Cubic","Extrapolate=Linear","MultiX=Average","Skip=True","Sort=True")</f>
        <v>13.482136132159257</v>
      </c>
    </row>
    <row r="3163" spans="16:21" x14ac:dyDescent="0.25">
      <c r="P3163" s="10">
        <v>39112</v>
      </c>
      <c r="Q3163">
        <v>16.357019999999999</v>
      </c>
      <c r="S3163" s="42">
        <f t="shared" ca="1" si="55"/>
        <v>49134</v>
      </c>
      <c r="T3163" s="43">
        <f ca="1">_xll.BInterpol('Base CDI'!$H$4:$H$28,'Base CDI'!$J$4:$J$29,S3163,"Cubic","Extrapolate=Linear","MultiX=Average","Skip=True","Sort=True")</f>
        <v>13.479732410445632</v>
      </c>
      <c r="U3163" s="43">
        <f ca="1">_xll.BInterpol('Base CDI'!$H$4:$H$28,'Base CDI'!$I$4:$I$29,S3163,"Cubic","Extrapolate=Linear","MultiX=Average","Skip=True","Sort=True")</f>
        <v>13.482143028115745</v>
      </c>
    </row>
    <row r="3164" spans="16:21" x14ac:dyDescent="0.25">
      <c r="P3164" s="10">
        <v>39113</v>
      </c>
      <c r="Q3164">
        <v>16.364879999999999</v>
      </c>
      <c r="S3164" s="42">
        <f t="shared" ca="1" si="55"/>
        <v>49135</v>
      </c>
      <c r="T3164" s="43">
        <f ca="1">_xll.BInterpol('Base CDI'!$H$4:$H$28,'Base CDI'!$J$4:$J$29,S3164,"Cubic","Extrapolate=Linear","MultiX=Average","Skip=True","Sort=True")</f>
        <v>13.479754534825632</v>
      </c>
      <c r="U3164" s="43">
        <f ca="1">_xll.BInterpol('Base CDI'!$H$4:$H$28,'Base CDI'!$I$4:$I$29,S3164,"Cubic","Extrapolate=Linear","MultiX=Average","Skip=True","Sort=True")</f>
        <v>13.482149685364082</v>
      </c>
    </row>
    <row r="3165" spans="16:21" x14ac:dyDescent="0.25">
      <c r="P3165" s="10">
        <v>39114</v>
      </c>
      <c r="Q3165">
        <v>16.372769999999999</v>
      </c>
      <c r="S3165" s="42">
        <f t="shared" ca="1" si="55"/>
        <v>49136</v>
      </c>
      <c r="T3165" s="43">
        <f ca="1">_xll.BInterpol('Base CDI'!$H$4:$H$28,'Base CDI'!$J$4:$J$29,S3165,"Cubic","Extrapolate=Linear","MultiX=Average","Skip=True","Sort=True")</f>
        <v>13.479776477270081</v>
      </c>
      <c r="U3165" s="43">
        <f ca="1">_xll.BInterpol('Base CDI'!$H$4:$H$28,'Base CDI'!$I$4:$I$29,S3165,"Cubic","Extrapolate=Linear","MultiX=Average","Skip=True","Sort=True")</f>
        <v>13.48215610433358</v>
      </c>
    </row>
    <row r="3166" spans="16:21" x14ac:dyDescent="0.25">
      <c r="P3166" s="10">
        <v>39115</v>
      </c>
      <c r="Q3166">
        <v>16.380669999999999</v>
      </c>
      <c r="S3166" s="42">
        <f t="shared" ca="1" si="55"/>
        <v>49137</v>
      </c>
      <c r="T3166" s="43">
        <f ca="1">_xll.BInterpol('Base CDI'!$H$4:$H$28,'Base CDI'!$J$4:$J$29,S3166,"Cubic","Extrapolate=Linear","MultiX=Average","Skip=True","Sort=True")</f>
        <v>13.479798237983029</v>
      </c>
      <c r="U3166" s="43">
        <f ca="1">_xll.BInterpol('Base CDI'!$H$4:$H$28,'Base CDI'!$I$4:$I$29,S3166,"Cubic","Extrapolate=Linear","MultiX=Average","Skip=True","Sort=True")</f>
        <v>13.482162285453548</v>
      </c>
    </row>
    <row r="3167" spans="16:21" x14ac:dyDescent="0.25">
      <c r="P3167" s="10">
        <v>39118</v>
      </c>
      <c r="Q3167">
        <v>16.388559999999998</v>
      </c>
      <c r="S3167" s="42">
        <f t="shared" ca="1" si="55"/>
        <v>49138</v>
      </c>
      <c r="T3167" s="43">
        <f ca="1">_xll.BInterpol('Base CDI'!$H$4:$H$28,'Base CDI'!$J$4:$J$29,S3167,"Cubic","Extrapolate=Linear","MultiX=Average","Skip=True","Sort=True")</f>
        <v>13.479819817168531</v>
      </c>
      <c r="U3167" s="43">
        <f ca="1">_xll.BInterpol('Base CDI'!$H$4:$H$28,'Base CDI'!$I$4:$I$29,S3167,"Cubic","Extrapolate=Linear","MultiX=Average","Skip=True","Sort=True")</f>
        <v>13.482168229153292</v>
      </c>
    </row>
    <row r="3168" spans="16:21" x14ac:dyDescent="0.25">
      <c r="P3168" s="10">
        <v>39119</v>
      </c>
      <c r="Q3168">
        <v>16.396470000000001</v>
      </c>
      <c r="S3168" s="42">
        <f t="shared" ca="1" si="55"/>
        <v>49139</v>
      </c>
      <c r="T3168" s="43">
        <f ca="1">_xll.BInterpol('Base CDI'!$H$4:$H$28,'Base CDI'!$J$4:$J$29,S3168,"Cubic","Extrapolate=Linear","MultiX=Average","Skip=True","Sort=True")</f>
        <v>13.479841215030639</v>
      </c>
      <c r="U3168" s="43">
        <f ca="1">_xll.BInterpol('Base CDI'!$H$4:$H$28,'Base CDI'!$I$4:$I$29,S3168,"Cubic","Extrapolate=Linear","MultiX=Average","Skip=True","Sort=True")</f>
        <v>13.482173935862123</v>
      </c>
    </row>
    <row r="3169" spans="16:21" x14ac:dyDescent="0.25">
      <c r="P3169" s="10">
        <v>39120</v>
      </c>
      <c r="Q3169">
        <v>16.40436</v>
      </c>
      <c r="S3169" s="42">
        <f t="shared" ca="1" si="55"/>
        <v>49140</v>
      </c>
      <c r="T3169" s="43">
        <f ca="1">_xll.BInterpol('Base CDI'!$H$4:$H$28,'Base CDI'!$J$4:$J$29,S3169,"Cubic","Extrapolate=Linear","MultiX=Average","Skip=True","Sort=True")</f>
        <v>13.479862431773403</v>
      </c>
      <c r="U3169" s="43">
        <f ca="1">_xll.BInterpol('Base CDI'!$H$4:$H$28,'Base CDI'!$I$4:$I$29,S3169,"Cubic","Extrapolate=Linear","MultiX=Average","Skip=True","Sort=True")</f>
        <v>13.482179406009349</v>
      </c>
    </row>
    <row r="3170" spans="16:21" x14ac:dyDescent="0.25">
      <c r="P3170" s="10">
        <v>39121</v>
      </c>
      <c r="Q3170">
        <v>16.41226</v>
      </c>
      <c r="S3170" s="42">
        <f t="shared" ca="1" si="55"/>
        <v>49141</v>
      </c>
      <c r="T3170" s="43">
        <f ca="1">_xll.BInterpol('Base CDI'!$H$4:$H$28,'Base CDI'!$J$4:$J$29,S3170,"Cubic","Extrapolate=Linear","MultiX=Average","Skip=True","Sort=True")</f>
        <v>13.479883467600882</v>
      </c>
      <c r="U3170" s="43">
        <f ca="1">_xll.BInterpol('Base CDI'!$H$4:$H$28,'Base CDI'!$I$4:$I$29,S3170,"Cubic","Extrapolate=Linear","MultiX=Average","Skip=True","Sort=True")</f>
        <v>13.482184640024281</v>
      </c>
    </row>
    <row r="3171" spans="16:21" x14ac:dyDescent="0.25">
      <c r="P3171" s="10">
        <v>39122</v>
      </c>
      <c r="Q3171">
        <v>16.42015</v>
      </c>
      <c r="S3171" s="42">
        <f t="shared" ca="1" si="55"/>
        <v>49142</v>
      </c>
      <c r="T3171" s="43">
        <f ca="1">_xll.BInterpol('Base CDI'!$H$4:$H$28,'Base CDI'!$J$4:$J$29,S3171,"Cubic","Extrapolate=Linear","MultiX=Average","Skip=True","Sort=True")</f>
        <v>13.479904322717124</v>
      </c>
      <c r="U3171" s="43">
        <f ca="1">_xll.BInterpol('Base CDI'!$H$4:$H$28,'Base CDI'!$I$4:$I$29,S3171,"Cubic","Extrapolate=Linear","MultiX=Average","Skip=True","Sort=True")</f>
        <v>13.482189638336227</v>
      </c>
    </row>
    <row r="3172" spans="16:21" x14ac:dyDescent="0.25">
      <c r="P3172" s="10">
        <v>39125</v>
      </c>
      <c r="Q3172">
        <v>16.428049999999999</v>
      </c>
      <c r="S3172" s="42">
        <f t="shared" ca="1" si="55"/>
        <v>49143</v>
      </c>
      <c r="T3172" s="43">
        <f ca="1">_xll.BInterpol('Base CDI'!$H$4:$H$28,'Base CDI'!$J$4:$J$29,S3172,"Cubic","Extrapolate=Linear","MultiX=Average","Skip=True","Sort=True")</f>
        <v>13.479924997326181</v>
      </c>
      <c r="U3172" s="43">
        <f ca="1">_xll.BInterpol('Base CDI'!$H$4:$H$28,'Base CDI'!$I$4:$I$29,S3172,"Cubic","Extrapolate=Linear","MultiX=Average","Skip=True","Sort=True")</f>
        <v>13.482194401374496</v>
      </c>
    </row>
    <row r="3173" spans="16:21" x14ac:dyDescent="0.25">
      <c r="P3173" s="10">
        <v>39126</v>
      </c>
      <c r="Q3173">
        <v>16.435949999999998</v>
      </c>
      <c r="S3173" s="42">
        <f t="shared" ca="1" si="55"/>
        <v>49144</v>
      </c>
      <c r="T3173" s="43">
        <f ca="1">_xll.BInterpol('Base CDI'!$H$4:$H$28,'Base CDI'!$J$4:$J$29,S3173,"Cubic","Extrapolate=Linear","MultiX=Average","Skip=True","Sort=True")</f>
        <v>13.47994549163211</v>
      </c>
      <c r="U3173" s="43">
        <f ca="1">_xll.BInterpol('Base CDI'!$H$4:$H$28,'Base CDI'!$I$4:$I$29,S3173,"Cubic","Extrapolate=Linear","MultiX=Average","Skip=True","Sort=True")</f>
        <v>13.482198929568396</v>
      </c>
    </row>
    <row r="3174" spans="16:21" x14ac:dyDescent="0.25">
      <c r="P3174" s="10">
        <v>39127</v>
      </c>
      <c r="Q3174">
        <v>16.443860000000001</v>
      </c>
      <c r="S3174" s="42">
        <f t="shared" ca="1" si="55"/>
        <v>49145</v>
      </c>
      <c r="T3174" s="43">
        <f ca="1">_xll.BInterpol('Base CDI'!$H$4:$H$28,'Base CDI'!$J$4:$J$29,S3174,"Cubic","Extrapolate=Linear","MultiX=Average","Skip=True","Sort=True")</f>
        <v>13.479965805838964</v>
      </c>
      <c r="U3174" s="43">
        <f ca="1">_xll.BInterpol('Base CDI'!$H$4:$H$28,'Base CDI'!$I$4:$I$29,S3174,"Cubic","Extrapolate=Linear","MultiX=Average","Skip=True","Sort=True")</f>
        <v>13.482203223347236</v>
      </c>
    </row>
    <row r="3175" spans="16:21" x14ac:dyDescent="0.25">
      <c r="P3175" s="10">
        <v>39128</v>
      </c>
      <c r="Q3175">
        <v>16.45177</v>
      </c>
      <c r="S3175" s="42">
        <f t="shared" ca="1" si="55"/>
        <v>49146</v>
      </c>
      <c r="T3175" s="43">
        <f ca="1">_xll.BInterpol('Base CDI'!$H$4:$H$28,'Base CDI'!$J$4:$J$29,S3175,"Cubic","Extrapolate=Linear","MultiX=Average","Skip=True","Sort=True")</f>
        <v>13.479985940150792</v>
      </c>
      <c r="U3175" s="43">
        <f ca="1">_xll.BInterpol('Base CDI'!$H$4:$H$28,'Base CDI'!$I$4:$I$29,S3175,"Cubic","Extrapolate=Linear","MultiX=Average","Skip=True","Sort=True")</f>
        <v>13.482207283140326</v>
      </c>
    </row>
    <row r="3176" spans="16:21" x14ac:dyDescent="0.25">
      <c r="P3176" s="10">
        <v>39129</v>
      </c>
      <c r="Q3176">
        <v>16.459689999999998</v>
      </c>
      <c r="S3176" s="42">
        <f t="shared" ca="1" si="55"/>
        <v>49147</v>
      </c>
      <c r="T3176" s="43">
        <f ca="1">_xll.BInterpol('Base CDI'!$H$4:$H$28,'Base CDI'!$J$4:$J$29,S3176,"Cubic","Extrapolate=Linear","MultiX=Average","Skip=True","Sort=True")</f>
        <v>13.480005894771649</v>
      </c>
      <c r="U3176" s="43">
        <f ca="1">_xll.BInterpol('Base CDI'!$H$4:$H$28,'Base CDI'!$I$4:$I$29,S3176,"Cubic","Extrapolate=Linear","MultiX=Average","Skip=True","Sort=True")</f>
        <v>13.482211109376976</v>
      </c>
    </row>
    <row r="3177" spans="16:21" x14ac:dyDescent="0.25">
      <c r="P3177" s="10">
        <v>39134</v>
      </c>
      <c r="Q3177">
        <v>16.467610000000001</v>
      </c>
      <c r="S3177" s="42">
        <f t="shared" ca="1" si="55"/>
        <v>49148</v>
      </c>
      <c r="T3177" s="43">
        <f ca="1">_xll.BInterpol('Base CDI'!$H$4:$H$28,'Base CDI'!$J$4:$J$29,S3177,"Cubic","Extrapolate=Linear","MultiX=Average","Skip=True","Sort=True")</f>
        <v>13.480025669905588</v>
      </c>
      <c r="U3177" s="43">
        <f ca="1">_xll.BInterpol('Base CDI'!$H$4:$H$28,'Base CDI'!$I$4:$I$29,S3177,"Cubic","Extrapolate=Linear","MultiX=Average","Skip=True","Sort=True")</f>
        <v>13.482214702486493</v>
      </c>
    </row>
    <row r="3178" spans="16:21" x14ac:dyDescent="0.25">
      <c r="P3178" s="10">
        <v>39135</v>
      </c>
      <c r="Q3178">
        <v>16.475539999999999</v>
      </c>
      <c r="S3178" s="42">
        <f t="shared" ca="1" si="55"/>
        <v>49149</v>
      </c>
      <c r="T3178" s="43">
        <f ca="1">_xll.BInterpol('Base CDI'!$H$4:$H$28,'Base CDI'!$J$4:$J$29,S3178,"Cubic","Extrapolate=Linear","MultiX=Average","Skip=True","Sort=True")</f>
        <v>13.480045265756662</v>
      </c>
      <c r="U3178" s="43">
        <f ca="1">_xll.BInterpol('Base CDI'!$H$4:$H$28,'Base CDI'!$I$4:$I$29,S3178,"Cubic","Extrapolate=Linear","MultiX=Average","Skip=True","Sort=True")</f>
        <v>13.482218062898186</v>
      </c>
    </row>
    <row r="3179" spans="16:21" x14ac:dyDescent="0.25">
      <c r="P3179" s="10">
        <v>39136</v>
      </c>
      <c r="Q3179">
        <v>16.483460000000001</v>
      </c>
      <c r="S3179" s="42">
        <f t="shared" ca="1" si="55"/>
        <v>49150</v>
      </c>
      <c r="T3179" s="43">
        <f ca="1">_xll.BInterpol('Base CDI'!$H$4:$H$28,'Base CDI'!$J$4:$J$29,S3179,"Cubic","Extrapolate=Linear","MultiX=Average","Skip=True","Sort=True")</f>
        <v>13.480064682528923</v>
      </c>
      <c r="U3179" s="43">
        <f ca="1">_xll.BInterpol('Base CDI'!$H$4:$H$28,'Base CDI'!$I$4:$I$29,S3179,"Cubic","Extrapolate=Linear","MultiX=Average","Skip=True","Sort=True")</f>
        <v>13.482221191041365</v>
      </c>
    </row>
    <row r="3180" spans="16:21" x14ac:dyDescent="0.25">
      <c r="P3180" s="10">
        <v>39139</v>
      </c>
      <c r="Q3180">
        <v>16.491379999999999</v>
      </c>
      <c r="S3180" s="42">
        <f t="shared" ca="1" si="55"/>
        <v>49151</v>
      </c>
      <c r="T3180" s="43">
        <f ca="1">_xll.BInterpol('Base CDI'!$H$4:$H$28,'Base CDI'!$J$4:$J$29,S3180,"Cubic","Extrapolate=Linear","MultiX=Average","Skip=True","Sort=True")</f>
        <v>13.480083920426425</v>
      </c>
      <c r="U3180" s="43">
        <f ca="1">_xll.BInterpol('Base CDI'!$H$4:$H$28,'Base CDI'!$I$4:$I$29,S3180,"Cubic","Extrapolate=Linear","MultiX=Average","Skip=True","Sort=True")</f>
        <v>13.482224087345339</v>
      </c>
    </row>
    <row r="3181" spans="16:21" x14ac:dyDescent="0.25">
      <c r="P3181" s="10">
        <v>39140</v>
      </c>
      <c r="Q3181">
        <v>16.499310000000001</v>
      </c>
      <c r="S3181" s="42">
        <f t="shared" ca="1" si="55"/>
        <v>49152</v>
      </c>
      <c r="T3181" s="43">
        <f ca="1">_xll.BInterpol('Base CDI'!$H$4:$H$28,'Base CDI'!$J$4:$J$29,S3181,"Cubic","Extrapolate=Linear","MultiX=Average","Skip=True","Sort=True")</f>
        <v>13.480102979653221</v>
      </c>
      <c r="U3181" s="43">
        <f ca="1">_xll.BInterpol('Base CDI'!$H$4:$H$28,'Base CDI'!$I$4:$I$29,S3181,"Cubic","Extrapolate=Linear","MultiX=Average","Skip=True","Sort=True")</f>
        <v>13.482226752239415</v>
      </c>
    </row>
    <row r="3182" spans="16:21" x14ac:dyDescent="0.25">
      <c r="P3182" s="10">
        <v>39141</v>
      </c>
      <c r="Q3182">
        <v>16.50723</v>
      </c>
      <c r="S3182" s="42">
        <f t="shared" ca="1" si="55"/>
        <v>49153</v>
      </c>
      <c r="T3182" s="43">
        <f ca="1">_xll.BInterpol('Base CDI'!$H$4:$H$28,'Base CDI'!$J$4:$J$29,S3182,"Cubic","Extrapolate=Linear","MultiX=Average","Skip=True","Sort=True")</f>
        <v>13.480121860413362</v>
      </c>
      <c r="U3182" s="43">
        <f ca="1">_xll.BInterpol('Base CDI'!$H$4:$H$28,'Base CDI'!$I$4:$I$29,S3182,"Cubic","Extrapolate=Linear","MultiX=Average","Skip=True","Sort=True")</f>
        <v>13.482229186152905</v>
      </c>
    </row>
    <row r="3183" spans="16:21" x14ac:dyDescent="0.25">
      <c r="P3183" s="10">
        <v>39142</v>
      </c>
      <c r="Q3183">
        <v>16.515180000000001</v>
      </c>
      <c r="S3183" s="42">
        <f t="shared" ca="1" si="55"/>
        <v>49154</v>
      </c>
      <c r="T3183" s="43">
        <f ca="1">_xll.BInterpol('Base CDI'!$H$4:$H$28,'Base CDI'!$J$4:$J$29,S3183,"Cubic","Extrapolate=Linear","MultiX=Average","Skip=True","Sort=True")</f>
        <v>13.480140562910904</v>
      </c>
      <c r="U3183" s="43">
        <f ca="1">_xll.BInterpol('Base CDI'!$H$4:$H$28,'Base CDI'!$I$4:$I$29,S3183,"Cubic","Extrapolate=Linear","MultiX=Average","Skip=True","Sort=True")</f>
        <v>13.482231389515116</v>
      </c>
    </row>
    <row r="3184" spans="16:21" x14ac:dyDescent="0.25">
      <c r="P3184" s="10">
        <v>39143</v>
      </c>
      <c r="Q3184">
        <v>16.523129999999998</v>
      </c>
      <c r="S3184" s="42">
        <f t="shared" ca="1" si="55"/>
        <v>49155</v>
      </c>
      <c r="T3184" s="43">
        <f ca="1">_xll.BInterpol('Base CDI'!$H$4:$H$28,'Base CDI'!$J$4:$J$29,S3184,"Cubic","Extrapolate=Linear","MultiX=Average","Skip=True","Sort=True")</f>
        <v>13.480159087349897</v>
      </c>
      <c r="U3184" s="43">
        <f ca="1">_xll.BInterpol('Base CDI'!$H$4:$H$28,'Base CDI'!$I$4:$I$29,S3184,"Cubic","Extrapolate=Linear","MultiX=Average","Skip=True","Sort=True")</f>
        <v>13.482233362755359</v>
      </c>
    </row>
    <row r="3185" spans="16:21" x14ac:dyDescent="0.25">
      <c r="P3185" s="10">
        <v>39146</v>
      </c>
      <c r="Q3185">
        <v>16.531089999999999</v>
      </c>
      <c r="S3185" s="42">
        <f t="shared" ca="1" si="55"/>
        <v>49156</v>
      </c>
      <c r="T3185" s="43">
        <f ca="1">_xll.BInterpol('Base CDI'!$H$4:$H$28,'Base CDI'!$J$4:$J$29,S3185,"Cubic","Extrapolate=Linear","MultiX=Average","Skip=True","Sort=True")</f>
        <v>13.480177433934395</v>
      </c>
      <c r="U3185" s="43">
        <f ca="1">_xll.BInterpol('Base CDI'!$H$4:$H$28,'Base CDI'!$I$4:$I$29,S3185,"Cubic","Extrapolate=Linear","MultiX=Average","Skip=True","Sort=True")</f>
        <v>13.482235106302939</v>
      </c>
    </row>
    <row r="3186" spans="16:21" x14ac:dyDescent="0.25">
      <c r="P3186" s="10">
        <v>39147</v>
      </c>
      <c r="Q3186">
        <v>16.53905</v>
      </c>
      <c r="S3186" s="42">
        <f t="shared" ca="1" si="55"/>
        <v>49157</v>
      </c>
      <c r="T3186" s="43">
        <f ca="1">_xll.BInterpol('Base CDI'!$H$4:$H$28,'Base CDI'!$J$4:$J$29,S3186,"Cubic","Extrapolate=Linear","MultiX=Average","Skip=True","Sort=True")</f>
        <v>13.48019560286845</v>
      </c>
      <c r="U3186" s="43">
        <f ca="1">_xll.BInterpol('Base CDI'!$H$4:$H$28,'Base CDI'!$I$4:$I$29,S3186,"Cubic","Extrapolate=Linear","MultiX=Average","Skip=True","Sort=True")</f>
        <v>13.48223662058717</v>
      </c>
    </row>
    <row r="3187" spans="16:21" x14ac:dyDescent="0.25">
      <c r="P3187" s="10">
        <v>39148</v>
      </c>
      <c r="Q3187">
        <v>16.54701</v>
      </c>
      <c r="S3187" s="42">
        <f t="shared" ca="1" si="55"/>
        <v>49158</v>
      </c>
      <c r="T3187" s="43">
        <f ca="1">_xll.BInterpol('Base CDI'!$H$4:$H$28,'Base CDI'!$J$4:$J$29,S3187,"Cubic","Extrapolate=Linear","MultiX=Average","Skip=True","Sort=True")</f>
        <v>13.480213594356119</v>
      </c>
      <c r="U3187" s="43">
        <f ca="1">_xll.BInterpol('Base CDI'!$H$4:$H$28,'Base CDI'!$I$4:$I$29,S3187,"Cubic","Extrapolate=Linear","MultiX=Average","Skip=True","Sort=True")</f>
        <v>13.482237906037357</v>
      </c>
    </row>
    <row r="3188" spans="16:21" x14ac:dyDescent="0.25">
      <c r="P3188" s="10">
        <v>39149</v>
      </c>
      <c r="Q3188">
        <v>16.554960000000001</v>
      </c>
      <c r="S3188" s="42">
        <f t="shared" ca="1" si="55"/>
        <v>49159</v>
      </c>
      <c r="T3188" s="43">
        <f ca="1">_xll.BInterpol('Base CDI'!$H$4:$H$28,'Base CDI'!$J$4:$J$29,S3188,"Cubic","Extrapolate=Linear","MultiX=Average","Skip=True","Sort=True")</f>
        <v>13.480231408601449</v>
      </c>
      <c r="U3188" s="43">
        <f ca="1">_xll.BInterpol('Base CDI'!$H$4:$H$28,'Base CDI'!$I$4:$I$29,S3188,"Cubic","Extrapolate=Linear","MultiX=Average","Skip=True","Sort=True")</f>
        <v>13.482238963082811</v>
      </c>
    </row>
    <row r="3189" spans="16:21" x14ac:dyDescent="0.25">
      <c r="P3189" s="10">
        <v>39150</v>
      </c>
      <c r="Q3189">
        <v>16.56278</v>
      </c>
      <c r="S3189" s="42">
        <f t="shared" ca="1" si="55"/>
        <v>49160</v>
      </c>
      <c r="T3189" s="43">
        <f ca="1">_xll.BInterpol('Base CDI'!$H$4:$H$28,'Base CDI'!$J$4:$J$29,S3189,"Cubic","Extrapolate=Linear","MultiX=Average","Skip=True","Sort=True")</f>
        <v>13.480249045808497</v>
      </c>
      <c r="U3189" s="43">
        <f ca="1">_xll.BInterpol('Base CDI'!$H$4:$H$28,'Base CDI'!$I$4:$I$29,S3189,"Cubic","Extrapolate=Linear","MultiX=Average","Skip=True","Sort=True")</f>
        <v>13.482239792152839</v>
      </c>
    </row>
    <row r="3190" spans="16:21" x14ac:dyDescent="0.25">
      <c r="P3190" s="10">
        <v>39153</v>
      </c>
      <c r="Q3190">
        <v>16.570620000000002</v>
      </c>
      <c r="S3190" s="42">
        <f t="shared" ca="1" si="55"/>
        <v>49161</v>
      </c>
      <c r="T3190" s="43">
        <f ca="1">_xll.BInterpol('Base CDI'!$H$4:$H$28,'Base CDI'!$J$4:$J$29,S3190,"Cubic","Extrapolate=Linear","MultiX=Average","Skip=True","Sort=True")</f>
        <v>13.480266506181314</v>
      </c>
      <c r="U3190" s="43">
        <f ca="1">_xll.BInterpol('Base CDI'!$H$4:$H$28,'Base CDI'!$I$4:$I$29,S3190,"Cubic","Extrapolate=Linear","MultiX=Average","Skip=True","Sort=True")</f>
        <v>13.482240393676754</v>
      </c>
    </row>
    <row r="3191" spans="16:21" x14ac:dyDescent="0.25">
      <c r="P3191" s="10">
        <v>39154</v>
      </c>
      <c r="Q3191">
        <v>16.57845</v>
      </c>
      <c r="S3191" s="42">
        <f t="shared" ca="1" si="55"/>
        <v>49162</v>
      </c>
      <c r="T3191" s="43">
        <f ca="1">_xll.BInterpol('Base CDI'!$H$4:$H$28,'Base CDI'!$J$4:$J$29,S3191,"Cubic","Extrapolate=Linear","MultiX=Average","Skip=True","Sort=True")</f>
        <v>13.480283789923954</v>
      </c>
      <c r="U3191" s="43">
        <f ca="1">_xll.BInterpol('Base CDI'!$H$4:$H$28,'Base CDI'!$I$4:$I$29,S3191,"Cubic","Extrapolate=Linear","MultiX=Average","Skip=True","Sort=True")</f>
        <v>13.482240768083861</v>
      </c>
    </row>
    <row r="3192" spans="16:21" x14ac:dyDescent="0.25">
      <c r="P3192" s="10">
        <v>39155</v>
      </c>
      <c r="Q3192">
        <v>16.586279999999999</v>
      </c>
      <c r="S3192" s="42">
        <f t="shared" ca="1" si="55"/>
        <v>49163</v>
      </c>
      <c r="T3192" s="43">
        <f ca="1">_xll.BInterpol('Base CDI'!$H$4:$H$28,'Base CDI'!$J$4:$J$29,S3192,"Cubic","Extrapolate=Linear","MultiX=Average","Skip=True","Sort=True")</f>
        <v>13.480300897240468</v>
      </c>
      <c r="U3192" s="43">
        <f ca="1">_xll.BInterpol('Base CDI'!$H$4:$H$28,'Base CDI'!$I$4:$I$29,S3192,"Cubic","Extrapolate=Linear","MultiX=Average","Skip=True","Sort=True")</f>
        <v>13.48224091580347</v>
      </c>
    </row>
    <row r="3193" spans="16:21" x14ac:dyDescent="0.25">
      <c r="P3193" s="10">
        <v>39156</v>
      </c>
      <c r="Q3193">
        <v>16.594100000000001</v>
      </c>
      <c r="S3193" s="42">
        <f t="shared" ca="1" si="55"/>
        <v>49164</v>
      </c>
      <c r="T3193" s="43">
        <f ca="1">_xll.BInterpol('Base CDI'!$H$4:$H$28,'Base CDI'!$J$4:$J$29,S3193,"Cubic","Extrapolate=Linear","MultiX=Average","Skip=True","Sort=True")</f>
        <v>13.480317828334911</v>
      </c>
      <c r="U3193" s="43">
        <f ca="1">_xll.BInterpol('Base CDI'!$H$4:$H$28,'Base CDI'!$I$4:$I$29,S3193,"Cubic","Extrapolate=Linear","MultiX=Average","Skip=True","Sort=True")</f>
        <v>13.482240837264891</v>
      </c>
    </row>
    <row r="3194" spans="16:21" x14ac:dyDescent="0.25">
      <c r="P3194" s="10">
        <v>39157</v>
      </c>
      <c r="Q3194">
        <v>16.601939999999999</v>
      </c>
      <c r="S3194" s="42">
        <f t="shared" ca="1" si="55"/>
        <v>49165</v>
      </c>
      <c r="T3194" s="43">
        <f ca="1">_xll.BInterpol('Base CDI'!$H$4:$H$28,'Base CDI'!$J$4:$J$29,S3194,"Cubic","Extrapolate=Linear","MultiX=Average","Skip=True","Sort=True")</f>
        <v>13.480334583411336</v>
      </c>
      <c r="U3194" s="43">
        <f ca="1">_xll.BInterpol('Base CDI'!$H$4:$H$28,'Base CDI'!$I$4:$I$29,S3194,"Cubic","Extrapolate=Linear","MultiX=Average","Skip=True","Sort=True")</f>
        <v>13.482240532897432</v>
      </c>
    </row>
    <row r="3195" spans="16:21" x14ac:dyDescent="0.25">
      <c r="P3195" s="10">
        <v>39160</v>
      </c>
      <c r="Q3195">
        <v>16.60979</v>
      </c>
      <c r="S3195" s="42">
        <f t="shared" ca="1" si="55"/>
        <v>49166</v>
      </c>
      <c r="T3195" s="43">
        <f ca="1">_xll.BInterpol('Base CDI'!$H$4:$H$28,'Base CDI'!$J$4:$J$29,S3195,"Cubic","Extrapolate=Linear","MultiX=Average","Skip=True","Sort=True")</f>
        <v>13.480351162673795</v>
      </c>
      <c r="U3195" s="43">
        <f ca="1">_xll.BInterpol('Base CDI'!$H$4:$H$28,'Base CDI'!$I$4:$I$29,S3195,"Cubic","Extrapolate=Linear","MultiX=Average","Skip=True","Sort=True")</f>
        <v>13.482240003130403</v>
      </c>
    </row>
    <row r="3196" spans="16:21" x14ac:dyDescent="0.25">
      <c r="P3196" s="10">
        <v>39161</v>
      </c>
      <c r="Q3196">
        <v>16.617640000000002</v>
      </c>
      <c r="S3196" s="42">
        <f t="shared" ca="1" si="55"/>
        <v>49167</v>
      </c>
      <c r="T3196" s="43">
        <f ca="1">_xll.BInterpol('Base CDI'!$H$4:$H$28,'Base CDI'!$J$4:$J$29,S3196,"Cubic","Extrapolate=Linear","MultiX=Average","Skip=True","Sort=True")</f>
        <v>13.48036756632634</v>
      </c>
      <c r="U3196" s="43">
        <f ca="1">_xll.BInterpol('Base CDI'!$H$4:$H$28,'Base CDI'!$I$4:$I$29,S3196,"Cubic","Extrapolate=Linear","MultiX=Average","Skip=True","Sort=True")</f>
        <v>13.482239248393112</v>
      </c>
    </row>
    <row r="3197" spans="16:21" x14ac:dyDescent="0.25">
      <c r="P3197" s="10">
        <v>39162</v>
      </c>
      <c r="Q3197">
        <v>16.625489999999999</v>
      </c>
      <c r="S3197" s="42">
        <f t="shared" ca="1" si="55"/>
        <v>49168</v>
      </c>
      <c r="T3197" s="43">
        <f ca="1">_xll.BInterpol('Base CDI'!$H$4:$H$28,'Base CDI'!$J$4:$J$29,S3197,"Cubic","Extrapolate=Linear","MultiX=Average","Skip=True","Sort=True")</f>
        <v>13.480383794573026</v>
      </c>
      <c r="U3197" s="43">
        <f ca="1">_xll.BInterpol('Base CDI'!$H$4:$H$28,'Base CDI'!$I$4:$I$29,S3197,"Cubic","Extrapolate=Linear","MultiX=Average","Skip=True","Sort=True")</f>
        <v>13.482238269114868</v>
      </c>
    </row>
    <row r="3198" spans="16:21" x14ac:dyDescent="0.25">
      <c r="P3198" s="10">
        <v>39163</v>
      </c>
      <c r="Q3198">
        <v>16.63335</v>
      </c>
      <c r="S3198" s="42">
        <f t="shared" ca="1" si="55"/>
        <v>49169</v>
      </c>
      <c r="T3198" s="43">
        <f ca="1">_xll.BInterpol('Base CDI'!$H$4:$H$28,'Base CDI'!$J$4:$J$29,S3198,"Cubic","Extrapolate=Linear","MultiX=Average","Skip=True","Sort=True")</f>
        <v>13.480399847617903</v>
      </c>
      <c r="U3198" s="43">
        <f ca="1">_xll.BInterpol('Base CDI'!$H$4:$H$28,'Base CDI'!$I$4:$I$29,S3198,"Cubic","Extrapolate=Linear","MultiX=Average","Skip=True","Sort=True")</f>
        <v>13.482237065724981</v>
      </c>
    </row>
    <row r="3199" spans="16:21" x14ac:dyDescent="0.25">
      <c r="P3199" s="10">
        <v>39164</v>
      </c>
      <c r="Q3199">
        <v>16.641200000000001</v>
      </c>
      <c r="S3199" s="42">
        <f t="shared" ca="1" si="55"/>
        <v>49170</v>
      </c>
      <c r="T3199" s="43">
        <f ca="1">_xll.BInterpol('Base CDI'!$H$4:$H$28,'Base CDI'!$J$4:$J$29,S3199,"Cubic","Extrapolate=Linear","MultiX=Average","Skip=True","Sort=True")</f>
        <v>13.480415725665027</v>
      </c>
      <c r="U3199" s="43">
        <f ca="1">_xll.BInterpol('Base CDI'!$H$4:$H$28,'Base CDI'!$I$4:$I$29,S3199,"Cubic","Extrapolate=Linear","MultiX=Average","Skip=True","Sort=True")</f>
        <v>13.482235638652758</v>
      </c>
    </row>
    <row r="3200" spans="16:21" x14ac:dyDescent="0.25">
      <c r="P3200" s="10">
        <v>39167</v>
      </c>
      <c r="Q3200">
        <v>16.649049999999999</v>
      </c>
      <c r="S3200" s="42">
        <f t="shared" ca="1" si="55"/>
        <v>49171</v>
      </c>
      <c r="T3200" s="43">
        <f ca="1">_xll.BInterpol('Base CDI'!$H$4:$H$28,'Base CDI'!$J$4:$J$29,S3200,"Cubic","Extrapolate=Linear","MultiX=Average","Skip=True","Sort=True")</f>
        <v>13.48043142891845</v>
      </c>
      <c r="U3200" s="43">
        <f ca="1">_xll.BInterpol('Base CDI'!$H$4:$H$28,'Base CDI'!$I$4:$I$29,S3200,"Cubic","Extrapolate=Linear","MultiX=Average","Skip=True","Sort=True")</f>
        <v>13.482233988327511</v>
      </c>
    </row>
    <row r="3201" spans="16:21" x14ac:dyDescent="0.25">
      <c r="P3201" s="10">
        <v>39168</v>
      </c>
      <c r="Q3201">
        <v>16.656890000000001</v>
      </c>
      <c r="S3201" s="42">
        <f t="shared" ca="1" si="55"/>
        <v>49172</v>
      </c>
      <c r="T3201" s="43">
        <f ca="1">_xll.BInterpol('Base CDI'!$H$4:$H$28,'Base CDI'!$J$4:$J$29,S3201,"Cubic","Extrapolate=Linear","MultiX=Average","Skip=True","Sort=True")</f>
        <v>13.480446957582224</v>
      </c>
      <c r="U3201" s="43">
        <f ca="1">_xll.BInterpol('Base CDI'!$H$4:$H$28,'Base CDI'!$I$4:$I$29,S3201,"Cubic","Extrapolate=Linear","MultiX=Average","Skip=True","Sort=True")</f>
        <v>13.482232115178547</v>
      </c>
    </row>
    <row r="3202" spans="16:21" x14ac:dyDescent="0.25">
      <c r="P3202" s="10">
        <v>39169</v>
      </c>
      <c r="Q3202">
        <v>16.664739999999998</v>
      </c>
      <c r="S3202" s="42">
        <f t="shared" ca="1" si="55"/>
        <v>49173</v>
      </c>
      <c r="T3202" s="43">
        <f ca="1">_xll.BInterpol('Base CDI'!$H$4:$H$28,'Base CDI'!$J$4:$J$29,S3202,"Cubic","Extrapolate=Linear","MultiX=Average","Skip=True","Sort=True")</f>
        <v>13.480462311860402</v>
      </c>
      <c r="U3202" s="43">
        <f ca="1">_xll.BInterpol('Base CDI'!$H$4:$H$28,'Base CDI'!$I$4:$I$29,S3202,"Cubic","Extrapolate=Linear","MultiX=Average","Skip=True","Sort=True")</f>
        <v>13.482230019635175</v>
      </c>
    </row>
    <row r="3203" spans="16:21" x14ac:dyDescent="0.25">
      <c r="P3203" s="10">
        <v>39170</v>
      </c>
      <c r="Q3203">
        <v>16.67259</v>
      </c>
      <c r="S3203" s="42">
        <f t="shared" ca="1" si="55"/>
        <v>49174</v>
      </c>
      <c r="T3203" s="43">
        <f ca="1">_xll.BInterpol('Base CDI'!$H$4:$H$28,'Base CDI'!$J$4:$J$29,S3203,"Cubic","Extrapolate=Linear","MultiX=Average","Skip=True","Sort=True")</f>
        <v>13.480477491957037</v>
      </c>
      <c r="U3203" s="43">
        <f ca="1">_xll.BInterpol('Base CDI'!$H$4:$H$28,'Base CDI'!$I$4:$I$29,S3203,"Cubic","Extrapolate=Linear","MultiX=Average","Skip=True","Sort=True")</f>
        <v>13.482227702126703</v>
      </c>
    </row>
    <row r="3204" spans="16:21" x14ac:dyDescent="0.25">
      <c r="P3204" s="10">
        <v>39171</v>
      </c>
      <c r="Q3204">
        <v>16.68046</v>
      </c>
      <c r="S3204" s="42">
        <f t="shared" ca="1" si="55"/>
        <v>49175</v>
      </c>
      <c r="T3204" s="43">
        <f ca="1">_xll.BInterpol('Base CDI'!$H$4:$H$28,'Base CDI'!$J$4:$J$29,S3204,"Cubic","Extrapolate=Linear","MultiX=Average","Skip=True","Sort=True")</f>
        <v>13.480492498076185</v>
      </c>
      <c r="U3204" s="43">
        <f ca="1">_xll.BInterpol('Base CDI'!$H$4:$H$28,'Base CDI'!$I$4:$I$29,S3204,"Cubic","Extrapolate=Linear","MultiX=Average","Skip=True","Sort=True")</f>
        <v>13.482225163082443</v>
      </c>
    </row>
    <row r="3205" spans="16:21" x14ac:dyDescent="0.25">
      <c r="P3205" s="10">
        <v>39174</v>
      </c>
      <c r="Q3205">
        <v>16.68835</v>
      </c>
      <c r="S3205" s="42">
        <f t="shared" ca="1" si="55"/>
        <v>49176</v>
      </c>
      <c r="T3205" s="43">
        <f ca="1">_xll.BInterpol('Base CDI'!$H$4:$H$28,'Base CDI'!$J$4:$J$29,S3205,"Cubic","Extrapolate=Linear","MultiX=Average","Skip=True","Sort=True")</f>
        <v>13.480507330421894</v>
      </c>
      <c r="U3205" s="43">
        <f ca="1">_xll.BInterpol('Base CDI'!$H$4:$H$28,'Base CDI'!$I$4:$I$29,S3205,"Cubic","Extrapolate=Linear","MultiX=Average","Skip=True","Sort=True")</f>
        <v>13.482222402931701</v>
      </c>
    </row>
    <row r="3206" spans="16:21" x14ac:dyDescent="0.25">
      <c r="P3206" s="10">
        <v>39175</v>
      </c>
      <c r="Q3206">
        <v>16.696249999999999</v>
      </c>
      <c r="S3206" s="42">
        <f t="shared" ca="1" si="55"/>
        <v>49177</v>
      </c>
      <c r="T3206" s="43">
        <f ca="1">_xll.BInterpol('Base CDI'!$H$4:$H$28,'Base CDI'!$J$4:$J$29,S3206,"Cubic","Extrapolate=Linear","MultiX=Average","Skip=True","Sort=True")</f>
        <v>13.480521989198218</v>
      </c>
      <c r="U3206" s="43">
        <f ca="1">_xll.BInterpol('Base CDI'!$H$4:$H$28,'Base CDI'!$I$4:$I$29,S3206,"Cubic","Extrapolate=Linear","MultiX=Average","Skip=True","Sort=True")</f>
        <v>13.482219422103787</v>
      </c>
    </row>
    <row r="3207" spans="16:21" x14ac:dyDescent="0.25">
      <c r="P3207" s="10">
        <v>39176</v>
      </c>
      <c r="Q3207">
        <v>16.704149999999998</v>
      </c>
      <c r="S3207" s="42">
        <f t="shared" ca="1" si="55"/>
        <v>49178</v>
      </c>
      <c r="T3207" s="43">
        <f ca="1">_xll.BInterpol('Base CDI'!$H$4:$H$28,'Base CDI'!$J$4:$J$29,S3207,"Cubic","Extrapolate=Linear","MultiX=Average","Skip=True","Sort=True")</f>
        <v>13.480536474609213</v>
      </c>
      <c r="U3207" s="43">
        <f ca="1">_xll.BInterpol('Base CDI'!$H$4:$H$28,'Base CDI'!$I$4:$I$29,S3207,"Cubic","Extrapolate=Linear","MultiX=Average","Skip=True","Sort=True")</f>
        <v>13.482216221028011</v>
      </c>
    </row>
    <row r="3208" spans="16:21" x14ac:dyDescent="0.25">
      <c r="P3208" s="10">
        <v>39177</v>
      </c>
      <c r="Q3208">
        <v>16.712039999999998</v>
      </c>
      <c r="S3208" s="42">
        <f t="shared" ca="1" si="55"/>
        <v>49179</v>
      </c>
      <c r="T3208" s="43">
        <f ca="1">_xll.BInterpol('Base CDI'!$H$4:$H$28,'Base CDI'!$J$4:$J$29,S3208,"Cubic","Extrapolate=Linear","MultiX=Average","Skip=True","Sort=True")</f>
        <v>13.480550786858927</v>
      </c>
      <c r="U3208" s="43">
        <f ca="1">_xll.BInterpol('Base CDI'!$H$4:$H$28,'Base CDI'!$I$4:$I$29,S3208,"Cubic","Extrapolate=Linear","MultiX=Average","Skip=True","Sort=True")</f>
        <v>13.482212800133681</v>
      </c>
    </row>
    <row r="3209" spans="16:21" x14ac:dyDescent="0.25">
      <c r="P3209" s="10">
        <v>39181</v>
      </c>
      <c r="Q3209">
        <v>16.719940000000001</v>
      </c>
      <c r="S3209" s="42">
        <f t="shared" ca="1" si="55"/>
        <v>49180</v>
      </c>
      <c r="T3209" s="43">
        <f ca="1">_xll.BInterpol('Base CDI'!$H$4:$H$28,'Base CDI'!$J$4:$J$29,S3209,"Cubic","Extrapolate=Linear","MultiX=Average","Skip=True","Sort=True")</f>
        <v>13.480564926151418</v>
      </c>
      <c r="U3209" s="43">
        <f ca="1">_xll.BInterpol('Base CDI'!$H$4:$H$28,'Base CDI'!$I$4:$I$29,S3209,"Cubic","Extrapolate=Linear","MultiX=Average","Skip=True","Sort=True")</f>
        <v>13.482209159850106</v>
      </c>
    </row>
    <row r="3210" spans="16:21" x14ac:dyDescent="0.25">
      <c r="P3210" s="10">
        <v>39182</v>
      </c>
      <c r="Q3210">
        <v>16.72785</v>
      </c>
      <c r="S3210" s="42">
        <f t="shared" ca="1" si="55"/>
        <v>49181</v>
      </c>
      <c r="T3210" s="43">
        <f ca="1">_xll.BInterpol('Base CDI'!$H$4:$H$28,'Base CDI'!$J$4:$J$29,S3210,"Cubic","Extrapolate=Linear","MultiX=Average","Skip=True","Sort=True")</f>
        <v>13.480578892690737</v>
      </c>
      <c r="U3210" s="43">
        <f ca="1">_xll.BInterpol('Base CDI'!$H$4:$H$28,'Base CDI'!$I$4:$I$29,S3210,"Cubic","Extrapolate=Linear","MultiX=Average","Skip=True","Sort=True")</f>
        <v>13.482205300606596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6">S3210+1</f>
        <v>49182</v>
      </c>
      <c r="T3211" s="43">
        <f ca="1">_xll.BInterpol('Base CDI'!$H$4:$H$28,'Base CDI'!$J$4:$J$29,S3211,"Cubic","Extrapolate=Linear","MultiX=Average","Skip=True","Sort=True")</f>
        <v>13.480592686680936</v>
      </c>
      <c r="U3211" s="43">
        <f ca="1">_xll.BInterpol('Base CDI'!$H$4:$H$28,'Base CDI'!$I$4:$I$29,S3211,"Cubic","Extrapolate=Linear","MultiX=Average","Skip=True","Sort=True")</f>
        <v>13.482201222832458</v>
      </c>
    </row>
    <row r="3212" spans="16:21" x14ac:dyDescent="0.25">
      <c r="P3212" s="10">
        <v>39184</v>
      </c>
      <c r="Q3212">
        <v>16.743649999999999</v>
      </c>
      <c r="S3212" s="42">
        <f t="shared" ca="1" si="56"/>
        <v>49183</v>
      </c>
      <c r="T3212" s="43">
        <f ca="1">_xll.BInterpol('Base CDI'!$H$4:$H$28,'Base CDI'!$J$4:$J$29,S3212,"Cubic","Extrapolate=Linear","MultiX=Average","Skip=True","Sort=True")</f>
        <v>13.480606308326069</v>
      </c>
      <c r="U3212" s="43">
        <f ca="1">_xll.BInterpol('Base CDI'!$H$4:$H$28,'Base CDI'!$I$4:$I$29,S3212,"Cubic","Extrapolate=Linear","MultiX=Average","Skip=True","Sort=True")</f>
        <v>13.482196926957002</v>
      </c>
    </row>
    <row r="3213" spans="16:21" x14ac:dyDescent="0.25">
      <c r="P3213" s="10">
        <v>39185</v>
      </c>
      <c r="Q3213">
        <v>16.751550000000002</v>
      </c>
      <c r="S3213" s="42">
        <f t="shared" ca="1" si="56"/>
        <v>49184</v>
      </c>
      <c r="T3213" s="43">
        <f ca="1">_xll.BInterpol('Base CDI'!$H$4:$H$28,'Base CDI'!$J$4:$J$29,S3213,"Cubic","Extrapolate=Linear","MultiX=Average","Skip=True","Sort=True")</f>
        <v>13.480619757830187</v>
      </c>
      <c r="U3213" s="43">
        <f ca="1">_xll.BInterpol('Base CDI'!$H$4:$H$28,'Base CDI'!$I$4:$I$29,S3213,"Cubic","Extrapolate=Linear","MultiX=Average","Skip=True","Sort=True")</f>
        <v>13.482192413409537</v>
      </c>
    </row>
    <row r="3214" spans="16:21" x14ac:dyDescent="0.25">
      <c r="P3214" s="10">
        <v>39188</v>
      </c>
      <c r="Q3214">
        <v>16.759460000000001</v>
      </c>
      <c r="S3214" s="42">
        <f t="shared" ca="1" si="56"/>
        <v>49185</v>
      </c>
      <c r="T3214" s="43">
        <f ca="1">_xll.BInterpol('Base CDI'!$H$4:$H$28,'Base CDI'!$J$4:$J$29,S3214,"Cubic","Extrapolate=Linear","MultiX=Average","Skip=True","Sort=True")</f>
        <v>13.480633035397345</v>
      </c>
      <c r="U3214" s="43">
        <f ca="1">_xll.BInterpol('Base CDI'!$H$4:$H$28,'Base CDI'!$I$4:$I$29,S3214,"Cubic","Extrapolate=Linear","MultiX=Average","Skip=True","Sort=True")</f>
        <v>13.482187682619372</v>
      </c>
    </row>
    <row r="3215" spans="16:21" x14ac:dyDescent="0.25">
      <c r="P3215" s="10">
        <v>39189</v>
      </c>
      <c r="Q3215">
        <v>16.767379999999999</v>
      </c>
      <c r="S3215" s="42">
        <f t="shared" ca="1" si="56"/>
        <v>49186</v>
      </c>
      <c r="T3215" s="43">
        <f ca="1">_xll.BInterpol('Base CDI'!$H$4:$H$28,'Base CDI'!$J$4:$J$29,S3215,"Cubic","Extrapolate=Linear","MultiX=Average","Skip=True","Sort=True")</f>
        <v>13.480646141231594</v>
      </c>
      <c r="U3215" s="43">
        <f ca="1">_xll.BInterpol('Base CDI'!$H$4:$H$28,'Base CDI'!$I$4:$I$29,S3215,"Cubic","Extrapolate=Linear","MultiX=Average","Skip=True","Sort=True")</f>
        <v>13.482182735015817</v>
      </c>
    </row>
    <row r="3216" spans="16:21" x14ac:dyDescent="0.25">
      <c r="P3216" s="10">
        <v>39190</v>
      </c>
      <c r="Q3216">
        <v>16.775289999999998</v>
      </c>
      <c r="S3216" s="42">
        <f t="shared" ca="1" si="56"/>
        <v>49187</v>
      </c>
      <c r="T3216" s="43">
        <f ca="1">_xll.BInterpol('Base CDI'!$H$4:$H$28,'Base CDI'!$J$4:$J$29,S3216,"Cubic","Extrapolate=Linear","MultiX=Average","Skip=True","Sort=True")</f>
        <v>13.480659075536989</v>
      </c>
      <c r="U3216" s="43">
        <f ca="1">_xll.BInterpol('Base CDI'!$H$4:$H$28,'Base CDI'!$I$4:$I$29,S3216,"Cubic","Extrapolate=Linear","MultiX=Average","Skip=True","Sort=True")</f>
        <v>13.482177571028179</v>
      </c>
    </row>
    <row r="3217" spans="16:21" x14ac:dyDescent="0.25">
      <c r="P3217" s="10">
        <v>39191</v>
      </c>
      <c r="Q3217">
        <v>16.783190000000001</v>
      </c>
      <c r="S3217" s="42">
        <f t="shared" ca="1" si="56"/>
        <v>49188</v>
      </c>
      <c r="T3217" s="43">
        <f ca="1">_xll.BInterpol('Base CDI'!$H$4:$H$28,'Base CDI'!$J$4:$J$29,S3217,"Cubic","Extrapolate=Linear","MultiX=Average","Skip=True","Sort=True")</f>
        <v>13.480671838517582</v>
      </c>
      <c r="U3217" s="43">
        <f ca="1">_xll.BInterpol('Base CDI'!$H$4:$H$28,'Base CDI'!$I$4:$I$29,S3217,"Cubic","Extrapolate=Linear","MultiX=Average","Skip=True","Sort=True")</f>
        <v>13.48217219108577</v>
      </c>
    </row>
    <row r="3218" spans="16:21" x14ac:dyDescent="0.25">
      <c r="P3218" s="10">
        <v>39192</v>
      </c>
      <c r="Q3218">
        <v>16.790959999999998</v>
      </c>
      <c r="S3218" s="42">
        <f t="shared" ca="1" si="56"/>
        <v>49189</v>
      </c>
      <c r="T3218" s="43">
        <f ca="1">_xll.BInterpol('Base CDI'!$H$4:$H$28,'Base CDI'!$J$4:$J$29,S3218,"Cubic","Extrapolate=Linear","MultiX=Average","Skip=True","Sort=True")</f>
        <v>13.480684430377426</v>
      </c>
      <c r="U3218" s="43">
        <f ca="1">_xll.BInterpol('Base CDI'!$H$4:$H$28,'Base CDI'!$I$4:$I$29,S3218,"Cubic","Extrapolate=Linear","MultiX=Average","Skip=True","Sort=True")</f>
        <v>13.482166595617894</v>
      </c>
    </row>
    <row r="3219" spans="16:21" x14ac:dyDescent="0.25">
      <c r="P3219" s="10">
        <v>39195</v>
      </c>
      <c r="Q3219">
        <v>16.798729999999999</v>
      </c>
      <c r="S3219" s="42">
        <f t="shared" ca="1" si="56"/>
        <v>49190</v>
      </c>
      <c r="T3219" s="43">
        <f ca="1">_xll.BInterpol('Base CDI'!$H$4:$H$28,'Base CDI'!$J$4:$J$29,S3219,"Cubic","Extrapolate=Linear","MultiX=Average","Skip=True","Sort=True")</f>
        <v>13.480696851320573</v>
      </c>
      <c r="U3219" s="43">
        <f ca="1">_xll.BInterpol('Base CDI'!$H$4:$H$28,'Base CDI'!$I$4:$I$29,S3219,"Cubic","Extrapolate=Linear","MultiX=Average","Skip=True","Sort=True")</f>
        <v>13.482160785053864</v>
      </c>
    </row>
    <row r="3220" spans="16:21" x14ac:dyDescent="0.25">
      <c r="P3220" s="10">
        <v>39196</v>
      </c>
      <c r="Q3220">
        <v>16.8065</v>
      </c>
      <c r="S3220" s="42">
        <f t="shared" ca="1" si="56"/>
        <v>49191</v>
      </c>
      <c r="T3220" s="43">
        <f ca="1">_xll.BInterpol('Base CDI'!$H$4:$H$28,'Base CDI'!$J$4:$J$29,S3220,"Cubic","Extrapolate=Linear","MultiX=Average","Skip=True","Sort=True")</f>
        <v>13.480709101551078</v>
      </c>
      <c r="U3220" s="43">
        <f ca="1">_xll.BInterpol('Base CDI'!$H$4:$H$28,'Base CDI'!$I$4:$I$29,S3220,"Cubic","Extrapolate=Linear","MultiX=Average","Skip=True","Sort=True")</f>
        <v>13.48215475982299</v>
      </c>
    </row>
    <row r="3221" spans="16:21" x14ac:dyDescent="0.25">
      <c r="P3221" s="10">
        <v>39197</v>
      </c>
      <c r="Q3221">
        <v>16.814260000000001</v>
      </c>
      <c r="S3221" s="42">
        <f t="shared" ca="1" si="56"/>
        <v>49192</v>
      </c>
      <c r="T3221" s="43">
        <f ca="1">_xll.BInterpol('Base CDI'!$H$4:$H$28,'Base CDI'!$J$4:$J$29,S3221,"Cubic","Extrapolate=Linear","MultiX=Average","Skip=True","Sort=True")</f>
        <v>13.48072118127299</v>
      </c>
      <c r="U3221" s="43">
        <f ca="1">_xll.BInterpol('Base CDI'!$H$4:$H$28,'Base CDI'!$I$4:$I$29,S3221,"Cubic","Extrapolate=Linear","MultiX=Average","Skip=True","Sort=True")</f>
        <v>13.482148520354576</v>
      </c>
    </row>
    <row r="3222" spans="16:21" x14ac:dyDescent="0.25">
      <c r="P3222" s="10">
        <v>39198</v>
      </c>
      <c r="Q3222">
        <v>16.822019999999998</v>
      </c>
      <c r="S3222" s="42">
        <f t="shared" ca="1" si="56"/>
        <v>49193</v>
      </c>
      <c r="T3222" s="43">
        <f ca="1">_xll.BInterpol('Base CDI'!$H$4:$H$28,'Base CDI'!$J$4:$J$29,S3222,"Cubic","Extrapolate=Linear","MultiX=Average","Skip=True","Sort=True")</f>
        <v>13.480733090690366</v>
      </c>
      <c r="U3222" s="43">
        <f ca="1">_xll.BInterpol('Base CDI'!$H$4:$H$28,'Base CDI'!$I$4:$I$29,S3222,"Cubic","Extrapolate=Linear","MultiX=Average","Skip=True","Sort=True")</f>
        <v>13.482142067077936</v>
      </c>
    </row>
    <row r="3223" spans="16:21" x14ac:dyDescent="0.25">
      <c r="P3223" s="10">
        <v>39199</v>
      </c>
      <c r="Q3223">
        <v>16.829789999999999</v>
      </c>
      <c r="S3223" s="42">
        <f t="shared" ca="1" si="56"/>
        <v>49194</v>
      </c>
      <c r="T3223" s="43">
        <f ca="1">_xll.BInterpol('Base CDI'!$H$4:$H$28,'Base CDI'!$J$4:$J$29,S3223,"Cubic","Extrapolate=Linear","MultiX=Average","Skip=True","Sort=True")</f>
        <v>13.480744830007259</v>
      </c>
      <c r="U3223" s="43">
        <f ca="1">_xll.BInterpol('Base CDI'!$H$4:$H$28,'Base CDI'!$I$4:$I$29,S3223,"Cubic","Extrapolate=Linear","MultiX=Average","Skip=True","Sort=True")</f>
        <v>13.482135400422376</v>
      </c>
    </row>
    <row r="3224" spans="16:21" x14ac:dyDescent="0.25">
      <c r="P3224" s="10">
        <v>39202</v>
      </c>
      <c r="Q3224">
        <v>16.83755</v>
      </c>
      <c r="S3224" s="42">
        <f t="shared" ca="1" si="56"/>
        <v>49195</v>
      </c>
      <c r="T3224" s="43">
        <f ca="1">_xll.BInterpol('Base CDI'!$H$4:$H$28,'Base CDI'!$J$4:$J$29,S3224,"Cubic","Extrapolate=Linear","MultiX=Average","Skip=True","Sort=True")</f>
        <v>13.480756399427719</v>
      </c>
      <c r="U3224" s="43">
        <f ca="1">_xll.BInterpol('Base CDI'!$H$4:$H$28,'Base CDI'!$I$4:$I$29,S3224,"Cubic","Extrapolate=Linear","MultiX=Average","Skip=True","Sort=True")</f>
        <v>13.482128520817206</v>
      </c>
    </row>
    <row r="3225" spans="16:21" x14ac:dyDescent="0.25">
      <c r="P3225" s="10">
        <v>39204</v>
      </c>
      <c r="Q3225">
        <v>16.845320000000001</v>
      </c>
      <c r="S3225" s="42">
        <f t="shared" ca="1" si="56"/>
        <v>49196</v>
      </c>
      <c r="T3225" s="43">
        <f ca="1">_xll.BInterpol('Base CDI'!$H$4:$H$28,'Base CDI'!$J$4:$J$29,S3225,"Cubic","Extrapolate=Linear","MultiX=Average","Skip=True","Sort=True")</f>
        <v>13.480767799155799</v>
      </c>
      <c r="U3225" s="43">
        <f ca="1">_xll.BInterpol('Base CDI'!$H$4:$H$28,'Base CDI'!$I$4:$I$29,S3225,"Cubic","Extrapolate=Linear","MultiX=Average","Skip=True","Sort=True")</f>
        <v>13.482121428691736</v>
      </c>
    </row>
    <row r="3226" spans="16:21" x14ac:dyDescent="0.25">
      <c r="P3226" s="10">
        <v>39205</v>
      </c>
      <c r="Q3226">
        <v>16.853100000000001</v>
      </c>
      <c r="S3226" s="42">
        <f t="shared" ca="1" si="56"/>
        <v>49197</v>
      </c>
      <c r="T3226" s="43">
        <f ca="1">_xll.BInterpol('Base CDI'!$H$4:$H$28,'Base CDI'!$J$4:$J$29,S3226,"Cubic","Extrapolate=Linear","MultiX=Average","Skip=True","Sort=True")</f>
        <v>13.480779029395555</v>
      </c>
      <c r="U3226" s="43">
        <f ca="1">_xll.BInterpol('Base CDI'!$H$4:$H$28,'Base CDI'!$I$4:$I$29,S3226,"Cubic","Extrapolate=Linear","MultiX=Average","Skip=True","Sort=True")</f>
        <v>13.482114124475272</v>
      </c>
    </row>
    <row r="3227" spans="16:21" x14ac:dyDescent="0.25">
      <c r="P3227" s="10">
        <v>39206</v>
      </c>
      <c r="Q3227">
        <v>16.860880000000002</v>
      </c>
      <c r="S3227" s="42">
        <f t="shared" ca="1" si="56"/>
        <v>49198</v>
      </c>
      <c r="T3227" s="43">
        <f ca="1">_xll.BInterpol('Base CDI'!$H$4:$H$28,'Base CDI'!$J$4:$J$29,S3227,"Cubic","Extrapolate=Linear","MultiX=Average","Skip=True","Sort=True")</f>
        <v>13.480790090351036</v>
      </c>
      <c r="U3227" s="43">
        <f ca="1">_xll.BInterpol('Base CDI'!$H$4:$H$28,'Base CDI'!$I$4:$I$29,S3227,"Cubic","Extrapolate=Linear","MultiX=Average","Skip=True","Sort=True")</f>
        <v>13.482106608597125</v>
      </c>
    </row>
    <row r="3228" spans="16:21" x14ac:dyDescent="0.25">
      <c r="P3228" s="10">
        <v>39209</v>
      </c>
      <c r="Q3228">
        <v>16.868659999999998</v>
      </c>
      <c r="S3228" s="42">
        <f t="shared" ca="1" si="56"/>
        <v>49199</v>
      </c>
      <c r="T3228" s="43">
        <f ca="1">_xll.BInterpol('Base CDI'!$H$4:$H$28,'Base CDI'!$J$4:$J$29,S3228,"Cubic","Extrapolate=Linear","MultiX=Average","Skip=True","Sort=True")</f>
        <v>13.480800982226299</v>
      </c>
      <c r="U3228" s="43">
        <f ca="1">_xll.BInterpol('Base CDI'!$H$4:$H$28,'Base CDI'!$I$4:$I$29,S3228,"Cubic","Extrapolate=Linear","MultiX=Average","Skip=True","Sort=True")</f>
        <v>13.482098881486605</v>
      </c>
    </row>
    <row r="3229" spans="16:21" x14ac:dyDescent="0.25">
      <c r="P3229" s="10">
        <v>39210</v>
      </c>
      <c r="Q3229">
        <v>16.876460000000002</v>
      </c>
      <c r="S3229" s="42">
        <f t="shared" ca="1" si="56"/>
        <v>49200</v>
      </c>
      <c r="T3229" s="43">
        <f ca="1">_xll.BInterpol('Base CDI'!$H$4:$H$28,'Base CDI'!$J$4:$J$29,S3229,"Cubic","Extrapolate=Linear","MultiX=Average","Skip=True","Sort=True")</f>
        <v>13.480811705225394</v>
      </c>
      <c r="U3229" s="43">
        <f ca="1">_xll.BInterpol('Base CDI'!$H$4:$H$28,'Base CDI'!$I$4:$I$29,S3229,"Cubic","Extrapolate=Linear","MultiX=Average","Skip=True","Sort=True")</f>
        <v>13.482090943573018</v>
      </c>
    </row>
    <row r="3230" spans="16:21" x14ac:dyDescent="0.25">
      <c r="P3230" s="10">
        <v>39211</v>
      </c>
      <c r="Q3230">
        <v>16.884270000000001</v>
      </c>
      <c r="S3230" s="42">
        <f t="shared" ca="1" si="56"/>
        <v>49201</v>
      </c>
      <c r="T3230" s="43">
        <f ca="1">_xll.BInterpol('Base CDI'!$H$4:$H$28,'Base CDI'!$J$4:$J$29,S3230,"Cubic","Extrapolate=Linear","MultiX=Average","Skip=True","Sort=True")</f>
        <v>13.480822259552374</v>
      </c>
      <c r="U3230" s="43">
        <f ca="1">_xll.BInterpol('Base CDI'!$H$4:$H$28,'Base CDI'!$I$4:$I$29,S3230,"Cubic","Extrapolate=Linear","MultiX=Average","Skip=True","Sort=True")</f>
        <v>13.482082795285677</v>
      </c>
    </row>
    <row r="3231" spans="16:21" x14ac:dyDescent="0.25">
      <c r="P3231" s="10">
        <v>39212</v>
      </c>
      <c r="Q3231">
        <v>16.89207</v>
      </c>
      <c r="S3231" s="42">
        <f t="shared" ca="1" si="56"/>
        <v>49202</v>
      </c>
      <c r="T3231" s="43">
        <f ca="1">_xll.BInterpol('Base CDI'!$H$4:$H$28,'Base CDI'!$J$4:$J$29,S3231,"Cubic","Extrapolate=Linear","MultiX=Average","Skip=True","Sort=True")</f>
        <v>13.480832645411292</v>
      </c>
      <c r="U3231" s="43">
        <f ca="1">_xll.BInterpol('Base CDI'!$H$4:$H$28,'Base CDI'!$I$4:$I$29,S3231,"Cubic","Extrapolate=Linear","MultiX=Average","Skip=True","Sort=True")</f>
        <v>13.482074437053887</v>
      </c>
    </row>
    <row r="3232" spans="16:21" x14ac:dyDescent="0.25">
      <c r="P3232" s="10">
        <v>39213</v>
      </c>
      <c r="Q3232">
        <v>16.89988</v>
      </c>
      <c r="S3232" s="42">
        <f t="shared" ca="1" si="56"/>
        <v>49203</v>
      </c>
      <c r="T3232" s="43">
        <f ca="1">_xll.BInterpol('Base CDI'!$H$4:$H$28,'Base CDI'!$J$4:$J$29,S3232,"Cubic","Extrapolate=Linear","MultiX=Average","Skip=True","Sort=True")</f>
        <v>13.480842863006202</v>
      </c>
      <c r="U3232" s="43">
        <f ca="1">_xll.BInterpol('Base CDI'!$H$4:$H$28,'Base CDI'!$I$4:$I$29,S3232,"Cubic","Extrapolate=Linear","MultiX=Average","Skip=True","Sort=True")</f>
        <v>13.482065869306961</v>
      </c>
    </row>
    <row r="3233" spans="16:21" x14ac:dyDescent="0.25">
      <c r="P3233" s="10">
        <v>39216</v>
      </c>
      <c r="Q3233">
        <v>16.907699999999998</v>
      </c>
      <c r="S3233" s="42">
        <f t="shared" ca="1" si="56"/>
        <v>49204</v>
      </c>
      <c r="T3233" s="43">
        <f ca="1">_xll.BInterpol('Base CDI'!$H$4:$H$28,'Base CDI'!$J$4:$J$29,S3233,"Cubic","Extrapolate=Linear","MultiX=Average","Skip=True","Sort=True")</f>
        <v>13.480852912541158</v>
      </c>
      <c r="U3233" s="43">
        <f ca="1">_xll.BInterpol('Base CDI'!$H$4:$H$28,'Base CDI'!$I$4:$I$29,S3233,"Cubic","Extrapolate=Linear","MultiX=Average","Skip=True","Sort=True")</f>
        <v>13.482057092474204</v>
      </c>
    </row>
    <row r="3234" spans="16:21" x14ac:dyDescent="0.25">
      <c r="P3234" s="10">
        <v>39217</v>
      </c>
      <c r="Q3234">
        <v>16.915520000000001</v>
      </c>
      <c r="S3234" s="42">
        <f t="shared" ca="1" si="56"/>
        <v>49205</v>
      </c>
      <c r="T3234" s="43">
        <f ca="1">_xll.BInterpol('Base CDI'!$H$4:$H$28,'Base CDI'!$J$4:$J$29,S3234,"Cubic","Extrapolate=Linear","MultiX=Average","Skip=True","Sort=True")</f>
        <v>13.48086279422021</v>
      </c>
      <c r="U3234" s="43">
        <f ca="1">_xll.BInterpol('Base CDI'!$H$4:$H$28,'Base CDI'!$I$4:$I$29,S3234,"Cubic","Extrapolate=Linear","MultiX=Average","Skip=True","Sort=True")</f>
        <v>13.482048106984927</v>
      </c>
    </row>
    <row r="3235" spans="16:21" x14ac:dyDescent="0.25">
      <c r="P3235" s="10">
        <v>39218</v>
      </c>
      <c r="Q3235">
        <v>16.92333</v>
      </c>
      <c r="S3235" s="42">
        <f t="shared" ca="1" si="56"/>
        <v>49206</v>
      </c>
      <c r="T3235" s="43">
        <f ca="1">_xll.BInterpol('Base CDI'!$H$4:$H$28,'Base CDI'!$J$4:$J$29,S3235,"Cubic","Extrapolate=Linear","MultiX=Average","Skip=True","Sort=True")</f>
        <v>13.480872508247414</v>
      </c>
      <c r="U3235" s="43">
        <f ca="1">_xll.BInterpol('Base CDI'!$H$4:$H$28,'Base CDI'!$I$4:$I$29,S3235,"Cubic","Extrapolate=Linear","MultiX=Average","Skip=True","Sort=True")</f>
        <v>13.482038913268438</v>
      </c>
    </row>
    <row r="3236" spans="16:21" x14ac:dyDescent="0.25">
      <c r="P3236" s="10">
        <v>39219</v>
      </c>
      <c r="Q3236">
        <v>16.931149999999999</v>
      </c>
      <c r="S3236" s="42">
        <f t="shared" ca="1" si="56"/>
        <v>49207</v>
      </c>
      <c r="T3236" s="43">
        <f ca="1">_xll.BInterpol('Base CDI'!$H$4:$H$28,'Base CDI'!$J$4:$J$29,S3236,"Cubic","Extrapolate=Linear","MultiX=Average","Skip=True","Sort=True")</f>
        <v>13.480882054826818</v>
      </c>
      <c r="U3236" s="43">
        <f ca="1">_xll.BInterpol('Base CDI'!$H$4:$H$28,'Base CDI'!$I$4:$I$29,S3236,"Cubic","Extrapolate=Linear","MultiX=Average","Skip=True","Sort=True")</f>
        <v>13.482029511754048</v>
      </c>
    </row>
    <row r="3237" spans="16:21" x14ac:dyDescent="0.25">
      <c r="P3237" s="10">
        <v>39220</v>
      </c>
      <c r="Q3237">
        <v>16.938980000000001</v>
      </c>
      <c r="S3237" s="42">
        <f t="shared" ca="1" si="56"/>
        <v>49208</v>
      </c>
      <c r="T3237" s="43">
        <f ca="1">_xll.BInterpol('Base CDI'!$H$4:$H$28,'Base CDI'!$J$4:$J$29,S3237,"Cubic","Extrapolate=Linear","MultiX=Average","Skip=True","Sort=True")</f>
        <v>13.48089143416248</v>
      </c>
      <c r="U3237" s="43">
        <f ca="1">_xll.BInterpol('Base CDI'!$H$4:$H$28,'Base CDI'!$I$4:$I$29,S3237,"Cubic","Extrapolate=Linear","MultiX=Average","Skip=True","Sort=True")</f>
        <v>13.482019902871064</v>
      </c>
    </row>
    <row r="3238" spans="16:21" x14ac:dyDescent="0.25">
      <c r="P3238" s="10">
        <v>39223</v>
      </c>
      <c r="Q3238">
        <v>16.946809999999999</v>
      </c>
      <c r="S3238" s="42">
        <f t="shared" ca="1" si="56"/>
        <v>49209</v>
      </c>
      <c r="T3238" s="43">
        <f ca="1">_xll.BInterpol('Base CDI'!$H$4:$H$28,'Base CDI'!$J$4:$J$29,S3238,"Cubic","Extrapolate=Linear","MultiX=Average","Skip=True","Sort=True")</f>
        <v>13.480900646458451</v>
      </c>
      <c r="U3238" s="43">
        <f ca="1">_xll.BInterpol('Base CDI'!$H$4:$H$28,'Base CDI'!$I$4:$I$29,S3238,"Cubic","Extrapolate=Linear","MultiX=Average","Skip=True","Sort=True")</f>
        <v>13.482010087048796</v>
      </c>
    </row>
    <row r="3239" spans="16:21" x14ac:dyDescent="0.25">
      <c r="P3239" s="10">
        <v>39224</v>
      </c>
      <c r="Q3239">
        <v>16.954650000000001</v>
      </c>
      <c r="S3239" s="42">
        <f t="shared" ca="1" si="56"/>
        <v>49210</v>
      </c>
      <c r="T3239" s="43">
        <f ca="1">_xll.BInterpol('Base CDI'!$H$4:$H$28,'Base CDI'!$J$4:$J$29,S3239,"Cubic","Extrapolate=Linear","MultiX=Average","Skip=True","Sort=True")</f>
        <v>13.480909691918782</v>
      </c>
      <c r="U3239" s="43">
        <f ca="1">_xll.BInterpol('Base CDI'!$H$4:$H$28,'Base CDI'!$I$4:$I$29,S3239,"Cubic","Extrapolate=Linear","MultiX=Average","Skip=True","Sort=True")</f>
        <v>13.482000064716553</v>
      </c>
    </row>
    <row r="3240" spans="16:21" x14ac:dyDescent="0.25">
      <c r="P3240" s="10">
        <v>39225</v>
      </c>
      <c r="Q3240">
        <v>16.962479999999999</v>
      </c>
      <c r="S3240" s="42">
        <f t="shared" ca="1" si="56"/>
        <v>49211</v>
      </c>
      <c r="T3240" s="43">
        <f ca="1">_xll.BInterpol('Base CDI'!$H$4:$H$28,'Base CDI'!$J$4:$J$29,S3240,"Cubic","Extrapolate=Linear","MultiX=Average","Skip=True","Sort=True")</f>
        <v>13.48091857074753</v>
      </c>
      <c r="U3240" s="43">
        <f ca="1">_xll.BInterpol('Base CDI'!$H$4:$H$28,'Base CDI'!$I$4:$I$29,S3240,"Cubic","Extrapolate=Linear","MultiX=Average","Skip=True","Sort=True")</f>
        <v>13.481989836303642</v>
      </c>
    </row>
    <row r="3241" spans="16:21" x14ac:dyDescent="0.25">
      <c r="P3241" s="10">
        <v>39226</v>
      </c>
      <c r="Q3241">
        <v>16.970320000000001</v>
      </c>
      <c r="S3241" s="42">
        <f t="shared" ca="1" si="56"/>
        <v>49212</v>
      </c>
      <c r="T3241" s="43">
        <f ca="1">_xll.BInterpol('Base CDI'!$H$4:$H$28,'Base CDI'!$J$4:$J$29,S3241,"Cubic","Extrapolate=Linear","MultiX=Average","Skip=True","Sort=True")</f>
        <v>13.480927283148745</v>
      </c>
      <c r="U3241" s="43">
        <f ca="1">_xll.BInterpol('Base CDI'!$H$4:$H$28,'Base CDI'!$I$4:$I$29,S3241,"Cubic","Extrapolate=Linear","MultiX=Average","Skip=True","Sort=True")</f>
        <v>13.481979402239375</v>
      </c>
    </row>
    <row r="3242" spans="16:21" x14ac:dyDescent="0.25">
      <c r="P3242" s="10">
        <v>39227</v>
      </c>
      <c r="Q3242">
        <v>16.978159999999999</v>
      </c>
      <c r="S3242" s="42">
        <f t="shared" ca="1" si="56"/>
        <v>49213</v>
      </c>
      <c r="T3242" s="43">
        <f ca="1">_xll.BInterpol('Base CDI'!$H$4:$H$28,'Base CDI'!$J$4:$J$29,S3242,"Cubic","Extrapolate=Linear","MultiX=Average","Skip=True","Sort=True")</f>
        <v>13.48093582932648</v>
      </c>
      <c r="U3242" s="43">
        <f ca="1">_xll.BInterpol('Base CDI'!$H$4:$H$28,'Base CDI'!$I$4:$I$29,S3242,"Cubic","Extrapolate=Linear","MultiX=Average","Skip=True","Sort=True")</f>
        <v>13.481968762953059</v>
      </c>
    </row>
    <row r="3243" spans="16:21" x14ac:dyDescent="0.25">
      <c r="P3243" s="10">
        <v>39230</v>
      </c>
      <c r="Q3243">
        <v>16.98601</v>
      </c>
      <c r="S3243" s="42">
        <f t="shared" ca="1" si="56"/>
        <v>49214</v>
      </c>
      <c r="T3243" s="43">
        <f ca="1">_xll.BInterpol('Base CDI'!$H$4:$H$28,'Base CDI'!$J$4:$J$29,S3243,"Cubic","Extrapolate=Linear","MultiX=Average","Skip=True","Sort=True")</f>
        <v>13.480944209484788</v>
      </c>
      <c r="U3243" s="43">
        <f ca="1">_xll.BInterpol('Base CDI'!$H$4:$H$28,'Base CDI'!$I$4:$I$29,S3243,"Cubic","Extrapolate=Linear","MultiX=Average","Skip=True","Sort=True")</f>
        <v>13.481957918874004</v>
      </c>
    </row>
    <row r="3244" spans="16:21" x14ac:dyDescent="0.25">
      <c r="P3244" s="10">
        <v>39231</v>
      </c>
      <c r="Q3244">
        <v>16.993880000000001</v>
      </c>
      <c r="S3244" s="42">
        <f t="shared" ca="1" si="56"/>
        <v>49215</v>
      </c>
      <c r="T3244" s="43">
        <f ca="1">_xll.BInterpol('Base CDI'!$H$4:$H$28,'Base CDI'!$J$4:$J$29,S3244,"Cubic","Extrapolate=Linear","MultiX=Average","Skip=True","Sort=True")</f>
        <v>13.480952423827723</v>
      </c>
      <c r="U3244" s="43">
        <f ca="1">_xll.BInterpol('Base CDI'!$H$4:$H$28,'Base CDI'!$I$4:$I$29,S3244,"Cubic","Extrapolate=Linear","MultiX=Average","Skip=True","Sort=True")</f>
        <v>13.48194687043152</v>
      </c>
    </row>
    <row r="3245" spans="16:21" x14ac:dyDescent="0.25">
      <c r="P3245" s="10">
        <v>39232</v>
      </c>
      <c r="Q3245">
        <v>17.001750000000001</v>
      </c>
      <c r="S3245" s="42">
        <f t="shared" ca="1" si="56"/>
        <v>49216</v>
      </c>
      <c r="T3245" s="43">
        <f ca="1">_xll.BInterpol('Base CDI'!$H$4:$H$28,'Base CDI'!$J$4:$J$29,S3245,"Cubic","Extrapolate=Linear","MultiX=Average","Skip=True","Sort=True")</f>
        <v>13.480960472559337</v>
      </c>
      <c r="U3245" s="43">
        <f ca="1">_xll.BInterpol('Base CDI'!$H$4:$H$28,'Base CDI'!$I$4:$I$29,S3245,"Cubic","Extrapolate=Linear","MultiX=Average","Skip=True","Sort=True")</f>
        <v>13.481935618054912</v>
      </c>
    </row>
    <row r="3246" spans="16:21" x14ac:dyDescent="0.25">
      <c r="P3246" s="10">
        <v>39233</v>
      </c>
      <c r="Q3246">
        <v>17.009620000000002</v>
      </c>
      <c r="S3246" s="42">
        <f t="shared" ca="1" si="56"/>
        <v>49217</v>
      </c>
      <c r="T3246" s="43">
        <f ca="1">_xll.BInterpol('Base CDI'!$H$4:$H$28,'Base CDI'!$J$4:$J$29,S3246,"Cubic","Extrapolate=Linear","MultiX=Average","Skip=True","Sort=True")</f>
        <v>13.480968355883684</v>
      </c>
      <c r="U3246" s="43">
        <f ca="1">_xll.BInterpol('Base CDI'!$H$4:$H$28,'Base CDI'!$I$4:$I$29,S3246,"Cubic","Extrapolate=Linear","MultiX=Average","Skip=True","Sort=True")</f>
        <v>13.481924162173492</v>
      </c>
    </row>
    <row r="3247" spans="16:21" x14ac:dyDescent="0.25">
      <c r="P3247" s="10">
        <v>39234</v>
      </c>
      <c r="Q3247">
        <v>17.017499999999998</v>
      </c>
      <c r="S3247" s="42">
        <f t="shared" ca="1" si="56"/>
        <v>49218</v>
      </c>
      <c r="T3247" s="43">
        <f ca="1">_xll.BInterpol('Base CDI'!$H$4:$H$28,'Base CDI'!$J$4:$J$29,S3247,"Cubic","Extrapolate=Linear","MultiX=Average","Skip=True","Sort=True")</f>
        <v>13.480976074004815</v>
      </c>
      <c r="U3247" s="43">
        <f ca="1">_xll.BInterpol('Base CDI'!$H$4:$H$28,'Base CDI'!$I$4:$I$29,S3247,"Cubic","Extrapolate=Linear","MultiX=Average","Skip=True","Sort=True")</f>
        <v>13.48191250321657</v>
      </c>
    </row>
    <row r="3248" spans="16:21" x14ac:dyDescent="0.25">
      <c r="P3248" s="10">
        <v>39237</v>
      </c>
      <c r="Q3248">
        <v>17.025390000000002</v>
      </c>
      <c r="S3248" s="42">
        <f t="shared" ca="1" si="56"/>
        <v>49219</v>
      </c>
      <c r="T3248" s="43">
        <f ca="1">_xll.BInterpol('Base CDI'!$H$4:$H$28,'Base CDI'!$J$4:$J$29,S3248,"Cubic","Extrapolate=Linear","MultiX=Average","Skip=True","Sort=True")</f>
        <v>13.480983627126784</v>
      </c>
      <c r="U3248" s="43">
        <f ca="1">_xll.BInterpol('Base CDI'!$H$4:$H$28,'Base CDI'!$I$4:$I$29,S3248,"Cubic","Extrapolate=Linear","MultiX=Average","Skip=True","Sort=True")</f>
        <v>13.481900641613452</v>
      </c>
    </row>
    <row r="3249" spans="16:21" x14ac:dyDescent="0.25">
      <c r="P3249" s="10">
        <v>39238</v>
      </c>
      <c r="Q3249">
        <v>17.033290000000001</v>
      </c>
      <c r="S3249" s="42">
        <f t="shared" ca="1" si="56"/>
        <v>49220</v>
      </c>
      <c r="T3249" s="43">
        <f ca="1">_xll.BInterpol('Base CDI'!$H$4:$H$28,'Base CDI'!$J$4:$J$29,S3249,"Cubic","Extrapolate=Linear","MultiX=Average","Skip=True","Sort=True")</f>
        <v>13.480991015453645</v>
      </c>
      <c r="U3249" s="43">
        <f ca="1">_xll.BInterpol('Base CDI'!$H$4:$H$28,'Base CDI'!$I$4:$I$29,S3249,"Cubic","Extrapolate=Linear","MultiX=Average","Skip=True","Sort=True")</f>
        <v>13.481888577793448</v>
      </c>
    </row>
    <row r="3250" spans="16:21" x14ac:dyDescent="0.25">
      <c r="P3250" s="10">
        <v>39239</v>
      </c>
      <c r="Q3250">
        <v>17.04119</v>
      </c>
      <c r="S3250" s="42">
        <f t="shared" ca="1" si="56"/>
        <v>49221</v>
      </c>
      <c r="T3250" s="43">
        <f ca="1">_xll.BInterpol('Base CDI'!$H$4:$H$28,'Base CDI'!$J$4:$J$29,S3250,"Cubic","Extrapolate=Linear","MultiX=Average","Skip=True","Sort=True")</f>
        <v>13.480998239189448</v>
      </c>
      <c r="U3250" s="43">
        <f ca="1">_xll.BInterpol('Base CDI'!$H$4:$H$28,'Base CDI'!$I$4:$I$29,S3250,"Cubic","Extrapolate=Linear","MultiX=Average","Skip=True","Sort=True")</f>
        <v>13.48187631218587</v>
      </c>
    </row>
    <row r="3251" spans="16:21" x14ac:dyDescent="0.25">
      <c r="P3251" s="10">
        <v>39241</v>
      </c>
      <c r="Q3251">
        <v>17.04909</v>
      </c>
      <c r="S3251" s="42">
        <f t="shared" ca="1" si="56"/>
        <v>49222</v>
      </c>
      <c r="T3251" s="43">
        <f ca="1">_xll.BInterpol('Base CDI'!$H$4:$H$28,'Base CDI'!$J$4:$J$29,S3251,"Cubic","Extrapolate=Linear","MultiX=Average","Skip=True","Sort=True")</f>
        <v>13.481005298538248</v>
      </c>
      <c r="U3251" s="43">
        <f ca="1">_xll.BInterpol('Base CDI'!$H$4:$H$28,'Base CDI'!$I$4:$I$29,S3251,"Cubic","Extrapolate=Linear","MultiX=Average","Skip=True","Sort=True")</f>
        <v>13.481863845220023</v>
      </c>
    </row>
    <row r="3252" spans="16:21" x14ac:dyDescent="0.25">
      <c r="P3252" s="10">
        <v>39244</v>
      </c>
      <c r="Q3252">
        <v>17.05668</v>
      </c>
      <c r="S3252" s="42">
        <f t="shared" ca="1" si="56"/>
        <v>49223</v>
      </c>
      <c r="T3252" s="43">
        <f ca="1">_xll.BInterpol('Base CDI'!$H$4:$H$28,'Base CDI'!$J$4:$J$29,S3252,"Cubic","Extrapolate=Linear","MultiX=Average","Skip=True","Sort=True")</f>
        <v>13.481012193704098</v>
      </c>
      <c r="U3252" s="43">
        <f ca="1">_xll.BInterpol('Base CDI'!$H$4:$H$28,'Base CDI'!$I$4:$I$29,S3252,"Cubic","Extrapolate=Linear","MultiX=Average","Skip=True","Sort=True")</f>
        <v>13.481851177325217</v>
      </c>
    </row>
    <row r="3253" spans="16:21" x14ac:dyDescent="0.25">
      <c r="P3253" s="10">
        <v>39245</v>
      </c>
      <c r="Q3253">
        <v>17.06428</v>
      </c>
      <c r="S3253" s="42">
        <f t="shared" ca="1" si="56"/>
        <v>49224</v>
      </c>
      <c r="T3253" s="43">
        <f ca="1">_xll.BInterpol('Base CDI'!$H$4:$H$28,'Base CDI'!$J$4:$J$29,S3253,"Cubic","Extrapolate=Linear","MultiX=Average","Skip=True","Sort=True")</f>
        <v>13.481018924891051</v>
      </c>
      <c r="U3253" s="43">
        <f ca="1">_xll.BInterpol('Base CDI'!$H$4:$H$28,'Base CDI'!$I$4:$I$29,S3253,"Cubic","Extrapolate=Linear","MultiX=Average","Skip=True","Sort=True")</f>
        <v>13.481838308930762</v>
      </c>
    </row>
    <row r="3254" spans="16:21" x14ac:dyDescent="0.25">
      <c r="P3254" s="10">
        <v>39246</v>
      </c>
      <c r="Q3254">
        <v>17.07188</v>
      </c>
      <c r="S3254" s="42">
        <f t="shared" ca="1" si="56"/>
        <v>49225</v>
      </c>
      <c r="T3254" s="43">
        <f ca="1">_xll.BInterpol('Base CDI'!$H$4:$H$28,'Base CDI'!$J$4:$J$29,S3254,"Cubic","Extrapolate=Linear","MultiX=Average","Skip=True","Sort=True")</f>
        <v>13.481025492303159</v>
      </c>
      <c r="U3254" s="43">
        <f ca="1">_xll.BInterpol('Base CDI'!$H$4:$H$28,'Base CDI'!$I$4:$I$29,S3254,"Cubic","Extrapolate=Linear","MultiX=Average","Skip=True","Sort=True")</f>
        <v>13.481825240465966</v>
      </c>
    </row>
    <row r="3255" spans="16:21" x14ac:dyDescent="0.25">
      <c r="P3255" s="10">
        <v>39247</v>
      </c>
      <c r="Q3255">
        <v>17.07948</v>
      </c>
      <c r="S3255" s="42">
        <f t="shared" ca="1" si="56"/>
        <v>49226</v>
      </c>
      <c r="T3255" s="43">
        <f ca="1">_xll.BInterpol('Base CDI'!$H$4:$H$28,'Base CDI'!$J$4:$J$29,S3255,"Cubic","Extrapolate=Linear","MultiX=Average","Skip=True","Sort=True")</f>
        <v>13.481031896144476</v>
      </c>
      <c r="U3255" s="43">
        <f ca="1">_xll.BInterpol('Base CDI'!$H$4:$H$28,'Base CDI'!$I$4:$I$29,S3255,"Cubic","Extrapolate=Linear","MultiX=Average","Skip=True","Sort=True")</f>
        <v>13.481811972360138</v>
      </c>
    </row>
    <row r="3256" spans="16:21" x14ac:dyDescent="0.25">
      <c r="P3256" s="10">
        <v>39248</v>
      </c>
      <c r="Q3256">
        <v>17.08708</v>
      </c>
      <c r="S3256" s="42">
        <f t="shared" ca="1" si="56"/>
        <v>49227</v>
      </c>
      <c r="T3256" s="43">
        <f ca="1">_xll.BInterpol('Base CDI'!$H$4:$H$28,'Base CDI'!$J$4:$J$29,S3256,"Cubic","Extrapolate=Linear","MultiX=Average","Skip=True","Sort=True")</f>
        <v>13.481038136619052</v>
      </c>
      <c r="U3256" s="43">
        <f ca="1">_xll.BInterpol('Base CDI'!$H$4:$H$28,'Base CDI'!$I$4:$I$29,S3256,"Cubic","Extrapolate=Linear","MultiX=Average","Skip=True","Sort=True")</f>
        <v>13.481798505042589</v>
      </c>
    </row>
    <row r="3257" spans="16:21" x14ac:dyDescent="0.25">
      <c r="P3257" s="10">
        <v>39251</v>
      </c>
      <c r="Q3257">
        <v>17.09468</v>
      </c>
      <c r="S3257" s="42">
        <f t="shared" ca="1" si="56"/>
        <v>49228</v>
      </c>
      <c r="T3257" s="43">
        <f ca="1">_xll.BInterpol('Base CDI'!$H$4:$H$28,'Base CDI'!$J$4:$J$29,S3257,"Cubic","Extrapolate=Linear","MultiX=Average","Skip=True","Sort=True")</f>
        <v>13.481044213930945</v>
      </c>
      <c r="U3257" s="43">
        <f ca="1">_xll.BInterpol('Base CDI'!$H$4:$H$28,'Base CDI'!$I$4:$I$29,S3257,"Cubic","Extrapolate=Linear","MultiX=Average","Skip=True","Sort=True")</f>
        <v>13.481784838942625</v>
      </c>
    </row>
    <row r="3258" spans="16:21" x14ac:dyDescent="0.25">
      <c r="P3258" s="10">
        <v>39252</v>
      </c>
      <c r="Q3258">
        <v>17.10229</v>
      </c>
      <c r="S3258" s="42">
        <f t="shared" ca="1" si="56"/>
        <v>49229</v>
      </c>
      <c r="T3258" s="43">
        <f ca="1">_xll.BInterpol('Base CDI'!$H$4:$H$28,'Base CDI'!$J$4:$J$29,S3258,"Cubic","Extrapolate=Linear","MultiX=Average","Skip=True","Sort=True")</f>
        <v>13.481050128284203</v>
      </c>
      <c r="U3258" s="43">
        <f ca="1">_xll.BInterpol('Base CDI'!$H$4:$H$28,'Base CDI'!$I$4:$I$29,S3258,"Cubic","Extrapolate=Linear","MultiX=Average","Skip=True","Sort=True")</f>
        <v>13.481770974489557</v>
      </c>
    </row>
    <row r="3259" spans="16:21" x14ac:dyDescent="0.25">
      <c r="P3259" s="10">
        <v>39253</v>
      </c>
      <c r="Q3259">
        <v>17.1099</v>
      </c>
      <c r="S3259" s="42">
        <f t="shared" ca="1" si="56"/>
        <v>49230</v>
      </c>
      <c r="T3259" s="43">
        <f ca="1">_xll.BInterpol('Base CDI'!$H$4:$H$28,'Base CDI'!$J$4:$J$29,S3259,"Cubic","Extrapolate=Linear","MultiX=Average","Skip=True","Sort=True")</f>
        <v>13.481055879882881</v>
      </c>
      <c r="U3259" s="43">
        <f ca="1">_xll.BInterpol('Base CDI'!$H$4:$H$28,'Base CDI'!$I$4:$I$29,S3259,"Cubic","Extrapolate=Linear","MultiX=Average","Skip=True","Sort=True")</f>
        <v>13.481756912112692</v>
      </c>
    </row>
    <row r="3260" spans="16:21" x14ac:dyDescent="0.25">
      <c r="P3260" s="10">
        <v>39254</v>
      </c>
      <c r="Q3260">
        <v>17.117509999999999</v>
      </c>
      <c r="S3260" s="42">
        <f t="shared" ca="1" si="56"/>
        <v>49231</v>
      </c>
      <c r="T3260" s="43">
        <f ca="1">_xll.BInterpol('Base CDI'!$H$4:$H$28,'Base CDI'!$J$4:$J$29,S3260,"Cubic","Extrapolate=Linear","MultiX=Average","Skip=True","Sort=True")</f>
        <v>13.481061468931031</v>
      </c>
      <c r="U3260" s="43">
        <f ca="1">_xll.BInterpol('Base CDI'!$H$4:$H$28,'Base CDI'!$I$4:$I$29,S3260,"Cubic","Extrapolate=Linear","MultiX=Average","Skip=True","Sort=True")</f>
        <v>13.481742652241342</v>
      </c>
    </row>
    <row r="3261" spans="16:21" x14ac:dyDescent="0.25">
      <c r="P3261" s="10">
        <v>39255</v>
      </c>
      <c r="Q3261">
        <v>17.125129999999999</v>
      </c>
      <c r="S3261" s="42">
        <f t="shared" ca="1" si="56"/>
        <v>49232</v>
      </c>
      <c r="T3261" s="43">
        <f ca="1">_xll.BInterpol('Base CDI'!$H$4:$H$28,'Base CDI'!$J$4:$J$29,S3261,"Cubic","Extrapolate=Linear","MultiX=Average","Skip=True","Sort=True")</f>
        <v>13.481066895632708</v>
      </c>
      <c r="U3261" s="43">
        <f ca="1">_xll.BInterpol('Base CDI'!$H$4:$H$28,'Base CDI'!$I$4:$I$29,S3261,"Cubic","Extrapolate=Linear","MultiX=Average","Skip=True","Sort=True")</f>
        <v>13.481728195304813</v>
      </c>
    </row>
    <row r="3262" spans="16:21" x14ac:dyDescent="0.25">
      <c r="P3262" s="10">
        <v>39258</v>
      </c>
      <c r="Q3262">
        <v>17.132750000000001</v>
      </c>
      <c r="S3262" s="42">
        <f t="shared" ca="1" si="56"/>
        <v>49233</v>
      </c>
      <c r="T3262" s="43">
        <f ca="1">_xll.BInterpol('Base CDI'!$H$4:$H$28,'Base CDI'!$J$4:$J$29,S3262,"Cubic","Extrapolate=Linear","MultiX=Average","Skip=True","Sort=True")</f>
        <v>13.481072160191964</v>
      </c>
      <c r="U3262" s="43">
        <f ca="1">_xll.BInterpol('Base CDI'!$H$4:$H$28,'Base CDI'!$I$4:$I$29,S3262,"Cubic","Extrapolate=Linear","MultiX=Average","Skip=True","Sort=True")</f>
        <v>13.481713541732416</v>
      </c>
    </row>
    <row r="3263" spans="16:21" x14ac:dyDescent="0.25">
      <c r="P3263" s="10">
        <v>39259</v>
      </c>
      <c r="Q3263">
        <v>17.140370000000001</v>
      </c>
      <c r="S3263" s="42">
        <f t="shared" ca="1" si="56"/>
        <v>49234</v>
      </c>
      <c r="T3263" s="43">
        <f ca="1">_xll.BInterpol('Base CDI'!$H$4:$H$28,'Base CDI'!$J$4:$J$29,S3263,"Cubic","Extrapolate=Linear","MultiX=Average","Skip=True","Sort=True")</f>
        <v>13.48107726281285</v>
      </c>
      <c r="U3263" s="43">
        <f ca="1">_xll.BInterpol('Base CDI'!$H$4:$H$28,'Base CDI'!$I$4:$I$29,S3263,"Cubic","Extrapolate=Linear","MultiX=Average","Skip=True","Sort=True")</f>
        <v>13.48169869195346</v>
      </c>
    </row>
    <row r="3264" spans="16:21" x14ac:dyDescent="0.25">
      <c r="P3264" s="10">
        <v>39260</v>
      </c>
      <c r="Q3264">
        <v>17.14799</v>
      </c>
      <c r="S3264" s="42">
        <f t="shared" ca="1" si="56"/>
        <v>49235</v>
      </c>
      <c r="T3264" s="43">
        <f ca="1">_xll.BInterpol('Base CDI'!$H$4:$H$28,'Base CDI'!$J$4:$J$29,S3264,"Cubic","Extrapolate=Linear","MultiX=Average","Skip=True","Sort=True")</f>
        <v>13.481082203699421</v>
      </c>
      <c r="U3264" s="43">
        <f ca="1">_xll.BInterpol('Base CDI'!$H$4:$H$28,'Base CDI'!$I$4:$I$29,S3264,"Cubic","Extrapolate=Linear","MultiX=Average","Skip=True","Sort=True")</f>
        <v>13.481683646397251</v>
      </c>
    </row>
    <row r="3265" spans="16:21" x14ac:dyDescent="0.25">
      <c r="P3265" s="10">
        <v>39261</v>
      </c>
      <c r="Q3265">
        <v>17.155619999999999</v>
      </c>
      <c r="S3265" s="42">
        <f t="shared" ca="1" si="56"/>
        <v>49236</v>
      </c>
      <c r="T3265" s="43">
        <f ca="1">_xll.BInterpol('Base CDI'!$H$4:$H$28,'Base CDI'!$J$4:$J$29,S3265,"Cubic","Extrapolate=Linear","MultiX=Average","Skip=True","Sort=True")</f>
        <v>13.48108698305573</v>
      </c>
      <c r="U3265" s="43">
        <f ca="1">_xll.BInterpol('Base CDI'!$H$4:$H$28,'Base CDI'!$I$4:$I$29,S3265,"Cubic","Extrapolate=Linear","MultiX=Average","Skip=True","Sort=True")</f>
        <v>13.481668405493101</v>
      </c>
    </row>
    <row r="3266" spans="16:21" x14ac:dyDescent="0.25">
      <c r="P3266" s="10">
        <v>39262</v>
      </c>
      <c r="Q3266">
        <v>17.163260000000001</v>
      </c>
      <c r="S3266" s="42">
        <f t="shared" ca="1" si="56"/>
        <v>49237</v>
      </c>
      <c r="T3266" s="43">
        <f ca="1">_xll.BInterpol('Base CDI'!$H$4:$H$28,'Base CDI'!$J$4:$J$29,S3266,"Cubic","Extrapolate=Linear","MultiX=Average","Skip=True","Sort=True")</f>
        <v>13.481091601085829</v>
      </c>
      <c r="U3266" s="43">
        <f ca="1">_xll.BInterpol('Base CDI'!$H$4:$H$28,'Base CDI'!$I$4:$I$29,S3266,"Cubic","Extrapolate=Linear","MultiX=Average","Skip=True","Sort=True")</f>
        <v>13.48165296967032</v>
      </c>
    </row>
    <row r="3267" spans="16:21" x14ac:dyDescent="0.25">
      <c r="P3267" s="10">
        <v>39265</v>
      </c>
      <c r="Q3267">
        <v>17.170909999999999</v>
      </c>
      <c r="S3267" s="42">
        <f t="shared" ca="1" si="56"/>
        <v>49238</v>
      </c>
      <c r="T3267" s="43">
        <f ca="1">_xll.BInterpol('Base CDI'!$H$4:$H$28,'Base CDI'!$J$4:$J$29,S3267,"Cubic","Extrapolate=Linear","MultiX=Average","Skip=True","Sort=True")</f>
        <v>13.481096057993771</v>
      </c>
      <c r="U3267" s="43">
        <f ca="1">_xll.BInterpol('Base CDI'!$H$4:$H$28,'Base CDI'!$I$4:$I$29,S3267,"Cubic","Extrapolate=Linear","MultiX=Average","Skip=True","Sort=True")</f>
        <v>13.481637339358214</v>
      </c>
    </row>
    <row r="3268" spans="16:21" x14ac:dyDescent="0.25">
      <c r="P3268" s="10">
        <v>39266</v>
      </c>
      <c r="Q3268">
        <v>17.178560000000001</v>
      </c>
      <c r="S3268" s="42">
        <f t="shared" ca="1" si="56"/>
        <v>49239</v>
      </c>
      <c r="T3268" s="43">
        <f ca="1">_xll.BInterpol('Base CDI'!$H$4:$H$28,'Base CDI'!$J$4:$J$29,S3268,"Cubic","Extrapolate=Linear","MultiX=Average","Skip=True","Sort=True")</f>
        <v>13.481100353983608</v>
      </c>
      <c r="U3268" s="43">
        <f ca="1">_xll.BInterpol('Base CDI'!$H$4:$H$28,'Base CDI'!$I$4:$I$29,S3268,"Cubic","Extrapolate=Linear","MultiX=Average","Skip=True","Sort=True")</f>
        <v>13.481621514986093</v>
      </c>
    </row>
    <row r="3269" spans="16:21" x14ac:dyDescent="0.25">
      <c r="P3269" s="10">
        <v>39267</v>
      </c>
      <c r="Q3269">
        <v>17.186209999999999</v>
      </c>
      <c r="S3269" s="42">
        <f t="shared" ca="1" si="56"/>
        <v>49240</v>
      </c>
      <c r="T3269" s="43">
        <f ca="1">_xll.BInterpol('Base CDI'!$H$4:$H$28,'Base CDI'!$J$4:$J$29,S3269,"Cubic","Extrapolate=Linear","MultiX=Average","Skip=True","Sort=True")</f>
        <v>13.481104489259394</v>
      </c>
      <c r="U3269" s="43">
        <f ca="1">_xll.BInterpol('Base CDI'!$H$4:$H$28,'Base CDI'!$I$4:$I$29,S3269,"Cubic","Extrapolate=Linear","MultiX=Average","Skip=True","Sort=True")</f>
        <v>13.481605496983267</v>
      </c>
    </row>
    <row r="3270" spans="16:21" x14ac:dyDescent="0.25">
      <c r="P3270" s="10">
        <v>39268</v>
      </c>
      <c r="Q3270">
        <v>17.193860000000001</v>
      </c>
      <c r="S3270" s="42">
        <f t="shared" ca="1" si="56"/>
        <v>49241</v>
      </c>
      <c r="T3270" s="43">
        <f ca="1">_xll.BInterpol('Base CDI'!$H$4:$H$28,'Base CDI'!$J$4:$J$29,S3270,"Cubic","Extrapolate=Linear","MultiX=Average","Skip=True","Sort=True")</f>
        <v>13.481108464025183</v>
      </c>
      <c r="U3270" s="43">
        <f ca="1">_xll.BInterpol('Base CDI'!$H$4:$H$28,'Base CDI'!$I$4:$I$29,S3270,"Cubic","Extrapolate=Linear","MultiX=Average","Skip=True","Sort=True")</f>
        <v>13.481589285779043</v>
      </c>
    </row>
    <row r="3271" spans="16:21" x14ac:dyDescent="0.25">
      <c r="P3271" s="10">
        <v>39269</v>
      </c>
      <c r="Q3271">
        <v>17.201519999999999</v>
      </c>
      <c r="S3271" s="42">
        <f t="shared" ca="1" si="56"/>
        <v>49242</v>
      </c>
      <c r="T3271" s="43">
        <f ca="1">_xll.BInterpol('Base CDI'!$H$4:$H$28,'Base CDI'!$J$4:$J$29,S3271,"Cubic","Extrapolate=Linear","MultiX=Average","Skip=True","Sort=True")</f>
        <v>13.481112278485027</v>
      </c>
      <c r="U3271" s="43">
        <f ca="1">_xll.BInterpol('Base CDI'!$H$4:$H$28,'Base CDI'!$I$4:$I$29,S3271,"Cubic","Extrapolate=Linear","MultiX=Average","Skip=True","Sort=True")</f>
        <v>13.481572881802732</v>
      </c>
    </row>
    <row r="3272" spans="16:21" x14ac:dyDescent="0.25">
      <c r="P3272" s="10">
        <v>39272</v>
      </c>
      <c r="Q3272">
        <v>17.20918</v>
      </c>
      <c r="S3272" s="42">
        <f t="shared" ca="1" si="56"/>
        <v>49243</v>
      </c>
      <c r="T3272" s="43">
        <f ca="1">_xll.BInterpol('Base CDI'!$H$4:$H$28,'Base CDI'!$J$4:$J$29,S3272,"Cubic","Extrapolate=Linear","MultiX=Average","Skip=True","Sort=True")</f>
        <v>13.481115932842977</v>
      </c>
      <c r="U3272" s="43">
        <f ca="1">_xll.BInterpol('Base CDI'!$H$4:$H$28,'Base CDI'!$I$4:$I$29,S3272,"Cubic","Extrapolate=Linear","MultiX=Average","Skip=True","Sort=True")</f>
        <v>13.481556285483641</v>
      </c>
    </row>
    <row r="3273" spans="16:21" x14ac:dyDescent="0.25">
      <c r="P3273" s="10">
        <v>39273</v>
      </c>
      <c r="Q3273">
        <v>17.21686</v>
      </c>
      <c r="S3273" s="42">
        <f t="shared" ca="1" si="56"/>
        <v>49244</v>
      </c>
      <c r="T3273" s="43">
        <f ca="1">_xll.BInterpol('Base CDI'!$H$4:$H$28,'Base CDI'!$J$4:$J$29,S3273,"Cubic","Extrapolate=Linear","MultiX=Average","Skip=True","Sort=True")</f>
        <v>13.481119427303089</v>
      </c>
      <c r="U3273" s="43">
        <f ca="1">_xll.BInterpol('Base CDI'!$H$4:$H$28,'Base CDI'!$I$4:$I$29,S3273,"Cubic","Extrapolate=Linear","MultiX=Average","Skip=True","Sort=True")</f>
        <v>13.481539497251081</v>
      </c>
    </row>
    <row r="3274" spans="16:21" x14ac:dyDescent="0.25">
      <c r="P3274" s="10">
        <v>39274</v>
      </c>
      <c r="Q3274">
        <v>17.224519999999998</v>
      </c>
      <c r="S3274" s="42">
        <f t="shared" ca="1" si="56"/>
        <v>49245</v>
      </c>
      <c r="T3274" s="43">
        <f ca="1">_xll.BInterpol('Base CDI'!$H$4:$H$28,'Base CDI'!$J$4:$J$29,S3274,"Cubic","Extrapolate=Linear","MultiX=Average","Skip=True","Sort=True")</f>
        <v>13.481122762069413</v>
      </c>
      <c r="U3274" s="43">
        <f ca="1">_xll.BInterpol('Base CDI'!$H$4:$H$28,'Base CDI'!$I$4:$I$29,S3274,"Cubic","Extrapolate=Linear","MultiX=Average","Skip=True","Sort=True")</f>
        <v>13.48152251753436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7">S3274+1</f>
        <v>49246</v>
      </c>
      <c r="T3275" s="43">
        <f ca="1">_xll.BInterpol('Base CDI'!$H$4:$H$28,'Base CDI'!$J$4:$J$29,S3275,"Cubic","Extrapolate=Linear","MultiX=Average","Skip=True","Sort=True")</f>
        <v>13.481125937346004</v>
      </c>
      <c r="U3275" s="43">
        <f ca="1">_xll.BInterpol('Base CDI'!$H$4:$H$28,'Base CDI'!$I$4:$I$29,S3275,"Cubic","Extrapolate=Linear","MultiX=Average","Skip=True","Sort=True")</f>
        <v>13.481505346762786</v>
      </c>
    </row>
    <row r="3276" spans="16:21" x14ac:dyDescent="0.25">
      <c r="P3276" s="10">
        <v>39276</v>
      </c>
      <c r="Q3276">
        <v>17.23987</v>
      </c>
      <c r="S3276" s="42">
        <f t="shared" ca="1" si="57"/>
        <v>49247</v>
      </c>
      <c r="T3276" s="43">
        <f ca="1">_xll.BInterpol('Base CDI'!$H$4:$H$28,'Base CDI'!$J$4:$J$29,S3276,"Cubic","Extrapolate=Linear","MultiX=Average","Skip=True","Sort=True")</f>
        <v>13.481128953336915</v>
      </c>
      <c r="U3276" s="43">
        <f ca="1">_xll.BInterpol('Base CDI'!$H$4:$H$28,'Base CDI'!$I$4:$I$29,S3276,"Cubic","Extrapolate=Linear","MultiX=Average","Skip=True","Sort=True")</f>
        <v>13.481487985365671</v>
      </c>
    </row>
    <row r="3277" spans="16:21" x14ac:dyDescent="0.25">
      <c r="P3277" s="10">
        <v>39279</v>
      </c>
      <c r="Q3277">
        <v>17.247540000000001</v>
      </c>
      <c r="S3277" s="42">
        <f t="shared" ca="1" si="57"/>
        <v>49248</v>
      </c>
      <c r="T3277" s="43">
        <f ca="1">_xll.BInterpol('Base CDI'!$H$4:$H$28,'Base CDI'!$J$4:$J$29,S3277,"Cubic","Extrapolate=Linear","MultiX=Average","Skip=True","Sort=True")</f>
        <v>13.481131810246197</v>
      </c>
      <c r="U3277" s="43">
        <f ca="1">_xll.BInterpol('Base CDI'!$H$4:$H$28,'Base CDI'!$I$4:$I$29,S3277,"Cubic","Extrapolate=Linear","MultiX=Average","Skip=True","Sort=True")</f>
        <v>13.481470433772321</v>
      </c>
    </row>
    <row r="3278" spans="16:21" x14ac:dyDescent="0.25">
      <c r="P3278" s="10">
        <v>39280</v>
      </c>
      <c r="Q3278">
        <v>17.255210000000002</v>
      </c>
      <c r="S3278" s="42">
        <f t="shared" ca="1" si="57"/>
        <v>49249</v>
      </c>
      <c r="T3278" s="43">
        <f ca="1">_xll.BInterpol('Base CDI'!$H$4:$H$28,'Base CDI'!$J$4:$J$29,S3278,"Cubic","Extrapolate=Linear","MultiX=Average","Skip=True","Sort=True")</f>
        <v>13.481134508277904</v>
      </c>
      <c r="U3278" s="43">
        <f ca="1">_xll.BInterpol('Base CDI'!$H$4:$H$28,'Base CDI'!$I$4:$I$29,S3278,"Cubic","Extrapolate=Linear","MultiX=Average","Skip=True","Sort=True")</f>
        <v>13.481452692412045</v>
      </c>
    </row>
    <row r="3279" spans="16:21" x14ac:dyDescent="0.25">
      <c r="P3279" s="10">
        <v>39281</v>
      </c>
      <c r="Q3279">
        <v>17.262889999999999</v>
      </c>
      <c r="S3279" s="42">
        <f t="shared" ca="1" si="57"/>
        <v>49250</v>
      </c>
      <c r="T3279" s="43">
        <f ca="1">_xll.BInterpol('Base CDI'!$H$4:$H$28,'Base CDI'!$J$4:$J$29,S3279,"Cubic","Extrapolate=Linear","MultiX=Average","Skip=True","Sort=True")</f>
        <v>13.481137047636089</v>
      </c>
      <c r="U3279" s="43">
        <f ca="1">_xll.BInterpol('Base CDI'!$H$4:$H$28,'Base CDI'!$I$4:$I$29,S3279,"Cubic","Extrapolate=Linear","MultiX=Average","Skip=True","Sort=True")</f>
        <v>13.481434761714155</v>
      </c>
    </row>
    <row r="3280" spans="16:21" x14ac:dyDescent="0.25">
      <c r="P3280" s="10">
        <v>39282</v>
      </c>
      <c r="Q3280">
        <v>17.270579999999999</v>
      </c>
      <c r="S3280" s="42">
        <f t="shared" ca="1" si="57"/>
        <v>49251</v>
      </c>
      <c r="T3280" s="43">
        <f ca="1">_xll.BInterpol('Base CDI'!$H$4:$H$28,'Base CDI'!$J$4:$J$29,S3280,"Cubic","Extrapolate=Linear","MultiX=Average","Skip=True","Sort=True")</f>
        <v>13.481139428524806</v>
      </c>
      <c r="U3280" s="43">
        <f ca="1">_xll.BInterpol('Base CDI'!$H$4:$H$28,'Base CDI'!$I$4:$I$29,S3280,"Cubic","Extrapolate=Linear","MultiX=Average","Skip=True","Sort=True")</f>
        <v>13.481416642107957</v>
      </c>
    </row>
    <row r="3281" spans="16:21" x14ac:dyDescent="0.25">
      <c r="P3281" s="10">
        <v>39283</v>
      </c>
      <c r="Q3281">
        <v>17.277950000000001</v>
      </c>
      <c r="S3281" s="42">
        <f t="shared" ca="1" si="57"/>
        <v>49252</v>
      </c>
      <c r="T3281" s="43">
        <f ca="1">_xll.BInterpol('Base CDI'!$H$4:$H$28,'Base CDI'!$J$4:$J$29,S3281,"Cubic","Extrapolate=Linear","MultiX=Average","Skip=True","Sort=True")</f>
        <v>13.481141651148105</v>
      </c>
      <c r="U3281" s="43">
        <f ca="1">_xll.BInterpol('Base CDI'!$H$4:$H$28,'Base CDI'!$I$4:$I$29,S3281,"Cubic","Extrapolate=Linear","MultiX=Average","Skip=True","Sort=True")</f>
        <v>13.48139833402276</v>
      </c>
    </row>
    <row r="3282" spans="16:21" x14ac:dyDescent="0.25">
      <c r="P3282" s="10">
        <v>39286</v>
      </c>
      <c r="Q3282">
        <v>17.285329999999998</v>
      </c>
      <c r="S3282" s="42">
        <f t="shared" ca="1" si="57"/>
        <v>49253</v>
      </c>
      <c r="T3282" s="43">
        <f ca="1">_xll.BInterpol('Base CDI'!$H$4:$H$28,'Base CDI'!$J$4:$J$29,S3282,"Cubic","Extrapolate=Linear","MultiX=Average","Skip=True","Sort=True")</f>
        <v>13.481143715710042</v>
      </c>
      <c r="U3282" s="43">
        <f ca="1">_xll.BInterpol('Base CDI'!$H$4:$H$28,'Base CDI'!$I$4:$I$29,S3282,"Cubic","Extrapolate=Linear","MultiX=Average","Skip=True","Sort=True")</f>
        <v>13.481379837887875</v>
      </c>
    </row>
    <row r="3283" spans="16:21" x14ac:dyDescent="0.25">
      <c r="P3283" s="10">
        <v>39287</v>
      </c>
      <c r="Q3283">
        <v>17.292729999999999</v>
      </c>
      <c r="S3283" s="42">
        <f t="shared" ca="1" si="57"/>
        <v>49254</v>
      </c>
      <c r="T3283" s="43">
        <f ca="1">_xll.BInterpol('Base CDI'!$H$4:$H$28,'Base CDI'!$J$4:$J$29,S3283,"Cubic","Extrapolate=Linear","MultiX=Average","Skip=True","Sort=True")</f>
        <v>13.481145622414669</v>
      </c>
      <c r="U3283" s="43">
        <f ca="1">_xll.BInterpol('Base CDI'!$H$4:$H$28,'Base CDI'!$I$4:$I$29,S3283,"Cubic","Extrapolate=Linear","MultiX=Average","Skip=True","Sort=True")</f>
        <v>13.48136115413261</v>
      </c>
    </row>
    <row r="3284" spans="16:21" x14ac:dyDescent="0.25">
      <c r="P3284" s="10">
        <v>39288</v>
      </c>
      <c r="Q3284">
        <v>17.300129999999999</v>
      </c>
      <c r="S3284" s="42">
        <f t="shared" ca="1" si="57"/>
        <v>49255</v>
      </c>
      <c r="T3284" s="43">
        <f ca="1">_xll.BInterpol('Base CDI'!$H$4:$H$28,'Base CDI'!$J$4:$J$29,S3284,"Cubic","Extrapolate=Linear","MultiX=Average","Skip=True","Sort=True")</f>
        <v>13.481147371466037</v>
      </c>
      <c r="U3284" s="43">
        <f ca="1">_xll.BInterpol('Base CDI'!$H$4:$H$28,'Base CDI'!$I$4:$I$29,S3284,"Cubic","Extrapolate=Linear","MultiX=Average","Skip=True","Sort=True")</f>
        <v>13.481342283186274</v>
      </c>
    </row>
    <row r="3285" spans="16:21" x14ac:dyDescent="0.25">
      <c r="P3285" s="10">
        <v>39289</v>
      </c>
      <c r="Q3285">
        <v>17.30753</v>
      </c>
      <c r="S3285" s="42">
        <f t="shared" ca="1" si="57"/>
        <v>49256</v>
      </c>
      <c r="T3285" s="43">
        <f ca="1">_xll.BInterpol('Base CDI'!$H$4:$H$28,'Base CDI'!$J$4:$J$29,S3285,"Cubic","Extrapolate=Linear","MultiX=Average","Skip=True","Sort=True")</f>
        <v>13.4811489630682</v>
      </c>
      <c r="U3285" s="43">
        <f ca="1">_xll.BInterpol('Base CDI'!$H$4:$H$28,'Base CDI'!$I$4:$I$29,S3285,"Cubic","Extrapolate=Linear","MultiX=Average","Skip=True","Sort=True")</f>
        <v>13.481323225478176</v>
      </c>
    </row>
    <row r="3286" spans="16:21" x14ac:dyDescent="0.25">
      <c r="P3286" s="10">
        <v>39290</v>
      </c>
      <c r="Q3286">
        <v>17.31493</v>
      </c>
      <c r="S3286" s="42">
        <f t="shared" ca="1" si="57"/>
        <v>49257</v>
      </c>
      <c r="T3286" s="43">
        <f ca="1">_xll.BInterpol('Base CDI'!$H$4:$H$28,'Base CDI'!$J$4:$J$29,S3286,"Cubic","Extrapolate=Linear","MultiX=Average","Skip=True","Sort=True")</f>
        <v>13.481150397425214</v>
      </c>
      <c r="U3286" s="43">
        <f ca="1">_xll.BInterpol('Base CDI'!$H$4:$H$28,'Base CDI'!$I$4:$I$29,S3286,"Cubic","Extrapolate=Linear","MultiX=Average","Skip=True","Sort=True")</f>
        <v>13.481303981437625</v>
      </c>
    </row>
    <row r="3287" spans="16:21" x14ac:dyDescent="0.25">
      <c r="P3287" s="10">
        <v>39293</v>
      </c>
      <c r="Q3287">
        <v>17.322330000000001</v>
      </c>
      <c r="S3287" s="42">
        <f t="shared" ca="1" si="57"/>
        <v>49258</v>
      </c>
      <c r="T3287" s="43">
        <f ca="1">_xll.BInterpol('Base CDI'!$H$4:$H$28,'Base CDI'!$J$4:$J$29,S3287,"Cubic","Extrapolate=Linear","MultiX=Average","Skip=True","Sort=True")</f>
        <v>13.481151674741128</v>
      </c>
      <c r="U3287" s="43">
        <f ca="1">_xll.BInterpol('Base CDI'!$H$4:$H$28,'Base CDI'!$I$4:$I$29,S3287,"Cubic","Extrapolate=Linear","MultiX=Average","Skip=True","Sort=True")</f>
        <v>13.481284551493928</v>
      </c>
    </row>
    <row r="3288" spans="16:21" x14ac:dyDescent="0.25">
      <c r="P3288" s="10">
        <v>39294</v>
      </c>
      <c r="Q3288">
        <v>17.329740000000001</v>
      </c>
      <c r="S3288" s="42">
        <f t="shared" ca="1" si="57"/>
        <v>49259</v>
      </c>
      <c r="T3288" s="43">
        <f ca="1">_xll.BInterpol('Base CDI'!$H$4:$H$28,'Base CDI'!$J$4:$J$29,S3288,"Cubic","Extrapolate=Linear","MultiX=Average","Skip=True","Sort=True")</f>
        <v>13.481152795219995</v>
      </c>
      <c r="U3288" s="43">
        <f ca="1">_xll.BInterpol('Base CDI'!$H$4:$H$28,'Base CDI'!$I$4:$I$29,S3288,"Cubic","Extrapolate=Linear","MultiX=Average","Skip=True","Sort=True")</f>
        <v>13.481264936076398</v>
      </c>
    </row>
    <row r="3289" spans="16:21" x14ac:dyDescent="0.25">
      <c r="P3289" s="10">
        <v>39295</v>
      </c>
      <c r="Q3289">
        <v>17.337150000000001</v>
      </c>
      <c r="S3289" s="42">
        <f t="shared" ca="1" si="57"/>
        <v>49260</v>
      </c>
      <c r="T3289" s="43">
        <f ca="1">_xll.BInterpol('Base CDI'!$H$4:$H$28,'Base CDI'!$J$4:$J$29,S3289,"Cubic","Extrapolate=Linear","MultiX=Average","Skip=True","Sort=True")</f>
        <v>13.481153759065869</v>
      </c>
      <c r="U3289" s="43">
        <f ca="1">_xll.BInterpol('Base CDI'!$H$4:$H$28,'Base CDI'!$I$4:$I$29,S3289,"Cubic","Extrapolate=Linear","MultiX=Average","Skip=True","Sort=True")</f>
        <v>13.481245135614341</v>
      </c>
    </row>
    <row r="3290" spans="16:21" x14ac:dyDescent="0.25">
      <c r="P3290" s="10">
        <v>39296</v>
      </c>
      <c r="Q3290">
        <v>17.344570000000001</v>
      </c>
      <c r="S3290" s="42">
        <f t="shared" ca="1" si="57"/>
        <v>49261</v>
      </c>
      <c r="T3290" s="43">
        <f ca="1">_xll.BInterpol('Base CDI'!$H$4:$H$28,'Base CDI'!$J$4:$J$29,S3290,"Cubic","Extrapolate=Linear","MultiX=Average","Skip=True","Sort=True")</f>
        <v>13.481154566482802</v>
      </c>
      <c r="U3290" s="43">
        <f ca="1">_xll.BInterpol('Base CDI'!$H$4:$H$28,'Base CDI'!$I$4:$I$29,S3290,"Cubic","Extrapolate=Linear","MultiX=Average","Skip=True","Sort=True")</f>
        <v>13.481225150537067</v>
      </c>
    </row>
    <row r="3291" spans="16:21" x14ac:dyDescent="0.25">
      <c r="P3291" s="10">
        <v>39297</v>
      </c>
      <c r="Q3291">
        <v>17.351990000000001</v>
      </c>
      <c r="S3291" s="42">
        <f t="shared" ca="1" si="57"/>
        <v>49262</v>
      </c>
      <c r="T3291" s="43">
        <f ca="1">_xll.BInterpol('Base CDI'!$H$4:$H$28,'Base CDI'!$J$4:$J$29,S3291,"Cubic","Extrapolate=Linear","MultiX=Average","Skip=True","Sort=True")</f>
        <v>13.48115521767485</v>
      </c>
      <c r="U3291" s="43">
        <f ca="1">_xll.BInterpol('Base CDI'!$H$4:$H$28,'Base CDI'!$I$4:$I$29,S3291,"Cubic","Extrapolate=Linear","MultiX=Average","Skip=True","Sort=True")</f>
        <v>13.481204981273885</v>
      </c>
    </row>
    <row r="3292" spans="16:21" x14ac:dyDescent="0.25">
      <c r="P3292" s="10">
        <v>39300</v>
      </c>
      <c r="Q3292">
        <v>17.35943</v>
      </c>
      <c r="S3292" s="42">
        <f t="shared" ca="1" si="57"/>
        <v>49263</v>
      </c>
      <c r="T3292" s="43">
        <f ca="1">_xll.BInterpol('Base CDI'!$H$4:$H$28,'Base CDI'!$J$4:$J$29,S3292,"Cubic","Extrapolate=Linear","MultiX=Average","Skip=True","Sort=True")</f>
        <v>13.481155712846062</v>
      </c>
      <c r="U3292" s="43">
        <f ca="1">_xll.BInterpol('Base CDI'!$H$4:$H$28,'Base CDI'!$I$4:$I$29,S3292,"Cubic","Extrapolate=Linear","MultiX=Average","Skip=True","Sort=True")</f>
        <v>13.481184628254104</v>
      </c>
    </row>
    <row r="3293" spans="16:21" x14ac:dyDescent="0.25">
      <c r="P3293" s="10">
        <v>39301</v>
      </c>
      <c r="Q3293">
        <v>17.366869999999999</v>
      </c>
      <c r="S3293" s="42">
        <f t="shared" ca="1" si="57"/>
        <v>49264</v>
      </c>
      <c r="T3293" s="43">
        <f ca="1">_xll.BInterpol('Base CDI'!$H$4:$H$28,'Base CDI'!$J$4:$J$29,S3293,"Cubic","Extrapolate=Linear","MultiX=Average","Skip=True","Sort=True")</f>
        <v>13.481156052200493</v>
      </c>
      <c r="U3293" s="43">
        <f ca="1">_xll.BInterpol('Base CDI'!$H$4:$H$28,'Base CDI'!$I$4:$I$29,S3293,"Cubic","Extrapolate=Linear","MultiX=Average","Skip=True","Sort=True")</f>
        <v>13.481164091907031</v>
      </c>
    </row>
    <row r="3294" spans="16:21" x14ac:dyDescent="0.25">
      <c r="P3294" s="10">
        <v>39302</v>
      </c>
      <c r="Q3294">
        <v>17.374300000000002</v>
      </c>
      <c r="S3294" s="42">
        <f t="shared" ca="1" si="57"/>
        <v>49265</v>
      </c>
      <c r="T3294" s="43">
        <f ca="1">_xll.BInterpol('Base CDI'!$H$4:$H$28,'Base CDI'!$J$4:$J$29,S3294,"Cubic","Extrapolate=Linear","MultiX=Average","Skip=True","Sort=True")</f>
        <v>13.481156235942196</v>
      </c>
      <c r="U3294" s="43">
        <f ca="1">_xll.BInterpol('Base CDI'!$H$4:$H$28,'Base CDI'!$I$4:$I$29,S3294,"Cubic","Extrapolate=Linear","MultiX=Average","Skip=True","Sort=True")</f>
        <v>13.481143372661979</v>
      </c>
    </row>
    <row r="3295" spans="16:21" x14ac:dyDescent="0.25">
      <c r="P3295" s="10">
        <v>39303</v>
      </c>
      <c r="Q3295">
        <v>17.381720000000001</v>
      </c>
      <c r="S3295" s="42">
        <f t="shared" ca="1" si="57"/>
        <v>49266</v>
      </c>
      <c r="T3295" s="43">
        <f ca="1">_xll.BInterpol('Base CDI'!$H$4:$H$28,'Base CDI'!$J$4:$J$29,S3295,"Cubic","Extrapolate=Linear","MultiX=Average","Skip=True","Sort=True")</f>
        <v>13.481156264275224</v>
      </c>
      <c r="U3295" s="43">
        <f ca="1">_xll.BInterpol('Base CDI'!$H$4:$H$28,'Base CDI'!$I$4:$I$29,S3295,"Cubic","Extrapolate=Linear","MultiX=Average","Skip=True","Sort=True")</f>
        <v>13.481122470948254</v>
      </c>
    </row>
    <row r="3296" spans="16:21" x14ac:dyDescent="0.25">
      <c r="P3296" s="10">
        <v>39304</v>
      </c>
      <c r="Q3296">
        <v>17.389150000000001</v>
      </c>
      <c r="S3296" s="42">
        <f t="shared" ca="1" si="57"/>
        <v>49267</v>
      </c>
      <c r="T3296" s="43">
        <f ca="1">_xll.BInterpol('Base CDI'!$H$4:$H$28,'Base CDI'!$J$4:$J$29,S3296,"Cubic","Extrapolate=Linear","MultiX=Average","Skip=True","Sort=True")</f>
        <v>13.481156137403628</v>
      </c>
      <c r="U3296" s="43">
        <f ca="1">_xll.BInterpol('Base CDI'!$H$4:$H$28,'Base CDI'!$I$4:$I$29,S3296,"Cubic","Extrapolate=Linear","MultiX=Average","Skip=True","Sort=True")</f>
        <v>13.481101387195165</v>
      </c>
    </row>
    <row r="3297" spans="16:21" x14ac:dyDescent="0.25">
      <c r="P3297" s="10">
        <v>39307</v>
      </c>
      <c r="Q3297">
        <v>17.39658</v>
      </c>
      <c r="S3297" s="42">
        <f t="shared" ca="1" si="57"/>
        <v>49268</v>
      </c>
      <c r="T3297" s="43">
        <f ca="1">_xll.BInterpol('Base CDI'!$H$4:$H$28,'Base CDI'!$J$4:$J$29,S3297,"Cubic","Extrapolate=Linear","MultiX=Average","Skip=True","Sort=True")</f>
        <v>13.481155855531462</v>
      </c>
      <c r="U3297" s="43">
        <f ca="1">_xll.BInterpol('Base CDI'!$H$4:$H$28,'Base CDI'!$I$4:$I$29,S3297,"Cubic","Extrapolate=Linear","MultiX=Average","Skip=True","Sort=True")</f>
        <v>13.481080121832022</v>
      </c>
    </row>
    <row r="3298" spans="16:21" x14ac:dyDescent="0.25">
      <c r="P3298" s="10">
        <v>39308</v>
      </c>
      <c r="Q3298">
        <v>17.40401</v>
      </c>
      <c r="S3298" s="42">
        <f t="shared" ca="1" si="57"/>
        <v>49269</v>
      </c>
      <c r="T3298" s="43">
        <f ca="1">_xll.BInterpol('Base CDI'!$H$4:$H$28,'Base CDI'!$J$4:$J$29,S3298,"Cubic","Extrapolate=Linear","MultiX=Average","Skip=True","Sort=True")</f>
        <v>13.48115541886278</v>
      </c>
      <c r="U3298" s="43">
        <f ca="1">_xll.BInterpol('Base CDI'!$H$4:$H$28,'Base CDI'!$I$4:$I$29,S3298,"Cubic","Extrapolate=Linear","MultiX=Average","Skip=True","Sort=True")</f>
        <v>13.481058675288134</v>
      </c>
    </row>
    <row r="3299" spans="16:21" x14ac:dyDescent="0.25">
      <c r="P3299" s="10">
        <v>39309</v>
      </c>
      <c r="Q3299">
        <v>17.411449999999999</v>
      </c>
      <c r="S3299" s="42">
        <f t="shared" ca="1" si="57"/>
        <v>49270</v>
      </c>
      <c r="T3299" s="43">
        <f ca="1">_xll.BInterpol('Base CDI'!$H$4:$H$28,'Base CDI'!$J$4:$J$29,S3299,"Cubic","Extrapolate=Linear","MultiX=Average","Skip=True","Sort=True")</f>
        <v>13.481154827601634</v>
      </c>
      <c r="U3299" s="43">
        <f ca="1">_xll.BInterpol('Base CDI'!$H$4:$H$28,'Base CDI'!$I$4:$I$29,S3299,"Cubic","Extrapolate=Linear","MultiX=Average","Skip=True","Sort=True")</f>
        <v>13.48103704799281</v>
      </c>
    </row>
    <row r="3300" spans="16:21" x14ac:dyDescent="0.25">
      <c r="P3300" s="10">
        <v>39310</v>
      </c>
      <c r="Q3300">
        <v>17.418880000000001</v>
      </c>
      <c r="S3300" s="42">
        <f t="shared" ca="1" si="57"/>
        <v>49271</v>
      </c>
      <c r="T3300" s="43">
        <f ca="1">_xll.BInterpol('Base CDI'!$H$4:$H$28,'Base CDI'!$J$4:$J$29,S3300,"Cubic","Extrapolate=Linear","MultiX=Average","Skip=True","Sort=True")</f>
        <v>13.481154081952077</v>
      </c>
      <c r="U3300" s="43">
        <f ca="1">_xll.BInterpol('Base CDI'!$H$4:$H$28,'Base CDI'!$I$4:$I$29,S3300,"Cubic","Extrapolate=Linear","MultiX=Average","Skip=True","Sort=True")</f>
        <v>13.481015240375358</v>
      </c>
    </row>
    <row r="3301" spans="16:21" x14ac:dyDescent="0.25">
      <c r="P3301" s="10">
        <v>39311</v>
      </c>
      <c r="Q3301">
        <v>17.42632</v>
      </c>
      <c r="S3301" s="42">
        <f t="shared" ca="1" si="57"/>
        <v>49272</v>
      </c>
      <c r="T3301" s="43">
        <f ca="1">_xll.BInterpol('Base CDI'!$H$4:$H$28,'Base CDI'!$J$4:$J$29,S3301,"Cubic","Extrapolate=Linear","MultiX=Average","Skip=True","Sort=True")</f>
        <v>13.481153182118161</v>
      </c>
      <c r="U3301" s="43">
        <f ca="1">_xll.BInterpol('Base CDI'!$H$4:$H$28,'Base CDI'!$I$4:$I$29,S3301,"Cubic","Extrapolate=Linear","MultiX=Average","Skip=True","Sort=True")</f>
        <v>13.480993252865087</v>
      </c>
    </row>
    <row r="3302" spans="16:21" x14ac:dyDescent="0.25">
      <c r="P3302" s="10">
        <v>39314</v>
      </c>
      <c r="Q3302">
        <v>17.433769999999999</v>
      </c>
      <c r="S3302" s="42">
        <f t="shared" ca="1" si="57"/>
        <v>49273</v>
      </c>
      <c r="T3302" s="43">
        <f ca="1">_xll.BInterpol('Base CDI'!$H$4:$H$28,'Base CDI'!$J$4:$J$29,S3302,"Cubic","Extrapolate=Linear","MultiX=Average","Skip=True","Sort=True")</f>
        <v>13.48115212830394</v>
      </c>
      <c r="U3302" s="43">
        <f ca="1">_xll.BInterpol('Base CDI'!$H$4:$H$28,'Base CDI'!$I$4:$I$29,S3302,"Cubic","Extrapolate=Linear","MultiX=Average","Skip=True","Sort=True")</f>
        <v>13.480971085891309</v>
      </c>
    </row>
    <row r="3303" spans="16:21" x14ac:dyDescent="0.25">
      <c r="P3303" s="10">
        <v>39315</v>
      </c>
      <c r="Q3303">
        <v>17.441220000000001</v>
      </c>
      <c r="S3303" s="42">
        <f t="shared" ca="1" si="57"/>
        <v>49274</v>
      </c>
      <c r="T3303" s="43">
        <f ca="1">_xll.BInterpol('Base CDI'!$H$4:$H$28,'Base CDI'!$J$4:$J$29,S3303,"Cubic","Extrapolate=Linear","MultiX=Average","Skip=True","Sort=True")</f>
        <v>13.481150920713466</v>
      </c>
      <c r="U3303" s="43">
        <f ca="1">_xll.BInterpol('Base CDI'!$H$4:$H$28,'Base CDI'!$I$4:$I$29,S3303,"Cubic","Extrapolate=Linear","MultiX=Average","Skip=True","Sort=True")</f>
        <v>13.480948739883328</v>
      </c>
    </row>
    <row r="3304" spans="16:21" x14ac:dyDescent="0.25">
      <c r="P3304" s="10">
        <v>39316</v>
      </c>
      <c r="Q3304">
        <v>17.44867</v>
      </c>
      <c r="S3304" s="42">
        <f t="shared" ca="1" si="57"/>
        <v>49275</v>
      </c>
      <c r="T3304" s="43">
        <f ca="1">_xll.BInterpol('Base CDI'!$H$4:$H$28,'Base CDI'!$J$4:$J$29,S3304,"Cubic","Extrapolate=Linear","MultiX=Average","Skip=True","Sort=True")</f>
        <v>13.481149559550794</v>
      </c>
      <c r="U3304" s="43">
        <f ca="1">_xll.BInterpol('Base CDI'!$H$4:$H$28,'Base CDI'!$I$4:$I$29,S3304,"Cubic","Extrapolate=Linear","MultiX=Average","Skip=True","Sort=True")</f>
        <v>13.480926215270458</v>
      </c>
    </row>
    <row r="3305" spans="16:21" x14ac:dyDescent="0.25">
      <c r="P3305" s="10">
        <v>39317</v>
      </c>
      <c r="Q3305">
        <v>17.456119999999999</v>
      </c>
      <c r="S3305" s="42">
        <f t="shared" ca="1" si="57"/>
        <v>49276</v>
      </c>
      <c r="T3305" s="43">
        <f ca="1">_xll.BInterpol('Base CDI'!$H$4:$H$28,'Base CDI'!$J$4:$J$29,S3305,"Cubic","Extrapolate=Linear","MultiX=Average","Skip=True","Sort=True")</f>
        <v>13.481148045019975</v>
      </c>
      <c r="U3305" s="43">
        <f ca="1">_xll.BInterpol('Base CDI'!$H$4:$H$28,'Base CDI'!$I$4:$I$29,S3305,"Cubic","Extrapolate=Linear","MultiX=Average","Skip=True","Sort=True")</f>
        <v>13.480903512482003</v>
      </c>
    </row>
    <row r="3306" spans="16:21" x14ac:dyDescent="0.25">
      <c r="P3306" s="10">
        <v>39318</v>
      </c>
      <c r="Q3306">
        <v>17.463570000000001</v>
      </c>
      <c r="S3306" s="42">
        <f t="shared" ca="1" si="57"/>
        <v>49277</v>
      </c>
      <c r="T3306" s="43">
        <f ca="1">_xll.BInterpol('Base CDI'!$H$4:$H$28,'Base CDI'!$J$4:$J$29,S3306,"Cubic","Extrapolate=Linear","MultiX=Average","Skip=True","Sort=True")</f>
        <v>13.481146377325061</v>
      </c>
      <c r="U3306" s="43">
        <f ca="1">_xll.BInterpol('Base CDI'!$H$4:$H$28,'Base CDI'!$I$4:$I$29,S3306,"Cubic","Extrapolate=Linear","MultiX=Average","Skip=True","Sort=True")</f>
        <v>13.480880631947276</v>
      </c>
    </row>
    <row r="3307" spans="16:21" x14ac:dyDescent="0.25">
      <c r="P3307" s="10">
        <v>39321</v>
      </c>
      <c r="Q3307">
        <v>17.471039999999999</v>
      </c>
      <c r="S3307" s="42">
        <f t="shared" ca="1" si="57"/>
        <v>49278</v>
      </c>
      <c r="T3307" s="43">
        <f ca="1">_xll.BInterpol('Base CDI'!$H$4:$H$28,'Base CDI'!$J$4:$J$29,S3307,"Cubic","Extrapolate=Linear","MultiX=Average","Skip=True","Sort=True")</f>
        <v>13.481144556670108</v>
      </c>
      <c r="U3307" s="43">
        <f ca="1">_xll.BInterpol('Base CDI'!$H$4:$H$28,'Base CDI'!$I$4:$I$29,S3307,"Cubic","Extrapolate=Linear","MultiX=Average","Skip=True","Sort=True")</f>
        <v>13.480857574095584</v>
      </c>
    </row>
    <row r="3308" spans="16:21" x14ac:dyDescent="0.25">
      <c r="P3308" s="10">
        <v>39322</v>
      </c>
      <c r="Q3308">
        <v>17.4785</v>
      </c>
      <c r="S3308" s="42">
        <f t="shared" ca="1" si="57"/>
        <v>49279</v>
      </c>
      <c r="T3308" s="43">
        <f ca="1">_xll.BInterpol('Base CDI'!$H$4:$H$28,'Base CDI'!$J$4:$J$29,S3308,"Cubic","Extrapolate=Linear","MultiX=Average","Skip=True","Sort=True")</f>
        <v>13.481142583259166</v>
      </c>
      <c r="U3308" s="43">
        <f ca="1">_xll.BInterpol('Base CDI'!$H$4:$H$28,'Base CDI'!$I$4:$I$29,S3308,"Cubic","Extrapolate=Linear","MultiX=Average","Skip=True","Sort=True")</f>
        <v>13.480834339356237</v>
      </c>
    </row>
    <row r="3309" spans="16:21" x14ac:dyDescent="0.25">
      <c r="P3309" s="10">
        <v>39323</v>
      </c>
      <c r="Q3309">
        <v>17.485959999999999</v>
      </c>
      <c r="S3309" s="42">
        <f t="shared" ca="1" si="57"/>
        <v>49280</v>
      </c>
      <c r="T3309" s="43">
        <f ca="1">_xll.BInterpol('Base CDI'!$H$4:$H$28,'Base CDI'!$J$4:$J$29,S3309,"Cubic","Extrapolate=Linear","MultiX=Average","Skip=True","Sort=True")</f>
        <v>13.48114045729629</v>
      </c>
      <c r="U3309" s="43">
        <f ca="1">_xll.BInterpol('Base CDI'!$H$4:$H$28,'Base CDI'!$I$4:$I$29,S3309,"Cubic","Extrapolate=Linear","MultiX=Average","Skip=True","Sort=True")</f>
        <v>13.480810928158544</v>
      </c>
    </row>
    <row r="3310" spans="16:21" x14ac:dyDescent="0.25">
      <c r="P3310" s="10">
        <v>39324</v>
      </c>
      <c r="Q3310">
        <v>17.49343</v>
      </c>
      <c r="S3310" s="42">
        <f t="shared" ca="1" si="57"/>
        <v>49281</v>
      </c>
      <c r="T3310" s="43">
        <f ca="1">_xll.BInterpol('Base CDI'!$H$4:$H$28,'Base CDI'!$J$4:$J$29,S3310,"Cubic","Extrapolate=Linear","MultiX=Average","Skip=True","Sort=True")</f>
        <v>13.48113817898553</v>
      </c>
      <c r="U3310" s="43">
        <f ca="1">_xll.BInterpol('Base CDI'!$H$4:$H$28,'Base CDI'!$I$4:$I$29,S3310,"Cubic","Extrapolate=Linear","MultiX=Average","Skip=True","Sort=True")</f>
        <v>13.480787340931812</v>
      </c>
    </row>
    <row r="3311" spans="16:21" x14ac:dyDescent="0.25">
      <c r="P3311" s="10">
        <v>39325</v>
      </c>
      <c r="Q3311">
        <v>17.500900000000001</v>
      </c>
      <c r="S3311" s="42">
        <f t="shared" ca="1" si="57"/>
        <v>49282</v>
      </c>
      <c r="T3311" s="43">
        <f ca="1">_xll.BInterpol('Base CDI'!$H$4:$H$28,'Base CDI'!$J$4:$J$29,S3311,"Cubic","Extrapolate=Linear","MultiX=Average","Skip=True","Sort=True")</f>
        <v>13.481135748530942</v>
      </c>
      <c r="U3311" s="43">
        <f ca="1">_xll.BInterpol('Base CDI'!$H$4:$H$28,'Base CDI'!$I$4:$I$29,S3311,"Cubic","Extrapolate=Linear","MultiX=Average","Skip=True","Sort=True")</f>
        <v>13.480763578105353</v>
      </c>
    </row>
    <row r="3312" spans="16:21" x14ac:dyDescent="0.25">
      <c r="P3312" s="10">
        <v>39328</v>
      </c>
      <c r="Q3312">
        <v>17.508410000000001</v>
      </c>
      <c r="S3312" s="42">
        <f t="shared" ca="1" si="57"/>
        <v>49283</v>
      </c>
      <c r="T3312" s="43">
        <f ca="1">_xll.BInterpol('Base CDI'!$H$4:$H$28,'Base CDI'!$J$4:$J$29,S3312,"Cubic","Extrapolate=Linear","MultiX=Average","Skip=True","Sort=True")</f>
        <v>13.481133166136578</v>
      </c>
      <c r="U3312" s="43">
        <f ca="1">_xll.BInterpol('Base CDI'!$H$4:$H$28,'Base CDI'!$I$4:$I$29,S3312,"Cubic","Extrapolate=Linear","MultiX=Average","Skip=True","Sort=True")</f>
        <v>13.480739640108474</v>
      </c>
    </row>
    <row r="3313" spans="16:21" x14ac:dyDescent="0.25">
      <c r="P3313" s="10">
        <v>39329</v>
      </c>
      <c r="Q3313">
        <v>17.51595</v>
      </c>
      <c r="S3313" s="42">
        <f t="shared" ca="1" si="57"/>
        <v>49284</v>
      </c>
      <c r="T3313" s="43">
        <f ca="1">_xll.BInterpol('Base CDI'!$H$4:$H$28,'Base CDI'!$J$4:$J$29,S3313,"Cubic","Extrapolate=Linear","MultiX=Average","Skip=True","Sort=True")</f>
        <v>13.48113043200649</v>
      </c>
      <c r="U3313" s="43">
        <f ca="1">_xll.BInterpol('Base CDI'!$H$4:$H$28,'Base CDI'!$I$4:$I$29,S3313,"Cubic","Extrapolate=Linear","MultiX=Average","Skip=True","Sort=True")</f>
        <v>13.480715527370485</v>
      </c>
    </row>
    <row r="3314" spans="16:21" x14ac:dyDescent="0.25">
      <c r="P3314" s="10">
        <v>39330</v>
      </c>
      <c r="Q3314">
        <v>17.52345</v>
      </c>
      <c r="S3314" s="42">
        <f t="shared" ca="1" si="57"/>
        <v>49285</v>
      </c>
      <c r="T3314" s="43">
        <f ca="1">_xll.BInterpol('Base CDI'!$H$4:$H$28,'Base CDI'!$J$4:$J$29,S3314,"Cubic","Extrapolate=Linear","MultiX=Average","Skip=True","Sort=True")</f>
        <v>13.481127546344732</v>
      </c>
      <c r="U3314" s="43">
        <f ca="1">_xll.BInterpol('Base CDI'!$H$4:$H$28,'Base CDI'!$I$4:$I$29,S3314,"Cubic","Extrapolate=Linear","MultiX=Average","Skip=True","Sort=True")</f>
        <v>13.480691240320693</v>
      </c>
    </row>
    <row r="3315" spans="16:21" x14ac:dyDescent="0.25">
      <c r="P3315" s="10">
        <v>39331</v>
      </c>
      <c r="Q3315">
        <v>17.530930000000001</v>
      </c>
      <c r="S3315" s="42">
        <f t="shared" ca="1" si="57"/>
        <v>49286</v>
      </c>
      <c r="T3315" s="43">
        <f ca="1">_xll.BInterpol('Base CDI'!$H$4:$H$28,'Base CDI'!$J$4:$J$29,S3315,"Cubic","Extrapolate=Linear","MultiX=Average","Skip=True","Sort=True")</f>
        <v>13.481124509355357</v>
      </c>
      <c r="U3315" s="43">
        <f ca="1">_xll.BInterpol('Base CDI'!$H$4:$H$28,'Base CDI'!$I$4:$I$29,S3315,"Cubic","Extrapolate=Linear","MultiX=Average","Skip=True","Sort=True")</f>
        <v>13.480666779388409</v>
      </c>
    </row>
    <row r="3316" spans="16:21" x14ac:dyDescent="0.25">
      <c r="P3316" s="10">
        <v>39335</v>
      </c>
      <c r="Q3316">
        <v>17.53828</v>
      </c>
      <c r="S3316" s="42">
        <f t="shared" ca="1" si="57"/>
        <v>49287</v>
      </c>
      <c r="T3316" s="43">
        <f ca="1">_xll.BInterpol('Base CDI'!$H$4:$H$28,'Base CDI'!$J$4:$J$29,S3316,"Cubic","Extrapolate=Linear","MultiX=Average","Skip=True","Sort=True")</f>
        <v>13.481121321242416</v>
      </c>
      <c r="U3316" s="43">
        <f ca="1">_xll.BInterpol('Base CDI'!$H$4:$H$28,'Base CDI'!$I$4:$I$29,S3316,"Cubic","Extrapolate=Linear","MultiX=Average","Skip=True","Sort=True")</f>
        <v>13.480642145002943</v>
      </c>
    </row>
    <row r="3317" spans="16:21" x14ac:dyDescent="0.25">
      <c r="P3317" s="10">
        <v>39336</v>
      </c>
      <c r="Q3317">
        <v>17.545639999999999</v>
      </c>
      <c r="S3317" s="42">
        <f t="shared" ca="1" si="57"/>
        <v>49288</v>
      </c>
      <c r="T3317" s="43">
        <f ca="1">_xll.BInterpol('Base CDI'!$H$4:$H$28,'Base CDI'!$J$4:$J$29,S3317,"Cubic","Extrapolate=Linear","MultiX=Average","Skip=True","Sort=True")</f>
        <v>13.481117982209964</v>
      </c>
      <c r="U3317" s="43">
        <f ca="1">_xll.BInterpol('Base CDI'!$H$4:$H$28,'Base CDI'!$I$4:$I$29,S3317,"Cubic","Extrapolate=Linear","MultiX=Average","Skip=True","Sort=True")</f>
        <v>13.4806173375936</v>
      </c>
    </row>
    <row r="3318" spans="16:21" x14ac:dyDescent="0.25">
      <c r="P3318" s="10">
        <v>39337</v>
      </c>
      <c r="Q3318">
        <v>17.552980000000002</v>
      </c>
      <c r="S3318" s="42">
        <f t="shared" ca="1" si="57"/>
        <v>49289</v>
      </c>
      <c r="T3318" s="43">
        <f ca="1">_xll.BInterpol('Base CDI'!$H$4:$H$28,'Base CDI'!$J$4:$J$29,S3318,"Cubic","Extrapolate=Linear","MultiX=Average","Skip=True","Sort=True")</f>
        <v>13.481114492462053</v>
      </c>
      <c r="U3318" s="43">
        <f ca="1">_xll.BInterpol('Base CDI'!$H$4:$H$28,'Base CDI'!$I$4:$I$29,S3318,"Cubic","Extrapolate=Linear","MultiX=Average","Skip=True","Sort=True")</f>
        <v>13.480592357589693</v>
      </c>
    </row>
    <row r="3319" spans="16:21" x14ac:dyDescent="0.25">
      <c r="P3319" s="10">
        <v>39338</v>
      </c>
      <c r="Q3319">
        <v>17.56033</v>
      </c>
      <c r="S3319" s="42">
        <f t="shared" ca="1" si="57"/>
        <v>49290</v>
      </c>
      <c r="T3319" s="43">
        <f ca="1">_xll.BInterpol('Base CDI'!$H$4:$H$28,'Base CDI'!$J$4:$J$29,S3319,"Cubic","Extrapolate=Linear","MultiX=Average","Skip=True","Sort=True")</f>
        <v>13.481110852202736</v>
      </c>
      <c r="U3319" s="43">
        <f ca="1">_xll.BInterpol('Base CDI'!$H$4:$H$28,'Base CDI'!$I$4:$I$29,S3319,"Cubic","Extrapolate=Linear","MultiX=Average","Skip=True","Sort=True")</f>
        <v>13.480567205420527</v>
      </c>
    </row>
    <row r="3320" spans="16:21" x14ac:dyDescent="0.25">
      <c r="P3320" s="10">
        <v>39339</v>
      </c>
      <c r="Q3320">
        <v>17.56767</v>
      </c>
      <c r="S3320" s="42">
        <f t="shared" ca="1" si="57"/>
        <v>49291</v>
      </c>
      <c r="T3320" s="43">
        <f ca="1">_xll.BInterpol('Base CDI'!$H$4:$H$28,'Base CDI'!$J$4:$J$29,S3320,"Cubic","Extrapolate=Linear","MultiX=Average","Skip=True","Sort=True")</f>
        <v>13.481107061636067</v>
      </c>
      <c r="U3320" s="43">
        <f ca="1">_xll.BInterpol('Base CDI'!$H$4:$H$28,'Base CDI'!$I$4:$I$29,S3320,"Cubic","Extrapolate=Linear","MultiX=Average","Skip=True","Sort=True")</f>
        <v>13.480541881515416</v>
      </c>
    </row>
    <row r="3321" spans="16:21" x14ac:dyDescent="0.25">
      <c r="P3321" s="10">
        <v>39342</v>
      </c>
      <c r="Q3321">
        <v>17.575030000000002</v>
      </c>
      <c r="S3321" s="42">
        <f t="shared" ca="1" si="57"/>
        <v>49292</v>
      </c>
      <c r="T3321" s="43">
        <f ca="1">_xll.BInterpol('Base CDI'!$H$4:$H$28,'Base CDI'!$J$4:$J$29,S3321,"Cubic","Extrapolate=Linear","MultiX=Average","Skip=True","Sort=True")</f>
        <v>13.481103120966097</v>
      </c>
      <c r="U3321" s="43">
        <f ca="1">_xll.BInterpol('Base CDI'!$H$4:$H$28,'Base CDI'!$I$4:$I$29,S3321,"Cubic","Extrapolate=Linear","MultiX=Average","Skip=True","Sort=True")</f>
        <v>13.480516386303664</v>
      </c>
    </row>
    <row r="3322" spans="16:21" x14ac:dyDescent="0.25">
      <c r="P3322" s="10">
        <v>39343</v>
      </c>
      <c r="Q3322">
        <v>17.582370000000001</v>
      </c>
      <c r="S3322" s="42">
        <f t="shared" ca="1" si="57"/>
        <v>49293</v>
      </c>
      <c r="T3322" s="43">
        <f ca="1">_xll.BInterpol('Base CDI'!$H$4:$H$28,'Base CDI'!$J$4:$J$29,S3322,"Cubic","Extrapolate=Linear","MultiX=Average","Skip=True","Sort=True")</f>
        <v>13.48109903039688</v>
      </c>
      <c r="U3322" s="43">
        <f ca="1">_xll.BInterpol('Base CDI'!$H$4:$H$28,'Base CDI'!$I$4:$I$29,S3322,"Cubic","Extrapolate=Linear","MultiX=Average","Skip=True","Sort=True")</f>
        <v>13.480490720214584</v>
      </c>
    </row>
    <row r="3323" spans="16:21" x14ac:dyDescent="0.25">
      <c r="P3323" s="10">
        <v>39344</v>
      </c>
      <c r="Q3323">
        <v>17.589729999999999</v>
      </c>
      <c r="S3323" s="42">
        <f t="shared" ca="1" si="57"/>
        <v>49294</v>
      </c>
      <c r="T3323" s="43">
        <f ca="1">_xll.BInterpol('Base CDI'!$H$4:$H$28,'Base CDI'!$J$4:$J$29,S3323,"Cubic","Extrapolate=Linear","MultiX=Average","Skip=True","Sort=True")</f>
        <v>13.481094790132468</v>
      </c>
      <c r="U3323" s="43">
        <f ca="1">_xll.BInterpol('Base CDI'!$H$4:$H$28,'Base CDI'!$I$4:$I$29,S3323,"Cubic","Extrapolate=Linear","MultiX=Average","Skip=True","Sort=True")</f>
        <v>13.480464883677483</v>
      </c>
    </row>
    <row r="3324" spans="16:21" x14ac:dyDescent="0.25">
      <c r="P3324" s="10">
        <v>39345</v>
      </c>
      <c r="Q3324">
        <v>17.597079999999998</v>
      </c>
      <c r="S3324" s="42">
        <f t="shared" ca="1" si="57"/>
        <v>49295</v>
      </c>
      <c r="T3324" s="43">
        <f ca="1">_xll.BInterpol('Base CDI'!$H$4:$H$28,'Base CDI'!$J$4:$J$29,S3324,"Cubic","Extrapolate=Linear","MultiX=Average","Skip=True","Sort=True")</f>
        <v>13.481090400376914</v>
      </c>
      <c r="U3324" s="43">
        <f ca="1">_xll.BInterpol('Base CDI'!$H$4:$H$28,'Base CDI'!$I$4:$I$29,S3324,"Cubic","Extrapolate=Linear","MultiX=Average","Skip=True","Sort=True")</f>
        <v>13.480438877121671</v>
      </c>
    </row>
    <row r="3325" spans="16:21" x14ac:dyDescent="0.25">
      <c r="P3325" s="10">
        <v>39346</v>
      </c>
      <c r="Q3325">
        <v>17.604430000000001</v>
      </c>
      <c r="S3325" s="42">
        <f t="shared" ca="1" si="57"/>
        <v>49296</v>
      </c>
      <c r="T3325" s="43">
        <f ca="1">_xll.BInterpol('Base CDI'!$H$4:$H$28,'Base CDI'!$J$4:$J$29,S3325,"Cubic","Extrapolate=Linear","MultiX=Average","Skip=True","Sort=True")</f>
        <v>13.481085861334273</v>
      </c>
      <c r="U3325" s="43">
        <f ca="1">_xll.BInterpol('Base CDI'!$H$4:$H$28,'Base CDI'!$I$4:$I$29,S3325,"Cubic","Extrapolate=Linear","MultiX=Average","Skip=True","Sort=True")</f>
        <v>13.480412700976455</v>
      </c>
    </row>
    <row r="3326" spans="16:21" x14ac:dyDescent="0.25">
      <c r="P3326" s="10">
        <v>39349</v>
      </c>
      <c r="Q3326">
        <v>17.61178</v>
      </c>
      <c r="S3326" s="42">
        <f t="shared" ca="1" si="57"/>
        <v>49297</v>
      </c>
      <c r="T3326" s="43">
        <f ca="1">_xll.BInterpol('Base CDI'!$H$4:$H$28,'Base CDI'!$J$4:$J$29,S3326,"Cubic","Extrapolate=Linear","MultiX=Average","Skip=True","Sort=True")</f>
        <v>13.481081173208596</v>
      </c>
      <c r="U3326" s="43">
        <f ca="1">_xll.BInterpol('Base CDI'!$H$4:$H$28,'Base CDI'!$I$4:$I$29,S3326,"Cubic","Extrapolate=Linear","MultiX=Average","Skip=True","Sort=True")</f>
        <v>13.480386355671145</v>
      </c>
    </row>
    <row r="3327" spans="16:21" x14ac:dyDescent="0.25">
      <c r="P3327" s="10">
        <v>39350</v>
      </c>
      <c r="Q3327">
        <v>17.619119999999999</v>
      </c>
      <c r="S3327" s="42">
        <f t="shared" ca="1" si="57"/>
        <v>49298</v>
      </c>
      <c r="T3327" s="43">
        <f ca="1">_xll.BInterpol('Base CDI'!$H$4:$H$28,'Base CDI'!$J$4:$J$29,S3327,"Cubic","Extrapolate=Linear","MultiX=Average","Skip=True","Sort=True")</f>
        <v>13.481076336203936</v>
      </c>
      <c r="U3327" s="43">
        <f ca="1">_xll.BInterpol('Base CDI'!$H$4:$H$28,'Base CDI'!$I$4:$I$29,S3327,"Cubic","Extrapolate=Linear","MultiX=Average","Skip=True","Sort=True")</f>
        <v>13.480359841635051</v>
      </c>
    </row>
    <row r="3328" spans="16:21" x14ac:dyDescent="0.25">
      <c r="P3328" s="10">
        <v>39351</v>
      </c>
      <c r="Q3328">
        <v>17.626470000000001</v>
      </c>
      <c r="S3328" s="42">
        <f t="shared" ca="1" si="57"/>
        <v>49299</v>
      </c>
      <c r="T3328" s="43">
        <f ca="1">_xll.BInterpol('Base CDI'!$H$4:$H$28,'Base CDI'!$J$4:$J$29,S3328,"Cubic","Extrapolate=Linear","MultiX=Average","Skip=True","Sort=True")</f>
        <v>13.481071350524346</v>
      </c>
      <c r="U3328" s="43">
        <f ca="1">_xll.BInterpol('Base CDI'!$H$4:$H$28,'Base CDI'!$I$4:$I$29,S3328,"Cubic","Extrapolate=Linear","MultiX=Average","Skip=True","Sort=True")</f>
        <v>13.480333159297482</v>
      </c>
    </row>
    <row r="3329" spans="16:21" x14ac:dyDescent="0.25">
      <c r="P3329" s="10">
        <v>39352</v>
      </c>
      <c r="Q3329">
        <v>17.63383</v>
      </c>
      <c r="S3329" s="42">
        <f t="shared" ca="1" si="57"/>
        <v>49300</v>
      </c>
      <c r="T3329" s="43">
        <f ca="1">_xll.BInterpol('Base CDI'!$H$4:$H$28,'Base CDI'!$J$4:$J$29,S3329,"Cubic","Extrapolate=Linear","MultiX=Average","Skip=True","Sort=True")</f>
        <v>13.481066216373879</v>
      </c>
      <c r="U3329" s="43">
        <f ca="1">_xll.BInterpol('Base CDI'!$H$4:$H$28,'Base CDI'!$I$4:$I$29,S3329,"Cubic","Extrapolate=Linear","MultiX=Average","Skip=True","Sort=True")</f>
        <v>13.480306309087744</v>
      </c>
    </row>
    <row r="3330" spans="16:21" x14ac:dyDescent="0.25">
      <c r="P3330" s="10">
        <v>39353</v>
      </c>
      <c r="Q3330">
        <v>17.641200000000001</v>
      </c>
      <c r="S3330" s="42">
        <f t="shared" ca="1" si="57"/>
        <v>49301</v>
      </c>
      <c r="T3330" s="43">
        <f ca="1">_xll.BInterpol('Base CDI'!$H$4:$H$28,'Base CDI'!$J$4:$J$29,S3330,"Cubic","Extrapolate=Linear","MultiX=Average","Skip=True","Sort=True")</f>
        <v>13.48106093395659</v>
      </c>
      <c r="U3330" s="43">
        <f ca="1">_xll.BInterpol('Base CDI'!$H$4:$H$28,'Base CDI'!$I$4:$I$29,S3330,"Cubic","Extrapolate=Linear","MultiX=Average","Skip=True","Sort=True")</f>
        <v>13.480279291435151</v>
      </c>
    </row>
    <row r="3331" spans="16:21" x14ac:dyDescent="0.25">
      <c r="P3331" s="10">
        <v>39356</v>
      </c>
      <c r="Q3331">
        <v>17.648579999999999</v>
      </c>
      <c r="S3331" s="42">
        <f t="shared" ca="1" si="57"/>
        <v>49302</v>
      </c>
      <c r="T3331" s="43">
        <f ca="1">_xll.BInterpol('Base CDI'!$H$4:$H$28,'Base CDI'!$J$4:$J$29,S3331,"Cubic","Extrapolate=Linear","MultiX=Average","Skip=True","Sort=True")</f>
        <v>13.481055503476528</v>
      </c>
      <c r="U3331" s="43">
        <f ca="1">_xll.BInterpol('Base CDI'!$H$4:$H$28,'Base CDI'!$I$4:$I$29,S3331,"Cubic","Extrapolate=Linear","MultiX=Average","Skip=True","Sort=True")</f>
        <v>13.480252106769006</v>
      </c>
    </row>
    <row r="3332" spans="16:21" x14ac:dyDescent="0.25">
      <c r="P3332" s="10">
        <v>39357</v>
      </c>
      <c r="Q3332">
        <v>17.65596</v>
      </c>
      <c r="S3332" s="42">
        <f t="shared" ca="1" si="57"/>
        <v>49303</v>
      </c>
      <c r="T3332" s="43">
        <f ca="1">_xll.BInterpol('Base CDI'!$H$4:$H$28,'Base CDI'!$J$4:$J$29,S3332,"Cubic","Extrapolate=Linear","MultiX=Average","Skip=True","Sort=True")</f>
        <v>13.481049925137746</v>
      </c>
      <c r="U3332" s="43">
        <f ca="1">_xll.BInterpol('Base CDI'!$H$4:$H$28,'Base CDI'!$I$4:$I$29,S3332,"Cubic","Extrapolate=Linear","MultiX=Average","Skip=True","Sort=True")</f>
        <v>13.480224755518623</v>
      </c>
    </row>
    <row r="3333" spans="16:21" x14ac:dyDescent="0.25">
      <c r="P3333" s="10">
        <v>39358</v>
      </c>
      <c r="Q3333">
        <v>17.663350000000001</v>
      </c>
      <c r="S3333" s="42">
        <f t="shared" ca="1" si="57"/>
        <v>49304</v>
      </c>
      <c r="T3333" s="43">
        <f ca="1">_xll.BInterpol('Base CDI'!$H$4:$H$28,'Base CDI'!$J$4:$J$29,S3333,"Cubic","Extrapolate=Linear","MultiX=Average","Skip=True","Sort=True")</f>
        <v>13.481044199144302</v>
      </c>
      <c r="U3333" s="43">
        <f ca="1">_xll.BInterpol('Base CDI'!$H$4:$H$28,'Base CDI'!$I$4:$I$29,S3333,"Cubic","Extrapolate=Linear","MultiX=Average","Skip=True","Sort=True")</f>
        <v>13.480197238113309</v>
      </c>
    </row>
    <row r="3334" spans="16:21" x14ac:dyDescent="0.25">
      <c r="P3334" s="10">
        <v>39359</v>
      </c>
      <c r="Q3334">
        <v>17.670739999999999</v>
      </c>
      <c r="S3334" s="42">
        <f t="shared" ca="1" si="57"/>
        <v>49305</v>
      </c>
      <c r="T3334" s="43">
        <f ca="1">_xll.BInterpol('Base CDI'!$H$4:$H$28,'Base CDI'!$J$4:$J$29,S3334,"Cubic","Extrapolate=Linear","MultiX=Average","Skip=True","Sort=True")</f>
        <v>13.481038325700244</v>
      </c>
      <c r="U3334" s="43">
        <f ca="1">_xll.BInterpol('Base CDI'!$H$4:$H$28,'Base CDI'!$I$4:$I$29,S3334,"Cubic","Extrapolate=Linear","MultiX=Average","Skip=True","Sort=True")</f>
        <v>13.480169554982373</v>
      </c>
    </row>
    <row r="3335" spans="16:21" x14ac:dyDescent="0.25">
      <c r="P3335" s="10">
        <v>39360</v>
      </c>
      <c r="Q3335">
        <v>17.678129999999999</v>
      </c>
      <c r="S3335" s="42">
        <f t="shared" ca="1" si="57"/>
        <v>49306</v>
      </c>
      <c r="T3335" s="43">
        <f ca="1">_xll.BInterpol('Base CDI'!$H$4:$H$28,'Base CDI'!$J$4:$J$29,S3335,"Cubic","Extrapolate=Linear","MultiX=Average","Skip=True","Sort=True")</f>
        <v>13.481032305009627</v>
      </c>
      <c r="U3335" s="43">
        <f ca="1">_xll.BInterpol('Base CDI'!$H$4:$H$28,'Base CDI'!$I$4:$I$29,S3335,"Cubic","Extrapolate=Linear","MultiX=Average","Skip=True","Sort=True")</f>
        <v>13.480141706555125</v>
      </c>
    </row>
    <row r="3336" spans="16:21" x14ac:dyDescent="0.25">
      <c r="P3336" s="10">
        <v>39363</v>
      </c>
      <c r="Q3336">
        <v>17.68552</v>
      </c>
      <c r="S3336" s="42">
        <f t="shared" ca="1" si="57"/>
        <v>49307</v>
      </c>
      <c r="T3336" s="43">
        <f ca="1">_xll.BInterpol('Base CDI'!$H$4:$H$28,'Base CDI'!$J$4:$J$29,S3336,"Cubic","Extrapolate=Linear","MultiX=Average","Skip=True","Sort=True")</f>
        <v>13.481026137276503</v>
      </c>
      <c r="U3336" s="43">
        <f ca="1">_xll.BInterpol('Base CDI'!$H$4:$H$28,'Base CDI'!$I$4:$I$29,S3336,"Cubic","Extrapolate=Linear","MultiX=Average","Skip=True","Sort=True")</f>
        <v>13.480113693260872</v>
      </c>
    </row>
    <row r="3337" spans="16:21" x14ac:dyDescent="0.25">
      <c r="P3337" s="10">
        <v>39364</v>
      </c>
      <c r="Q3337">
        <v>17.692910000000001</v>
      </c>
      <c r="S3337" s="42">
        <f t="shared" ca="1" si="57"/>
        <v>49308</v>
      </c>
      <c r="T3337" s="43">
        <f ca="1">_xll.BInterpol('Base CDI'!$H$4:$H$28,'Base CDI'!$J$4:$J$29,S3337,"Cubic","Extrapolate=Linear","MultiX=Average","Skip=True","Sort=True")</f>
        <v>13.481019822704926</v>
      </c>
      <c r="U3337" s="43">
        <f ca="1">_xll.BInterpol('Base CDI'!$H$4:$H$28,'Base CDI'!$I$4:$I$29,S3337,"Cubic","Extrapolate=Linear","MultiX=Average","Skip=True","Sort=True")</f>
        <v>13.480085515528923</v>
      </c>
    </row>
    <row r="3338" spans="16:21" x14ac:dyDescent="0.25">
      <c r="P3338" s="10">
        <v>39365</v>
      </c>
      <c r="Q3338">
        <v>17.700310000000002</v>
      </c>
      <c r="S3338" s="42">
        <f t="shared" ca="1" si="57"/>
        <v>49309</v>
      </c>
      <c r="T3338" s="43">
        <f ca="1">_xll.BInterpol('Base CDI'!$H$4:$H$28,'Base CDI'!$J$4:$J$29,S3338,"Cubic","Extrapolate=Linear","MultiX=Average","Skip=True","Sort=True")</f>
        <v>13.481013361498947</v>
      </c>
      <c r="U3338" s="43">
        <f ca="1">_xll.BInterpol('Base CDI'!$H$4:$H$28,'Base CDI'!$I$4:$I$29,S3338,"Cubic","Extrapolate=Linear","MultiX=Average","Skip=True","Sort=True")</f>
        <v>13.480057173788589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8">S3338+1</f>
        <v>49310</v>
      </c>
      <c r="T3339" s="43">
        <f ca="1">_xll.BInterpol('Base CDI'!$H$4:$H$28,'Base CDI'!$J$4:$J$29,S3339,"Cubic","Extrapolate=Linear","MultiX=Average","Skip=True","Sort=True")</f>
        <v>13.481006753862621</v>
      </c>
      <c r="U3339" s="43">
        <f ca="1">_xll.BInterpol('Base CDI'!$H$4:$H$28,'Base CDI'!$I$4:$I$29,S3339,"Cubic","Extrapolate=Linear","MultiX=Average","Skip=True","Sort=True")</f>
        <v>13.480028668469179</v>
      </c>
    </row>
    <row r="3340" spans="16:21" x14ac:dyDescent="0.25">
      <c r="P3340" s="10">
        <v>39370</v>
      </c>
      <c r="Q3340">
        <v>17.715119999999999</v>
      </c>
      <c r="S3340" s="42">
        <f t="shared" ca="1" si="58"/>
        <v>49311</v>
      </c>
      <c r="T3340" s="43">
        <f ca="1">_xll.BInterpol('Base CDI'!$H$4:$H$28,'Base CDI'!$J$4:$J$29,S3340,"Cubic","Extrapolate=Linear","MultiX=Average","Skip=True","Sort=True")</f>
        <v>13.481</v>
      </c>
      <c r="U3340" s="43">
        <f ca="1">_xll.BInterpol('Base CDI'!$H$4:$H$28,'Base CDI'!$I$4:$I$29,S3340,"Cubic","Extrapolate=Linear","MultiX=Average","Skip=True","Sort=True")</f>
        <v>13.48</v>
      </c>
    </row>
    <row r="3341" spans="16:21" x14ac:dyDescent="0.25">
      <c r="P3341" s="10">
        <v>39371</v>
      </c>
      <c r="Q3341">
        <v>17.722529999999999</v>
      </c>
      <c r="S3341" s="42">
        <f t="shared" ca="1" si="58"/>
        <v>49312</v>
      </c>
      <c r="T3341" s="43">
        <f ca="1">_xll.BInterpol('Base CDI'!$H$4:$H$28,'Base CDI'!$J$4:$J$29,S3341,"Cubic","Extrapolate=Linear","MultiX=Average","Skip=True","Sort=True")</f>
        <v>13.480993100114421</v>
      </c>
      <c r="U3341" s="43">
        <f ca="1">_xll.BInterpol('Base CDI'!$H$4:$H$28,'Base CDI'!$I$4:$I$29,S3341,"Cubic","Extrapolate=Linear","MultiX=Average","Skip=True","Sort=True")</f>
        <v>13.479971168775911</v>
      </c>
    </row>
    <row r="3342" spans="16:21" x14ac:dyDescent="0.25">
      <c r="P3342" s="10">
        <v>39372</v>
      </c>
      <c r="Q3342">
        <v>17.729949999999999</v>
      </c>
      <c r="S3342" s="42">
        <f t="shared" ca="1" si="58"/>
        <v>49313</v>
      </c>
      <c r="T3342" s="43">
        <f ca="1">_xll.BInterpol('Base CDI'!$H$4:$H$28,'Base CDI'!$J$4:$J$29,S3342,"Cubic","Extrapolate=Linear","MultiX=Average","Skip=True","Sort=True")</f>
        <v>13.480986054406356</v>
      </c>
      <c r="U3342" s="43">
        <f ca="1">_xll.BInterpol('Base CDI'!$H$4:$H$28,'Base CDI'!$I$4:$I$29,S3342,"Cubic","Extrapolate=Linear","MultiX=Average","Skip=True","Sort=True")</f>
        <v>13.479942175053962</v>
      </c>
    </row>
    <row r="3343" spans="16:21" x14ac:dyDescent="0.25">
      <c r="P3343" s="10">
        <v>39373</v>
      </c>
      <c r="Q3343">
        <v>17.737349999999999</v>
      </c>
      <c r="S3343" s="42">
        <f t="shared" ca="1" si="58"/>
        <v>49314</v>
      </c>
      <c r="T3343" s="43">
        <f ca="1">_xll.BInterpol('Base CDI'!$H$4:$H$28,'Base CDI'!$J$4:$J$29,S3343,"Cubic","Extrapolate=Linear","MultiX=Average","Skip=True","Sort=True")</f>
        <v>13.480978863075563</v>
      </c>
      <c r="U3343" s="43">
        <f ca="1">_xll.BInterpol('Base CDI'!$H$4:$H$28,'Base CDI'!$I$4:$I$29,S3343,"Cubic","Extrapolate=Linear","MultiX=Average","Skip=True","Sort=True")</f>
        <v>13.479913019056754</v>
      </c>
    </row>
    <row r="3344" spans="16:21" x14ac:dyDescent="0.25">
      <c r="P3344" s="10">
        <v>39374</v>
      </c>
      <c r="Q3344">
        <v>17.744759999999999</v>
      </c>
      <c r="S3344" s="42">
        <f t="shared" ca="1" si="58"/>
        <v>49315</v>
      </c>
      <c r="T3344" s="43">
        <f ca="1">_xll.BInterpol('Base CDI'!$H$4:$H$28,'Base CDI'!$J$4:$J$29,S3344,"Cubic","Extrapolate=Linear","MultiX=Average","Skip=True","Sort=True")</f>
        <v>13.480971526321799</v>
      </c>
      <c r="U3344" s="43">
        <f ca="1">_xll.BInterpol('Base CDI'!$H$4:$H$28,'Base CDI'!$I$4:$I$29,S3344,"Cubic","Extrapolate=Linear","MultiX=Average","Skip=True","Sort=True")</f>
        <v>13.479883701006887</v>
      </c>
    </row>
    <row r="3345" spans="16:21" x14ac:dyDescent="0.25">
      <c r="P3345" s="10">
        <v>39377</v>
      </c>
      <c r="Q3345">
        <v>17.752179999999999</v>
      </c>
      <c r="S3345" s="42">
        <f t="shared" ca="1" si="58"/>
        <v>49316</v>
      </c>
      <c r="T3345" s="43">
        <f ca="1">_xll.BInterpol('Base CDI'!$H$4:$H$28,'Base CDI'!$J$4:$J$29,S3345,"Cubic","Extrapolate=Linear","MultiX=Average","Skip=True","Sort=True")</f>
        <v>13.48096404434482</v>
      </c>
      <c r="U3345" s="43">
        <f ca="1">_xll.BInterpol('Base CDI'!$H$4:$H$28,'Base CDI'!$I$4:$I$29,S3345,"Cubic","Extrapolate=Linear","MultiX=Average","Skip=True","Sort=True")</f>
        <v>13.47985422112696</v>
      </c>
    </row>
    <row r="3346" spans="16:21" x14ac:dyDescent="0.25">
      <c r="P3346" s="10">
        <v>39378</v>
      </c>
      <c r="Q3346">
        <v>17.759609999999999</v>
      </c>
      <c r="S3346" s="42">
        <f t="shared" ca="1" si="58"/>
        <v>49317</v>
      </c>
      <c r="T3346" s="43">
        <f ca="1">_xll.BInterpol('Base CDI'!$H$4:$H$28,'Base CDI'!$J$4:$J$29,S3346,"Cubic","Extrapolate=Linear","MultiX=Average","Skip=True","Sort=True")</f>
        <v>13.480956417344382</v>
      </c>
      <c r="U3346" s="43">
        <f ca="1">_xll.BInterpol('Base CDI'!$H$4:$H$28,'Base CDI'!$I$4:$I$29,S3346,"Cubic","Extrapolate=Linear","MultiX=Average","Skip=True","Sort=True")</f>
        <v>13.479824579639573</v>
      </c>
    </row>
    <row r="3347" spans="16:21" x14ac:dyDescent="0.25">
      <c r="P3347" s="10">
        <v>39379</v>
      </c>
      <c r="Q3347">
        <v>17.767029999999998</v>
      </c>
      <c r="S3347" s="42">
        <f t="shared" ca="1" si="58"/>
        <v>49318</v>
      </c>
      <c r="T3347" s="43">
        <f ca="1">_xll.BInterpol('Base CDI'!$H$4:$H$28,'Base CDI'!$J$4:$J$29,S3347,"Cubic","Extrapolate=Linear","MultiX=Average","Skip=True","Sort=True")</f>
        <v>13.480948645520243</v>
      </c>
      <c r="U3347" s="43">
        <f ca="1">_xll.BInterpol('Base CDI'!$H$4:$H$28,'Base CDI'!$I$4:$I$29,S3347,"Cubic","Extrapolate=Linear","MultiX=Average","Skip=True","Sort=True")</f>
        <v>13.479794776767326</v>
      </c>
    </row>
    <row r="3348" spans="16:21" x14ac:dyDescent="0.25">
      <c r="P3348" s="10">
        <v>39380</v>
      </c>
      <c r="Q3348">
        <v>17.774470000000001</v>
      </c>
      <c r="S3348" s="42">
        <f t="shared" ca="1" si="58"/>
        <v>49319</v>
      </c>
      <c r="T3348" s="43">
        <f ca="1">_xll.BInterpol('Base CDI'!$H$4:$H$28,'Base CDI'!$J$4:$J$29,S3348,"Cubic","Extrapolate=Linear","MultiX=Average","Skip=True","Sort=True")</f>
        <v>13.480940729072161</v>
      </c>
      <c r="U3348" s="43">
        <f ca="1">_xll.BInterpol('Base CDI'!$H$4:$H$28,'Base CDI'!$I$4:$I$29,S3348,"Cubic","Extrapolate=Linear","MultiX=Average","Skip=True","Sort=True")</f>
        <v>13.479764812732817</v>
      </c>
    </row>
    <row r="3349" spans="16:21" x14ac:dyDescent="0.25">
      <c r="P3349" s="10">
        <v>39381</v>
      </c>
      <c r="Q3349">
        <v>17.78191</v>
      </c>
      <c r="S3349" s="42">
        <f t="shared" ca="1" si="58"/>
        <v>49320</v>
      </c>
      <c r="T3349" s="43">
        <f ca="1">_xll.BInterpol('Base CDI'!$H$4:$H$28,'Base CDI'!$J$4:$J$29,S3349,"Cubic","Extrapolate=Linear","MultiX=Average","Skip=True","Sort=True")</f>
        <v>13.480932668199891</v>
      </c>
      <c r="U3349" s="43">
        <f ca="1">_xll.BInterpol('Base CDI'!$H$4:$H$28,'Base CDI'!$I$4:$I$29,S3349,"Cubic","Extrapolate=Linear","MultiX=Average","Skip=True","Sort=True")</f>
        <v>13.479734687758649</v>
      </c>
    </row>
    <row r="3350" spans="16:21" x14ac:dyDescent="0.25">
      <c r="P3350" s="10">
        <v>39384</v>
      </c>
      <c r="Q3350">
        <v>17.789339999999999</v>
      </c>
      <c r="S3350" s="42">
        <f t="shared" ca="1" si="58"/>
        <v>49321</v>
      </c>
      <c r="T3350" s="43">
        <f ca="1">_xll.BInterpol('Base CDI'!$H$4:$H$28,'Base CDI'!$J$4:$J$29,S3350,"Cubic","Extrapolate=Linear","MultiX=Average","Skip=True","Sort=True")</f>
        <v>13.480924463103189</v>
      </c>
      <c r="U3350" s="43">
        <f ca="1">_xll.BInterpol('Base CDI'!$H$4:$H$28,'Base CDI'!$I$4:$I$29,S3350,"Cubic","Extrapolate=Linear","MultiX=Average","Skip=True","Sort=True")</f>
        <v>13.479704402067421</v>
      </c>
    </row>
    <row r="3351" spans="16:21" x14ac:dyDescent="0.25">
      <c r="P3351" s="10">
        <v>39385</v>
      </c>
      <c r="Q3351">
        <v>17.796790000000001</v>
      </c>
      <c r="S3351" s="42">
        <f t="shared" ca="1" si="58"/>
        <v>49322</v>
      </c>
      <c r="T3351" s="43">
        <f ca="1">_xll.BInterpol('Base CDI'!$H$4:$H$28,'Base CDI'!$J$4:$J$29,S3351,"Cubic","Extrapolate=Linear","MultiX=Average","Skip=True","Sort=True")</f>
        <v>13.480916113981817</v>
      </c>
      <c r="U3351" s="43">
        <f ca="1">_xll.BInterpol('Base CDI'!$H$4:$H$28,'Base CDI'!$I$4:$I$29,S3351,"Cubic","Extrapolate=Linear","MultiX=Average","Skip=True","Sort=True")</f>
        <v>13.479673955881731</v>
      </c>
    </row>
    <row r="3352" spans="16:21" x14ac:dyDescent="0.25">
      <c r="P3352" s="10">
        <v>39386</v>
      </c>
      <c r="Q3352">
        <v>17.80423</v>
      </c>
      <c r="S3352" s="42">
        <f t="shared" ca="1" si="58"/>
        <v>49323</v>
      </c>
      <c r="T3352" s="43">
        <f ca="1">_xll.BInterpol('Base CDI'!$H$4:$H$28,'Base CDI'!$J$4:$J$29,S3352,"Cubic","Extrapolate=Linear","MultiX=Average","Skip=True","Sort=True")</f>
        <v>13.480907621035524</v>
      </c>
      <c r="U3352" s="43">
        <f ca="1">_xll.BInterpol('Base CDI'!$H$4:$H$28,'Base CDI'!$I$4:$I$29,S3352,"Cubic","Extrapolate=Linear","MultiX=Average","Skip=True","Sort=True")</f>
        <v>13.47964334942418</v>
      </c>
    </row>
    <row r="3353" spans="16:21" x14ac:dyDescent="0.25">
      <c r="P3353" s="10">
        <v>39387</v>
      </c>
      <c r="Q3353">
        <v>17.81166</v>
      </c>
      <c r="S3353" s="42">
        <f t="shared" ca="1" si="58"/>
        <v>49324</v>
      </c>
      <c r="T3353" s="43">
        <f ca="1">_xll.BInterpol('Base CDI'!$H$4:$H$28,'Base CDI'!$J$4:$J$29,S3353,"Cubic","Extrapolate=Linear","MultiX=Average","Skip=True","Sort=True")</f>
        <v>13.480898984464073</v>
      </c>
      <c r="U3353" s="43">
        <f ca="1">_xll.BInterpol('Base CDI'!$H$4:$H$28,'Base CDI'!$I$4:$I$29,S3353,"Cubic","Extrapolate=Linear","MultiX=Average","Skip=True","Sort=True")</f>
        <v>13.479612582917367</v>
      </c>
    </row>
    <row r="3354" spans="16:21" x14ac:dyDescent="0.25">
      <c r="P3354" s="10">
        <v>39391</v>
      </c>
      <c r="Q3354">
        <v>17.819099999999999</v>
      </c>
      <c r="S3354" s="42">
        <f t="shared" ca="1" si="58"/>
        <v>49325</v>
      </c>
      <c r="T3354" s="43">
        <f ca="1">_xll.BInterpol('Base CDI'!$H$4:$H$28,'Base CDI'!$J$4:$J$29,S3354,"Cubic","Extrapolate=Linear","MultiX=Average","Skip=True","Sort=True")</f>
        <v>13.480890204467217</v>
      </c>
      <c r="U3354" s="43">
        <f ca="1">_xll.BInterpol('Base CDI'!$H$4:$H$28,'Base CDI'!$I$4:$I$29,S3354,"Cubic","Extrapolate=Linear","MultiX=Average","Skip=True","Sort=True")</f>
        <v>13.479581656583893</v>
      </c>
    </row>
    <row r="3355" spans="16:21" x14ac:dyDescent="0.25">
      <c r="P3355" s="10">
        <v>39392</v>
      </c>
      <c r="Q3355">
        <v>17.826560000000001</v>
      </c>
      <c r="S3355" s="42">
        <f t="shared" ca="1" si="58"/>
        <v>49326</v>
      </c>
      <c r="T3355" s="43">
        <f ca="1">_xll.BInterpol('Base CDI'!$H$4:$H$28,'Base CDI'!$J$4:$J$29,S3355,"Cubic","Extrapolate=Linear","MultiX=Average","Skip=True","Sort=True")</f>
        <v>13.480881281244717</v>
      </c>
      <c r="U3355" s="43">
        <f ca="1">_xll.BInterpol('Base CDI'!$H$4:$H$28,'Base CDI'!$I$4:$I$29,S3355,"Cubic","Extrapolate=Linear","MultiX=Average","Skip=True","Sort=True")</f>
        <v>13.479550570646358</v>
      </c>
    </row>
    <row r="3356" spans="16:21" x14ac:dyDescent="0.25">
      <c r="P3356" s="10">
        <v>39393</v>
      </c>
      <c r="Q3356">
        <v>17.834009999999999</v>
      </c>
      <c r="S3356" s="42">
        <f t="shared" ca="1" si="58"/>
        <v>49327</v>
      </c>
      <c r="T3356" s="43">
        <f ca="1">_xll.BInterpol('Base CDI'!$H$4:$H$28,'Base CDI'!$J$4:$J$29,S3356,"Cubic","Extrapolate=Linear","MultiX=Average","Skip=True","Sort=True")</f>
        <v>13.480872214996324</v>
      </c>
      <c r="U3356" s="43">
        <f ca="1">_xll.BInterpol('Base CDI'!$H$4:$H$28,'Base CDI'!$I$4:$I$29,S3356,"Cubic","Extrapolate=Linear","MultiX=Average","Skip=True","Sort=True")</f>
        <v>13.47951932532736</v>
      </c>
    </row>
    <row r="3357" spans="16:21" x14ac:dyDescent="0.25">
      <c r="P3357" s="10">
        <v>39394</v>
      </c>
      <c r="Q3357">
        <v>17.841470000000001</v>
      </c>
      <c r="S3357" s="42">
        <f t="shared" ca="1" si="58"/>
        <v>49328</v>
      </c>
      <c r="T3357" s="43">
        <f ca="1">_xll.BInterpol('Base CDI'!$H$4:$H$28,'Base CDI'!$J$4:$J$29,S3357,"Cubic","Extrapolate=Linear","MultiX=Average","Skip=True","Sort=True")</f>
        <v>13.480863005921801</v>
      </c>
      <c r="U3357" s="43">
        <f ca="1">_xll.BInterpol('Base CDI'!$H$4:$H$28,'Base CDI'!$I$4:$I$29,S3357,"Cubic","Extrapolate=Linear","MultiX=Average","Skip=True","Sort=True")</f>
        <v>13.4794879208495</v>
      </c>
    </row>
    <row r="3358" spans="16:21" x14ac:dyDescent="0.25">
      <c r="P3358" s="10">
        <v>39395</v>
      </c>
      <c r="Q3358">
        <v>17.84892</v>
      </c>
      <c r="S3358" s="42">
        <f t="shared" ca="1" si="58"/>
        <v>49329</v>
      </c>
      <c r="T3358" s="43">
        <f ca="1">_xll.BInterpol('Base CDI'!$H$4:$H$28,'Base CDI'!$J$4:$J$29,S3358,"Cubic","Extrapolate=Linear","MultiX=Average","Skip=True","Sort=True")</f>
        <v>13.480853654220901</v>
      </c>
      <c r="U3358" s="43">
        <f ca="1">_xll.BInterpol('Base CDI'!$H$4:$H$28,'Base CDI'!$I$4:$I$29,S3358,"Cubic","Extrapolate=Linear","MultiX=Average","Skip=True","Sort=True")</f>
        <v>13.479456357435378</v>
      </c>
    </row>
    <row r="3359" spans="16:21" x14ac:dyDescent="0.25">
      <c r="P3359" s="10">
        <v>39398</v>
      </c>
      <c r="Q3359">
        <v>17.856380000000001</v>
      </c>
      <c r="S3359" s="42">
        <f t="shared" ca="1" si="58"/>
        <v>49330</v>
      </c>
      <c r="T3359" s="43">
        <f ca="1">_xll.BInterpol('Base CDI'!$H$4:$H$28,'Base CDI'!$J$4:$J$29,S3359,"Cubic","Extrapolate=Linear","MultiX=Average","Skip=True","Sort=True")</f>
        <v>13.480844160093383</v>
      </c>
      <c r="U3359" s="43">
        <f ca="1">_xll.BInterpol('Base CDI'!$H$4:$H$28,'Base CDI'!$I$4:$I$29,S3359,"Cubic","Extrapolate=Linear","MultiX=Average","Skip=True","Sort=True")</f>
        <v>13.479424635307595</v>
      </c>
    </row>
    <row r="3360" spans="16:21" x14ac:dyDescent="0.25">
      <c r="P3360" s="10">
        <v>39399</v>
      </c>
      <c r="Q3360">
        <v>17.86384</v>
      </c>
      <c r="S3360" s="42">
        <f t="shared" ca="1" si="58"/>
        <v>49331</v>
      </c>
      <c r="T3360" s="43">
        <f ca="1">_xll.BInterpol('Base CDI'!$H$4:$H$28,'Base CDI'!$J$4:$J$29,S3360,"Cubic","Extrapolate=Linear","MultiX=Average","Skip=True","Sort=True")</f>
        <v>13.480834523739002</v>
      </c>
      <c r="U3360" s="43">
        <f ca="1">_xll.BInterpol('Base CDI'!$H$4:$H$28,'Base CDI'!$I$4:$I$29,S3360,"Cubic","Extrapolate=Linear","MultiX=Average","Skip=True","Sort=True")</f>
        <v>13.479392754688748</v>
      </c>
    </row>
    <row r="3361" spans="16:21" x14ac:dyDescent="0.25">
      <c r="P3361" s="10">
        <v>39400</v>
      </c>
      <c r="Q3361">
        <v>17.87133</v>
      </c>
      <c r="S3361" s="42">
        <f t="shared" ca="1" si="58"/>
        <v>49332</v>
      </c>
      <c r="T3361" s="43">
        <f ca="1">_xll.BInterpol('Base CDI'!$H$4:$H$28,'Base CDI'!$J$4:$J$29,S3361,"Cubic","Extrapolate=Linear","MultiX=Average","Skip=True","Sort=True")</f>
        <v>13.480824745357515</v>
      </c>
      <c r="U3361" s="43">
        <f ca="1">_xll.BInterpol('Base CDI'!$H$4:$H$28,'Base CDI'!$I$4:$I$29,S3361,"Cubic","Extrapolate=Linear","MultiX=Average","Skip=True","Sort=True")</f>
        <v>13.479360715801437</v>
      </c>
    </row>
    <row r="3362" spans="16:21" x14ac:dyDescent="0.25">
      <c r="P3362" s="10">
        <v>39402</v>
      </c>
      <c r="Q3362">
        <v>17.878799999999998</v>
      </c>
      <c r="S3362" s="42">
        <f t="shared" ca="1" si="58"/>
        <v>49333</v>
      </c>
      <c r="T3362" s="43">
        <f ca="1">_xll.BInterpol('Base CDI'!$H$4:$H$28,'Base CDI'!$J$4:$J$29,S3362,"Cubic","Extrapolate=Linear","MultiX=Average","Skip=True","Sort=True")</f>
        <v>13.480814825148679</v>
      </c>
      <c r="U3362" s="43">
        <f ca="1">_xll.BInterpol('Base CDI'!$H$4:$H$28,'Base CDI'!$I$4:$I$29,S3362,"Cubic","Extrapolate=Linear","MultiX=Average","Skip=True","Sort=True")</f>
        <v>13.479328518868265</v>
      </c>
    </row>
    <row r="3363" spans="16:21" x14ac:dyDescent="0.25">
      <c r="P3363" s="10">
        <v>39405</v>
      </c>
      <c r="Q3363">
        <v>17.88627</v>
      </c>
      <c r="S3363" s="42">
        <f t="shared" ca="1" si="58"/>
        <v>49334</v>
      </c>
      <c r="T3363" s="43">
        <f ca="1">_xll.BInterpol('Base CDI'!$H$4:$H$28,'Base CDI'!$J$4:$J$29,S3363,"Cubic","Extrapolate=Linear","MultiX=Average","Skip=True","Sort=True")</f>
        <v>13.480804763312252</v>
      </c>
      <c r="U3363" s="43">
        <f ca="1">_xll.BInterpol('Base CDI'!$H$4:$H$28,'Base CDI'!$I$4:$I$29,S3363,"Cubic","Extrapolate=Linear","MultiX=Average","Skip=True","Sort=True")</f>
        <v>13.479296164111828</v>
      </c>
    </row>
    <row r="3364" spans="16:21" x14ac:dyDescent="0.25">
      <c r="P3364" s="10">
        <v>39406</v>
      </c>
      <c r="Q3364">
        <v>17.89376</v>
      </c>
      <c r="S3364" s="42">
        <f t="shared" ca="1" si="58"/>
        <v>49335</v>
      </c>
      <c r="T3364" s="43">
        <f ca="1">_xll.BInterpol('Base CDI'!$H$4:$H$28,'Base CDI'!$J$4:$J$29,S3364,"Cubic","Extrapolate=Linear","MultiX=Average","Skip=True","Sort=True")</f>
        <v>13.48079456004799</v>
      </c>
      <c r="U3364" s="43">
        <f ca="1">_xll.BInterpol('Base CDI'!$H$4:$H$28,'Base CDI'!$I$4:$I$29,S3364,"Cubic","Extrapolate=Linear","MultiX=Average","Skip=True","Sort=True")</f>
        <v>13.479263651754728</v>
      </c>
    </row>
    <row r="3365" spans="16:21" x14ac:dyDescent="0.25">
      <c r="P3365" s="10">
        <v>39407</v>
      </c>
      <c r="Q3365">
        <v>17.901250000000001</v>
      </c>
      <c r="S3365" s="42">
        <f t="shared" ca="1" si="58"/>
        <v>49336</v>
      </c>
      <c r="T3365" s="43">
        <f ca="1">_xll.BInterpol('Base CDI'!$H$4:$H$28,'Base CDI'!$J$4:$J$29,S3365,"Cubic","Extrapolate=Linear","MultiX=Average","Skip=True","Sort=True")</f>
        <v>13.480784215555648</v>
      </c>
      <c r="U3365" s="43">
        <f ca="1">_xll.BInterpol('Base CDI'!$H$4:$H$28,'Base CDI'!$I$4:$I$29,S3365,"Cubic","Extrapolate=Linear","MultiX=Average","Skip=True","Sort=True")</f>
        <v>13.479230982019565</v>
      </c>
    </row>
    <row r="3366" spans="16:21" x14ac:dyDescent="0.25">
      <c r="P3366" s="10">
        <v>39408</v>
      </c>
      <c r="Q3366">
        <v>17.908750000000001</v>
      </c>
      <c r="S3366" s="42">
        <f t="shared" ca="1" si="58"/>
        <v>49337</v>
      </c>
      <c r="T3366" s="43">
        <f ca="1">_xll.BInterpol('Base CDI'!$H$4:$H$28,'Base CDI'!$J$4:$J$29,S3366,"Cubic","Extrapolate=Linear","MultiX=Average","Skip=True","Sort=True")</f>
        <v>13.480773730034986</v>
      </c>
      <c r="U3366" s="43">
        <f ca="1">_xll.BInterpol('Base CDI'!$H$4:$H$28,'Base CDI'!$I$4:$I$29,S3366,"Cubic","Extrapolate=Linear","MultiX=Average","Skip=True","Sort=True")</f>
        <v>13.479198155128937</v>
      </c>
    </row>
    <row r="3367" spans="16:21" x14ac:dyDescent="0.25">
      <c r="P3367" s="10">
        <v>39409</v>
      </c>
      <c r="Q3367">
        <v>17.916250000000002</v>
      </c>
      <c r="S3367" s="42">
        <f t="shared" ca="1" si="58"/>
        <v>49338</v>
      </c>
      <c r="T3367" s="43">
        <f ca="1">_xll.BInterpol('Base CDI'!$H$4:$H$28,'Base CDI'!$J$4:$J$29,S3367,"Cubic","Extrapolate=Linear","MultiX=Average","Skip=True","Sort=True")</f>
        <v>13.48076310368576</v>
      </c>
      <c r="U3367" s="43">
        <f ca="1">_xll.BInterpol('Base CDI'!$H$4:$H$28,'Base CDI'!$I$4:$I$29,S3367,"Cubic","Extrapolate=Linear","MultiX=Average","Skip=True","Sort=True")</f>
        <v>13.479165171305446</v>
      </c>
    </row>
    <row r="3368" spans="16:21" x14ac:dyDescent="0.25">
      <c r="P3368" s="10">
        <v>39412</v>
      </c>
      <c r="Q3368">
        <v>17.923729999999999</v>
      </c>
      <c r="S3368" s="42">
        <f t="shared" ca="1" si="58"/>
        <v>49339</v>
      </c>
      <c r="T3368" s="43">
        <f ca="1">_xll.BInterpol('Base CDI'!$H$4:$H$28,'Base CDI'!$J$4:$J$29,S3368,"Cubic","Extrapolate=Linear","MultiX=Average","Skip=True","Sort=True")</f>
        <v>13.480752336707726</v>
      </c>
      <c r="U3368" s="43">
        <f ca="1">_xll.BInterpol('Base CDI'!$H$4:$H$28,'Base CDI'!$I$4:$I$29,S3368,"Cubic","Extrapolate=Linear","MultiX=Average","Skip=True","Sort=True")</f>
        <v>13.479132030771691</v>
      </c>
    </row>
    <row r="3369" spans="16:21" x14ac:dyDescent="0.25">
      <c r="P3369" s="10">
        <v>39413</v>
      </c>
      <c r="Q3369">
        <v>17.931229999999999</v>
      </c>
      <c r="S3369" s="42">
        <f t="shared" ca="1" si="58"/>
        <v>49340</v>
      </c>
      <c r="T3369" s="43">
        <f ca="1">_xll.BInterpol('Base CDI'!$H$4:$H$28,'Base CDI'!$J$4:$J$29,S3369,"Cubic","Extrapolate=Linear","MultiX=Average","Skip=True","Sort=True")</f>
        <v>13.480741429300641</v>
      </c>
      <c r="U3369" s="43">
        <f ca="1">_xll.BInterpol('Base CDI'!$H$4:$H$28,'Base CDI'!$I$4:$I$29,S3369,"Cubic","Extrapolate=Linear","MultiX=Average","Skip=True","Sort=True")</f>
        <v>13.479098733750272</v>
      </c>
    </row>
    <row r="3370" spans="16:21" x14ac:dyDescent="0.25">
      <c r="P3370" s="10">
        <v>39414</v>
      </c>
      <c r="Q3370">
        <v>17.938739999999999</v>
      </c>
      <c r="S3370" s="42">
        <f t="shared" ca="1" si="58"/>
        <v>49341</v>
      </c>
      <c r="T3370" s="43">
        <f ca="1">_xll.BInterpol('Base CDI'!$H$4:$H$28,'Base CDI'!$J$4:$J$29,S3370,"Cubic","Extrapolate=Linear","MultiX=Average","Skip=True","Sort=True")</f>
        <v>13.480730381664262</v>
      </c>
      <c r="U3370" s="43">
        <f ca="1">_xll.BInterpol('Base CDI'!$H$4:$H$28,'Base CDI'!$I$4:$I$29,S3370,"Cubic","Extrapolate=Linear","MultiX=Average","Skip=True","Sort=True")</f>
        <v>13.479065280463788</v>
      </c>
    </row>
    <row r="3371" spans="16:21" x14ac:dyDescent="0.25">
      <c r="P3371" s="10">
        <v>39415</v>
      </c>
      <c r="Q3371">
        <v>17.94624</v>
      </c>
      <c r="S3371" s="42">
        <f t="shared" ca="1" si="58"/>
        <v>49342</v>
      </c>
      <c r="T3371" s="43">
        <f ca="1">_xll.BInterpol('Base CDI'!$H$4:$H$28,'Base CDI'!$J$4:$J$29,S3371,"Cubic","Extrapolate=Linear","MultiX=Average","Skip=True","Sort=True")</f>
        <v>13.480719193998347</v>
      </c>
      <c r="U3371" s="43">
        <f ca="1">_xll.BInterpol('Base CDI'!$H$4:$H$28,'Base CDI'!$I$4:$I$29,S3371,"Cubic","Extrapolate=Linear","MultiX=Average","Skip=True","Sort=True")</f>
        <v>13.479031671134837</v>
      </c>
    </row>
    <row r="3372" spans="16:21" x14ac:dyDescent="0.25">
      <c r="P3372" s="10">
        <v>39416</v>
      </c>
      <c r="Q3372">
        <v>17.95374</v>
      </c>
      <c r="S3372" s="42">
        <f t="shared" ca="1" si="58"/>
        <v>49343</v>
      </c>
      <c r="T3372" s="43">
        <f ca="1">_xll.BInterpol('Base CDI'!$H$4:$H$28,'Base CDI'!$J$4:$J$29,S3372,"Cubic","Extrapolate=Linear","MultiX=Average","Skip=True","Sort=True")</f>
        <v>13.48070786650265</v>
      </c>
      <c r="U3372" s="43">
        <f ca="1">_xll.BInterpol('Base CDI'!$H$4:$H$28,'Base CDI'!$I$4:$I$29,S3372,"Cubic","Extrapolate=Linear","MultiX=Average","Skip=True","Sort=True")</f>
        <v>13.478997905986024</v>
      </c>
    </row>
    <row r="3373" spans="16:21" x14ac:dyDescent="0.25">
      <c r="P3373" s="10">
        <v>39419</v>
      </c>
      <c r="Q3373">
        <v>17.96125</v>
      </c>
      <c r="S3373" s="42">
        <f t="shared" ca="1" si="58"/>
        <v>49344</v>
      </c>
      <c r="T3373" s="43">
        <f ca="1">_xll.BInterpol('Base CDI'!$H$4:$H$28,'Base CDI'!$J$4:$J$29,S3373,"Cubic","Extrapolate=Linear","MultiX=Average","Skip=True","Sort=True")</f>
        <v>13.48069639937693</v>
      </c>
      <c r="U3373" s="43">
        <f ca="1">_xll.BInterpol('Base CDI'!$H$4:$H$28,'Base CDI'!$I$4:$I$29,S3373,"Cubic","Extrapolate=Linear","MultiX=Average","Skip=True","Sort=True")</f>
        <v>13.478963985239945</v>
      </c>
    </row>
    <row r="3374" spans="16:21" x14ac:dyDescent="0.25">
      <c r="P3374" s="10">
        <v>39420</v>
      </c>
      <c r="Q3374">
        <v>17.968769999999999</v>
      </c>
      <c r="S3374" s="42">
        <f t="shared" ca="1" si="58"/>
        <v>49345</v>
      </c>
      <c r="T3374" s="43">
        <f ca="1">_xll.BInterpol('Base CDI'!$H$4:$H$28,'Base CDI'!$J$4:$J$29,S3374,"Cubic","Extrapolate=Linear","MultiX=Average","Skip=True","Sort=True")</f>
        <v>13.480684792820941</v>
      </c>
      <c r="U3374" s="43">
        <f ca="1">_xll.BInterpol('Base CDI'!$H$4:$H$28,'Base CDI'!$I$4:$I$29,S3374,"Cubic","Extrapolate=Linear","MultiX=Average","Skip=True","Sort=True")</f>
        <v>13.4789299091192</v>
      </c>
    </row>
    <row r="3375" spans="16:21" x14ac:dyDescent="0.25">
      <c r="P3375" s="10">
        <v>39421</v>
      </c>
      <c r="Q3375">
        <v>17.976299999999998</v>
      </c>
      <c r="S3375" s="42">
        <f t="shared" ca="1" si="58"/>
        <v>49346</v>
      </c>
      <c r="T3375" s="43">
        <f ca="1">_xll.BInterpol('Base CDI'!$H$4:$H$28,'Base CDI'!$J$4:$J$29,S3375,"Cubic","Extrapolate=Linear","MultiX=Average","Skip=True","Sort=True")</f>
        <v>13.480673047034445</v>
      </c>
      <c r="U3375" s="43">
        <f ca="1">_xll.BInterpol('Base CDI'!$H$4:$H$28,'Base CDI'!$I$4:$I$29,S3375,"Cubic","Extrapolate=Linear","MultiX=Average","Skip=True","Sort=True")</f>
        <v>13.47889567784639</v>
      </c>
    </row>
    <row r="3376" spans="16:21" x14ac:dyDescent="0.25">
      <c r="P3376" s="10">
        <v>39422</v>
      </c>
      <c r="Q3376">
        <v>17.983840000000001</v>
      </c>
      <c r="S3376" s="42">
        <f t="shared" ca="1" si="58"/>
        <v>49347</v>
      </c>
      <c r="T3376" s="43">
        <f ca="1">_xll.BInterpol('Base CDI'!$H$4:$H$28,'Base CDI'!$J$4:$J$29,S3376,"Cubic","Extrapolate=Linear","MultiX=Average","Skip=True","Sort=True")</f>
        <v>13.480661162217196</v>
      </c>
      <c r="U3376" s="43">
        <f ca="1">_xll.BInterpol('Base CDI'!$H$4:$H$28,'Base CDI'!$I$4:$I$29,S3376,"Cubic","Extrapolate=Linear","MultiX=Average","Skip=True","Sort=True")</f>
        <v>13.478861291644114</v>
      </c>
    </row>
    <row r="3377" spans="16:21" x14ac:dyDescent="0.25">
      <c r="P3377" s="10">
        <v>39423</v>
      </c>
      <c r="Q3377">
        <v>17.99136</v>
      </c>
      <c r="S3377" s="42">
        <f t="shared" ca="1" si="58"/>
        <v>49348</v>
      </c>
      <c r="T3377" s="43">
        <f ca="1">_xll.BInterpol('Base CDI'!$H$4:$H$28,'Base CDI'!$J$4:$J$29,S3377,"Cubic","Extrapolate=Linear","MultiX=Average","Skip=True","Sort=True")</f>
        <v>13.48064913856895</v>
      </c>
      <c r="U3377" s="43">
        <f ca="1">_xll.BInterpol('Base CDI'!$H$4:$H$28,'Base CDI'!$I$4:$I$29,S3377,"Cubic","Extrapolate=Linear","MultiX=Average","Skip=True","Sort=True")</f>
        <v>13.478826750734971</v>
      </c>
    </row>
    <row r="3378" spans="16:21" x14ac:dyDescent="0.25">
      <c r="P3378" s="10">
        <v>39426</v>
      </c>
      <c r="Q3378">
        <v>17.99888</v>
      </c>
      <c r="S3378" s="42">
        <f t="shared" ca="1" si="58"/>
        <v>49349</v>
      </c>
      <c r="T3378" s="43">
        <f ca="1">_xll.BInterpol('Base CDI'!$H$4:$H$28,'Base CDI'!$J$4:$J$29,S3378,"Cubic","Extrapolate=Linear","MultiX=Average","Skip=True","Sort=True")</f>
        <v>13.480636976289464</v>
      </c>
      <c r="U3378" s="43">
        <f ca="1">_xll.BInterpol('Base CDI'!$H$4:$H$28,'Base CDI'!$I$4:$I$29,S3378,"Cubic","Extrapolate=Linear","MultiX=Average","Skip=True","Sort=True")</f>
        <v>13.478792055341563</v>
      </c>
    </row>
    <row r="3379" spans="16:21" x14ac:dyDescent="0.25">
      <c r="P3379" s="10">
        <v>39427</v>
      </c>
      <c r="Q3379">
        <v>18.006399999999999</v>
      </c>
      <c r="S3379" s="42">
        <f t="shared" ca="1" si="58"/>
        <v>49350</v>
      </c>
      <c r="T3379" s="43">
        <f ca="1">_xll.BInterpol('Base CDI'!$H$4:$H$28,'Base CDI'!$J$4:$J$29,S3379,"Cubic","Extrapolate=Linear","MultiX=Average","Skip=True","Sort=True")</f>
        <v>13.480624675578497</v>
      </c>
      <c r="U3379" s="43">
        <f ca="1">_xll.BInterpol('Base CDI'!$H$4:$H$28,'Base CDI'!$I$4:$I$29,S3379,"Cubic","Extrapolate=Linear","MultiX=Average","Skip=True","Sort=True")</f>
        <v>13.478757205686488</v>
      </c>
    </row>
    <row r="3380" spans="16:21" x14ac:dyDescent="0.25">
      <c r="P3380" s="10">
        <v>39428</v>
      </c>
      <c r="Q3380">
        <v>18.013919999999999</v>
      </c>
      <c r="S3380" s="42">
        <f t="shared" ca="1" si="58"/>
        <v>49351</v>
      </c>
      <c r="T3380" s="43">
        <f ca="1">_xll.BInterpol('Base CDI'!$H$4:$H$28,'Base CDI'!$J$4:$J$29,S3380,"Cubic","Extrapolate=Linear","MultiX=Average","Skip=True","Sort=True")</f>
        <v>13.480612236635801</v>
      </c>
      <c r="U3380" s="43">
        <f ca="1">_xll.BInterpol('Base CDI'!$H$4:$H$28,'Base CDI'!$I$4:$I$29,S3380,"Cubic","Extrapolate=Linear","MultiX=Average","Skip=True","Sort=True")</f>
        <v>13.478722201992348</v>
      </c>
    </row>
    <row r="3381" spans="16:21" x14ac:dyDescent="0.25">
      <c r="P3381" s="10">
        <v>39429</v>
      </c>
      <c r="Q3381">
        <v>18.021439999999998</v>
      </c>
      <c r="S3381" s="42">
        <f t="shared" ca="1" si="58"/>
        <v>49352</v>
      </c>
      <c r="T3381" s="43">
        <f ca="1">_xll.BInterpol('Base CDI'!$H$4:$H$28,'Base CDI'!$J$4:$J$29,S3381,"Cubic","Extrapolate=Linear","MultiX=Average","Skip=True","Sort=True")</f>
        <v>13.48059965966114</v>
      </c>
      <c r="U3381" s="43">
        <f ca="1">_xll.BInterpol('Base CDI'!$H$4:$H$28,'Base CDI'!$I$4:$I$29,S3381,"Cubic","Extrapolate=Linear","MultiX=Average","Skip=True","Sort=True")</f>
        <v>13.47868704448174</v>
      </c>
    </row>
    <row r="3382" spans="16:21" x14ac:dyDescent="0.25">
      <c r="P3382" s="10">
        <v>39430</v>
      </c>
      <c r="Q3382">
        <v>18.028960000000001</v>
      </c>
      <c r="S3382" s="42">
        <f t="shared" ca="1" si="58"/>
        <v>49353</v>
      </c>
      <c r="T3382" s="43">
        <f ca="1">_xll.BInterpol('Base CDI'!$H$4:$H$28,'Base CDI'!$J$4:$J$29,S3382,"Cubic","Extrapolate=Linear","MultiX=Average","Skip=True","Sort=True")</f>
        <v>13.480586944854265</v>
      </c>
      <c r="U3382" s="43">
        <f ca="1">_xll.BInterpol('Base CDI'!$H$4:$H$28,'Base CDI'!$I$4:$I$29,S3382,"Cubic","Extrapolate=Linear","MultiX=Average","Skip=True","Sort=True")</f>
        <v>13.478651733377266</v>
      </c>
    </row>
    <row r="3383" spans="16:21" x14ac:dyDescent="0.25">
      <c r="P3383" s="10">
        <v>39433</v>
      </c>
      <c r="Q3383">
        <v>18.036480000000001</v>
      </c>
      <c r="S3383" s="42">
        <f t="shared" ca="1" si="58"/>
        <v>49354</v>
      </c>
      <c r="T3383" s="43">
        <f ca="1">_xll.BInterpol('Base CDI'!$H$4:$H$28,'Base CDI'!$J$4:$J$29,S3383,"Cubic","Extrapolate=Linear","MultiX=Average","Skip=True","Sort=True")</f>
        <v>13.480574092414935</v>
      </c>
      <c r="U3383" s="43">
        <f ca="1">_xll.BInterpol('Base CDI'!$H$4:$H$28,'Base CDI'!$I$4:$I$29,S3383,"Cubic","Extrapolate=Linear","MultiX=Average","Skip=True","Sort=True")</f>
        <v>13.478616268901524</v>
      </c>
    </row>
    <row r="3384" spans="16:21" x14ac:dyDescent="0.25">
      <c r="P3384" s="10">
        <v>39434</v>
      </c>
      <c r="Q3384">
        <v>18.044</v>
      </c>
      <c r="S3384" s="42">
        <f t="shared" ca="1" si="58"/>
        <v>49355</v>
      </c>
      <c r="T3384" s="43">
        <f ca="1">_xll.BInterpol('Base CDI'!$H$4:$H$28,'Base CDI'!$J$4:$J$29,S3384,"Cubic","Extrapolate=Linear","MultiX=Average","Skip=True","Sort=True")</f>
        <v>13.480561102542906</v>
      </c>
      <c r="U3384" s="43">
        <f ca="1">_xll.BInterpol('Base CDI'!$H$4:$H$28,'Base CDI'!$I$4:$I$29,S3384,"Cubic","Extrapolate=Linear","MultiX=Average","Skip=True","Sort=True")</f>
        <v>13.478580651277115</v>
      </c>
    </row>
    <row r="3385" spans="16:21" x14ac:dyDescent="0.25">
      <c r="P3385" s="10">
        <v>39435</v>
      </c>
      <c r="Q3385">
        <v>18.05153</v>
      </c>
      <c r="S3385" s="42">
        <f t="shared" ca="1" si="58"/>
        <v>49356</v>
      </c>
      <c r="T3385" s="43">
        <f ca="1">_xll.BInterpol('Base CDI'!$H$4:$H$28,'Base CDI'!$J$4:$J$29,S3385,"Cubic","Extrapolate=Linear","MultiX=Average","Skip=True","Sort=True")</f>
        <v>13.480547975437936</v>
      </c>
      <c r="U3385" s="43">
        <f ca="1">_xll.BInterpol('Base CDI'!$H$4:$H$28,'Base CDI'!$I$4:$I$29,S3385,"Cubic","Extrapolate=Linear","MultiX=Average","Skip=True","Sort=True")</f>
        <v>13.478544880726638</v>
      </c>
    </row>
    <row r="3386" spans="16:21" x14ac:dyDescent="0.25">
      <c r="P3386" s="10">
        <v>39436</v>
      </c>
      <c r="Q3386">
        <v>18.059069999999998</v>
      </c>
      <c r="S3386" s="42">
        <f t="shared" ca="1" si="58"/>
        <v>49357</v>
      </c>
      <c r="T3386" s="43">
        <f ca="1">_xll.BInterpol('Base CDI'!$H$4:$H$28,'Base CDI'!$J$4:$J$29,S3386,"Cubic","Extrapolate=Linear","MultiX=Average","Skip=True","Sort=True")</f>
        <v>13.48053471129978</v>
      </c>
      <c r="U3386" s="43">
        <f ca="1">_xll.BInterpol('Base CDI'!$H$4:$H$28,'Base CDI'!$I$4:$I$29,S3386,"Cubic","Extrapolate=Linear","MultiX=Average","Skip=True","Sort=True")</f>
        <v>13.478508957472695</v>
      </c>
    </row>
    <row r="3387" spans="16:21" x14ac:dyDescent="0.25">
      <c r="P3387" s="10">
        <v>39437</v>
      </c>
      <c r="Q3387">
        <v>18.066610000000001</v>
      </c>
      <c r="S3387" s="42">
        <f t="shared" ca="1" si="58"/>
        <v>49358</v>
      </c>
      <c r="T3387" s="43">
        <f ca="1">_xll.BInterpol('Base CDI'!$H$4:$H$28,'Base CDI'!$J$4:$J$29,S3387,"Cubic","Extrapolate=Linear","MultiX=Average","Skip=True","Sort=True")</f>
        <v>13.480521310328198</v>
      </c>
      <c r="U3387" s="43">
        <f ca="1">_xll.BInterpol('Base CDI'!$H$4:$H$28,'Base CDI'!$I$4:$I$29,S3387,"Cubic","Extrapolate=Linear","MultiX=Average","Skip=True","Sort=True")</f>
        <v>13.478472881737883</v>
      </c>
    </row>
    <row r="3388" spans="16:21" x14ac:dyDescent="0.25">
      <c r="P3388" s="10">
        <v>39440</v>
      </c>
      <c r="Q3388">
        <v>18.074179999999998</v>
      </c>
      <c r="S3388" s="42">
        <f t="shared" ca="1" si="58"/>
        <v>49359</v>
      </c>
      <c r="T3388" s="43">
        <f ca="1">_xll.BInterpol('Base CDI'!$H$4:$H$28,'Base CDI'!$J$4:$J$29,S3388,"Cubic","Extrapolate=Linear","MultiX=Average","Skip=True","Sort=True")</f>
        <v>13.480507772722945</v>
      </c>
      <c r="U3388" s="43">
        <f ca="1">_xll.BInterpol('Base CDI'!$H$4:$H$28,'Base CDI'!$I$4:$I$29,S3388,"Cubic","Extrapolate=Linear","MultiX=Average","Skip=True","Sort=True")</f>
        <v>13.478436653744803</v>
      </c>
    </row>
    <row r="3389" spans="16:21" x14ac:dyDescent="0.25">
      <c r="P3389" s="10">
        <v>39442</v>
      </c>
      <c r="Q3389">
        <v>18.08175</v>
      </c>
      <c r="S3389" s="42">
        <f t="shared" ca="1" si="58"/>
        <v>49360</v>
      </c>
      <c r="T3389" s="43">
        <f ca="1">_xll.BInterpol('Base CDI'!$H$4:$H$28,'Base CDI'!$J$4:$J$29,S3389,"Cubic","Extrapolate=Linear","MultiX=Average","Skip=True","Sort=True")</f>
        <v>13.480494098683776</v>
      </c>
      <c r="U3389" s="43">
        <f ca="1">_xll.BInterpol('Base CDI'!$H$4:$H$28,'Base CDI'!$I$4:$I$29,S3389,"Cubic","Extrapolate=Linear","MultiX=Average","Skip=True","Sort=True")</f>
        <v>13.478400273716053</v>
      </c>
    </row>
    <row r="3390" spans="16:21" x14ac:dyDescent="0.25">
      <c r="P3390" s="10">
        <v>39443</v>
      </c>
      <c r="Q3390">
        <v>18.089310000000001</v>
      </c>
      <c r="S3390" s="42">
        <f t="shared" ca="1" si="58"/>
        <v>49361</v>
      </c>
      <c r="T3390" s="43">
        <f ca="1">_xll.BInterpol('Base CDI'!$H$4:$H$28,'Base CDI'!$J$4:$J$29,S3390,"Cubic","Extrapolate=Linear","MultiX=Average","Skip=True","Sort=True")</f>
        <v>13.480480288410451</v>
      </c>
      <c r="U3390" s="43">
        <f ca="1">_xll.BInterpol('Base CDI'!$H$4:$H$28,'Base CDI'!$I$4:$I$29,S3390,"Cubic","Extrapolate=Linear","MultiX=Average","Skip=True","Sort=True")</f>
        <v>13.478363741874237</v>
      </c>
    </row>
    <row r="3391" spans="16:21" x14ac:dyDescent="0.25">
      <c r="P3391" s="10">
        <v>39444</v>
      </c>
      <c r="Q3391">
        <v>18.096869999999999</v>
      </c>
      <c r="S3391" s="42">
        <f t="shared" ca="1" si="58"/>
        <v>49362</v>
      </c>
      <c r="T3391" s="43">
        <f ca="1">_xll.BInterpol('Base CDI'!$H$4:$H$28,'Base CDI'!$J$4:$J$29,S3391,"Cubic","Extrapolate=Linear","MultiX=Average","Skip=True","Sort=True")</f>
        <v>13.480466342102725</v>
      </c>
      <c r="U3391" s="43">
        <f ca="1">_xll.BInterpol('Base CDI'!$H$4:$H$28,'Base CDI'!$I$4:$I$29,S3391,"Cubic","Extrapolate=Linear","MultiX=Average","Skip=True","Sort=True")</f>
        <v>13.47832705844195</v>
      </c>
    </row>
    <row r="3392" spans="16:21" x14ac:dyDescent="0.25">
      <c r="P3392" s="10">
        <v>39447</v>
      </c>
      <c r="Q3392">
        <v>18.10445</v>
      </c>
      <c r="S3392" s="42">
        <f t="shared" ca="1" si="58"/>
        <v>49363</v>
      </c>
      <c r="T3392" s="43">
        <f ca="1">_xll.BInterpol('Base CDI'!$H$4:$H$28,'Base CDI'!$J$4:$J$29,S3392,"Cubic","Extrapolate=Linear","MultiX=Average","Skip=True","Sort=True")</f>
        <v>13.480452259960353</v>
      </c>
      <c r="U3392" s="43">
        <f ca="1">_xll.BInterpol('Base CDI'!$H$4:$H$28,'Base CDI'!$I$4:$I$29,S3392,"Cubic","Extrapolate=Linear","MultiX=Average","Skip=True","Sort=True")</f>
        <v>13.478290223641796</v>
      </c>
    </row>
    <row r="3393" spans="16:21" x14ac:dyDescent="0.25">
      <c r="P3393" s="10">
        <v>39449</v>
      </c>
      <c r="Q3393">
        <v>18.112020000000001</v>
      </c>
      <c r="S3393" s="42">
        <f t="shared" ca="1" si="58"/>
        <v>49364</v>
      </c>
      <c r="T3393" s="43">
        <f ca="1">_xll.BInterpol('Base CDI'!$H$4:$H$28,'Base CDI'!$J$4:$J$29,S3393,"Cubic","Extrapolate=Linear","MultiX=Average","Skip=True","Sort=True")</f>
        <v>13.480438042183097</v>
      </c>
      <c r="U3393" s="43">
        <f ca="1">_xll.BInterpol('Base CDI'!$H$4:$H$28,'Base CDI'!$I$4:$I$29,S3393,"Cubic","Extrapolate=Linear","MultiX=Average","Skip=True","Sort=True")</f>
        <v>13.478253237696373</v>
      </c>
    </row>
    <row r="3394" spans="16:21" x14ac:dyDescent="0.25">
      <c r="P3394" s="10">
        <v>39450</v>
      </c>
      <c r="Q3394">
        <v>18.119589999999999</v>
      </c>
      <c r="S3394" s="42">
        <f t="shared" ca="1" si="58"/>
        <v>49365</v>
      </c>
      <c r="T3394" s="43">
        <f ca="1">_xll.BInterpol('Base CDI'!$H$4:$H$28,'Base CDI'!$J$4:$J$29,S3394,"Cubic","Extrapolate=Linear","MultiX=Average","Skip=True","Sort=True")</f>
        <v>13.48042368897071</v>
      </c>
      <c r="U3394" s="43">
        <f ca="1">_xll.BInterpol('Base CDI'!$H$4:$H$28,'Base CDI'!$I$4:$I$29,S3394,"Cubic","Extrapolate=Linear","MultiX=Average","Skip=True","Sort=True")</f>
        <v>13.478216100828281</v>
      </c>
    </row>
    <row r="3395" spans="16:21" x14ac:dyDescent="0.25">
      <c r="P3395" s="10">
        <v>39451</v>
      </c>
      <c r="Q3395">
        <v>18.12715</v>
      </c>
      <c r="S3395" s="42">
        <f t="shared" ca="1" si="58"/>
        <v>49366</v>
      </c>
      <c r="T3395" s="43">
        <f ca="1">_xll.BInterpol('Base CDI'!$H$4:$H$28,'Base CDI'!$J$4:$J$29,S3395,"Cubic","Extrapolate=Linear","MultiX=Average","Skip=True","Sort=True")</f>
        <v>13.480409200522949</v>
      </c>
      <c r="U3395" s="43">
        <f ca="1">_xll.BInterpol('Base CDI'!$H$4:$H$28,'Base CDI'!$I$4:$I$29,S3395,"Cubic","Extrapolate=Linear","MultiX=Average","Skip=True","Sort=True")</f>
        <v>13.478178813260119</v>
      </c>
    </row>
    <row r="3396" spans="16:21" x14ac:dyDescent="0.25">
      <c r="P3396" s="10">
        <v>39454</v>
      </c>
      <c r="Q3396">
        <v>18.134679999999999</v>
      </c>
      <c r="S3396" s="42">
        <f t="shared" ca="1" si="58"/>
        <v>49367</v>
      </c>
      <c r="T3396" s="43">
        <f ca="1">_xll.BInterpol('Base CDI'!$H$4:$H$28,'Base CDI'!$J$4:$J$29,S3396,"Cubic","Extrapolate=Linear","MultiX=Average","Skip=True","Sort=True")</f>
        <v>13.480394577039572</v>
      </c>
      <c r="U3396" s="43">
        <f ca="1">_xll.BInterpol('Base CDI'!$H$4:$H$28,'Base CDI'!$I$4:$I$29,S3396,"Cubic","Extrapolate=Linear","MultiX=Average","Skip=True","Sort=True")</f>
        <v>13.478141375214486</v>
      </c>
    </row>
    <row r="3397" spans="16:21" x14ac:dyDescent="0.25">
      <c r="P3397" s="10">
        <v>39455</v>
      </c>
      <c r="Q3397">
        <v>18.142250000000001</v>
      </c>
      <c r="S3397" s="42">
        <f t="shared" ca="1" si="58"/>
        <v>49368</v>
      </c>
      <c r="T3397" s="43">
        <f ca="1">_xll.BInterpol('Base CDI'!$H$4:$H$28,'Base CDI'!$J$4:$J$29,S3397,"Cubic","Extrapolate=Linear","MultiX=Average","Skip=True","Sort=True")</f>
        <v>13.480379818720335</v>
      </c>
      <c r="U3397" s="43">
        <f ca="1">_xll.BInterpol('Base CDI'!$H$4:$H$28,'Base CDI'!$I$4:$I$29,S3397,"Cubic","Extrapolate=Linear","MultiX=Average","Skip=True","Sort=True")</f>
        <v>13.478103786913985</v>
      </c>
    </row>
    <row r="3398" spans="16:21" x14ac:dyDescent="0.25">
      <c r="P3398" s="10">
        <v>39456</v>
      </c>
      <c r="Q3398">
        <v>18.149819999999998</v>
      </c>
      <c r="S3398" s="42">
        <f t="shared" ca="1" si="58"/>
        <v>49369</v>
      </c>
      <c r="T3398" s="43">
        <f ca="1">_xll.BInterpol('Base CDI'!$H$4:$H$28,'Base CDI'!$J$4:$J$29,S3398,"Cubic","Extrapolate=Linear","MultiX=Average","Skip=True","Sort=True")</f>
        <v>13.480364925764995</v>
      </c>
      <c r="U3398" s="43">
        <f ca="1">_xll.BInterpol('Base CDI'!$H$4:$H$28,'Base CDI'!$I$4:$I$29,S3398,"Cubic","Extrapolate=Linear","MultiX=Average","Skip=True","Sort=True")</f>
        <v>13.478066048581214</v>
      </c>
    </row>
    <row r="3399" spans="16:21" x14ac:dyDescent="0.25">
      <c r="P3399" s="10">
        <v>39457</v>
      </c>
      <c r="Q3399">
        <v>18.157399999999999</v>
      </c>
      <c r="S3399" s="42">
        <f t="shared" ca="1" si="58"/>
        <v>49370</v>
      </c>
      <c r="T3399" s="43">
        <f ca="1">_xll.BInterpol('Base CDI'!$H$4:$H$28,'Base CDI'!$J$4:$J$29,S3399,"Cubic","Extrapolate=Linear","MultiX=Average","Skip=True","Sort=True")</f>
        <v>13.48034989837331</v>
      </c>
      <c r="U3399" s="43">
        <f ca="1">_xll.BInterpol('Base CDI'!$H$4:$H$28,'Base CDI'!$I$4:$I$29,S3399,"Cubic","Extrapolate=Linear","MultiX=Average","Skip=True","Sort=True")</f>
        <v>13.478028160438772</v>
      </c>
    </row>
    <row r="3400" spans="16:21" x14ac:dyDescent="0.25">
      <c r="P3400" s="10">
        <v>39458</v>
      </c>
      <c r="Q3400">
        <v>18.164999999999999</v>
      </c>
      <c r="S3400" s="42">
        <f t="shared" ca="1" si="58"/>
        <v>49371</v>
      </c>
      <c r="T3400" s="43">
        <f ca="1">_xll.BInterpol('Base CDI'!$H$4:$H$28,'Base CDI'!$J$4:$J$29,S3400,"Cubic","Extrapolate=Linear","MultiX=Average","Skip=True","Sort=True")</f>
        <v>13.480334736745036</v>
      </c>
      <c r="U3400" s="43">
        <f ca="1">_xll.BInterpol('Base CDI'!$H$4:$H$28,'Base CDI'!$I$4:$I$29,S3400,"Cubic","Extrapolate=Linear","MultiX=Average","Skip=True","Sort=True")</f>
        <v>13.47799012270926</v>
      </c>
    </row>
    <row r="3401" spans="16:21" x14ac:dyDescent="0.25">
      <c r="P3401" s="10">
        <v>39461</v>
      </c>
      <c r="Q3401">
        <v>18.17258</v>
      </c>
      <c r="S3401" s="42">
        <f t="shared" ca="1" si="58"/>
        <v>49372</v>
      </c>
      <c r="T3401" s="43">
        <f ca="1">_xll.BInterpol('Base CDI'!$H$4:$H$28,'Base CDI'!$J$4:$J$29,S3401,"Cubic","Extrapolate=Linear","MultiX=Average","Skip=True","Sort=True")</f>
        <v>13.480319441079928</v>
      </c>
      <c r="U3401" s="43">
        <f ca="1">_xll.BInterpol('Base CDI'!$H$4:$H$28,'Base CDI'!$I$4:$I$29,S3401,"Cubic","Extrapolate=Linear","MultiX=Average","Skip=True","Sort=True")</f>
        <v>13.477951935615277</v>
      </c>
    </row>
    <row r="3402" spans="16:21" x14ac:dyDescent="0.25">
      <c r="P3402" s="10">
        <v>39462</v>
      </c>
      <c r="Q3402">
        <v>18.180160000000001</v>
      </c>
      <c r="S3402" s="42">
        <f t="shared" ca="1" si="58"/>
        <v>49373</v>
      </c>
      <c r="T3402" s="43">
        <f ca="1">_xll.BInterpol('Base CDI'!$H$4:$H$28,'Base CDI'!$J$4:$J$29,S3402,"Cubic","Extrapolate=Linear","MultiX=Average","Skip=True","Sort=True")</f>
        <v>13.480304011577745</v>
      </c>
      <c r="U3402" s="43">
        <f ca="1">_xll.BInterpol('Base CDI'!$H$4:$H$28,'Base CDI'!$I$4:$I$29,S3402,"Cubic","Extrapolate=Linear","MultiX=Average","Skip=True","Sort=True")</f>
        <v>13.477913599379423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9">S3402+1</f>
        <v>49374</v>
      </c>
      <c r="T3403" s="43">
        <f ca="1">_xll.BInterpol('Base CDI'!$H$4:$H$28,'Base CDI'!$J$4:$J$29,S3403,"Cubic","Extrapolate=Linear","MultiX=Average","Skip=True","Sort=True")</f>
        <v>13.480288448438245</v>
      </c>
      <c r="U3403" s="43">
        <f ca="1">_xll.BInterpol('Base CDI'!$H$4:$H$28,'Base CDI'!$I$4:$I$29,S3403,"Cubic","Extrapolate=Linear","MultiX=Average","Skip=True","Sort=True")</f>
        <v>13.4778751142243</v>
      </c>
    </row>
    <row r="3404" spans="16:21" x14ac:dyDescent="0.25">
      <c r="P3404" s="10">
        <v>39464</v>
      </c>
      <c r="Q3404">
        <v>18.195329999999998</v>
      </c>
      <c r="S3404" s="42">
        <f t="shared" ca="1" si="59"/>
        <v>49375</v>
      </c>
      <c r="T3404" s="43">
        <f ca="1">_xll.BInterpol('Base CDI'!$H$4:$H$28,'Base CDI'!$J$4:$J$29,S3404,"Cubic","Extrapolate=Linear","MultiX=Average","Skip=True","Sort=True")</f>
        <v>13.480272751861182</v>
      </c>
      <c r="U3404" s="43">
        <f ca="1">_xll.BInterpol('Base CDI'!$H$4:$H$28,'Base CDI'!$I$4:$I$29,S3404,"Cubic","Extrapolate=Linear","MultiX=Average","Skip=True","Sort=True")</f>
        <v>13.477836480372504</v>
      </c>
    </row>
    <row r="3405" spans="16:21" x14ac:dyDescent="0.25">
      <c r="P3405" s="10">
        <v>39465</v>
      </c>
      <c r="Q3405">
        <v>18.202909999999999</v>
      </c>
      <c r="S3405" s="42">
        <f t="shared" ca="1" si="59"/>
        <v>49376</v>
      </c>
      <c r="T3405" s="43">
        <f ca="1">_xll.BInterpol('Base CDI'!$H$4:$H$28,'Base CDI'!$J$4:$J$29,S3405,"Cubic","Extrapolate=Linear","MultiX=Average","Skip=True","Sort=True")</f>
        <v>13.480256922046314</v>
      </c>
      <c r="U3405" s="43">
        <f ca="1">_xll.BInterpol('Base CDI'!$H$4:$H$28,'Base CDI'!$I$4:$I$29,S3405,"Cubic","Extrapolate=Linear","MultiX=Average","Skip=True","Sort=True")</f>
        <v>13.477797698046636</v>
      </c>
    </row>
    <row r="3406" spans="16:21" x14ac:dyDescent="0.25">
      <c r="P3406" s="10">
        <v>39468</v>
      </c>
      <c r="Q3406">
        <v>18.2105</v>
      </c>
      <c r="S3406" s="42">
        <f t="shared" ca="1" si="59"/>
        <v>49377</v>
      </c>
      <c r="T3406" s="43">
        <f ca="1">_xll.BInterpol('Base CDI'!$H$4:$H$28,'Base CDI'!$J$4:$J$29,S3406,"Cubic","Extrapolate=Linear","MultiX=Average","Skip=True","Sort=True")</f>
        <v>13.480240959193397</v>
      </c>
      <c r="U3406" s="43">
        <f ca="1">_xll.BInterpol('Base CDI'!$H$4:$H$28,'Base CDI'!$I$4:$I$29,S3406,"Cubic","Extrapolate=Linear","MultiX=Average","Skip=True","Sort=True")</f>
        <v>13.477758767469298</v>
      </c>
    </row>
    <row r="3407" spans="16:21" x14ac:dyDescent="0.25">
      <c r="P3407" s="10">
        <v>39469</v>
      </c>
      <c r="Q3407">
        <v>18.21809</v>
      </c>
      <c r="S3407" s="42">
        <f t="shared" ca="1" si="59"/>
        <v>49378</v>
      </c>
      <c r="T3407" s="43">
        <f ca="1">_xll.BInterpol('Base CDI'!$H$4:$H$28,'Base CDI'!$J$4:$J$29,S3407,"Cubic","Extrapolate=Linear","MultiX=Average","Skip=True","Sort=True")</f>
        <v>13.48022486350219</v>
      </c>
      <c r="U3407" s="43">
        <f ca="1">_xll.BInterpol('Base CDI'!$H$4:$H$28,'Base CDI'!$I$4:$I$29,S3407,"Cubic","Extrapolate=Linear","MultiX=Average","Skip=True","Sort=True")</f>
        <v>13.477719688863088</v>
      </c>
    </row>
    <row r="3408" spans="16:21" x14ac:dyDescent="0.25">
      <c r="P3408" s="10">
        <v>39470</v>
      </c>
      <c r="Q3408">
        <v>18.22569</v>
      </c>
      <c r="S3408" s="42">
        <f t="shared" ca="1" si="59"/>
        <v>49379</v>
      </c>
      <c r="T3408" s="43">
        <f ca="1">_xll.BInterpol('Base CDI'!$H$4:$H$28,'Base CDI'!$J$4:$J$29,S3408,"Cubic","Extrapolate=Linear","MultiX=Average","Skip=True","Sort=True")</f>
        <v>13.480208635172447</v>
      </c>
      <c r="U3408" s="43">
        <f ca="1">_xll.BInterpol('Base CDI'!$H$4:$H$28,'Base CDI'!$I$4:$I$29,S3408,"Cubic","Extrapolate=Linear","MultiX=Average","Skip=True","Sort=True")</f>
        <v>13.477680462450607</v>
      </c>
    </row>
    <row r="3409" spans="16:21" x14ac:dyDescent="0.25">
      <c r="P3409" s="10">
        <v>39471</v>
      </c>
      <c r="Q3409">
        <v>18.23329</v>
      </c>
      <c r="S3409" s="42">
        <f t="shared" ca="1" si="59"/>
        <v>49380</v>
      </c>
      <c r="T3409" s="43">
        <f ca="1">_xll.BInterpol('Base CDI'!$H$4:$H$28,'Base CDI'!$J$4:$J$29,S3409,"Cubic","Extrapolate=Linear","MultiX=Average","Skip=True","Sort=True")</f>
        <v>13.480192274403928</v>
      </c>
      <c r="U3409" s="43">
        <f ca="1">_xll.BInterpol('Base CDI'!$H$4:$H$28,'Base CDI'!$I$4:$I$29,S3409,"Cubic","Extrapolate=Linear","MultiX=Average","Skip=True","Sort=True")</f>
        <v>13.477641088454453</v>
      </c>
    </row>
    <row r="3410" spans="16:21" x14ac:dyDescent="0.25">
      <c r="P3410" s="10">
        <v>39472</v>
      </c>
      <c r="Q3410">
        <v>18.24091</v>
      </c>
      <c r="S3410" s="42">
        <f t="shared" ca="1" si="59"/>
        <v>49381</v>
      </c>
      <c r="T3410" s="43">
        <f ca="1">_xll.BInterpol('Base CDI'!$H$4:$H$28,'Base CDI'!$J$4:$J$29,S3410,"Cubic","Extrapolate=Linear","MultiX=Average","Skip=True","Sort=True")</f>
        <v>13.480175781396387</v>
      </c>
      <c r="U3410" s="43">
        <f ca="1">_xll.BInterpol('Base CDI'!$H$4:$H$28,'Base CDI'!$I$4:$I$29,S3410,"Cubic","Extrapolate=Linear","MultiX=Average","Skip=True","Sort=True")</f>
        <v>13.477601567097226</v>
      </c>
    </row>
    <row r="3411" spans="16:21" x14ac:dyDescent="0.25">
      <c r="P3411" s="10">
        <v>39475</v>
      </c>
      <c r="Q3411">
        <v>18.248519999999999</v>
      </c>
      <c r="S3411" s="42">
        <f t="shared" ca="1" si="59"/>
        <v>49382</v>
      </c>
      <c r="T3411" s="43">
        <f ca="1">_xll.BInterpol('Base CDI'!$H$4:$H$28,'Base CDI'!$J$4:$J$29,S3411,"Cubic","Extrapolate=Linear","MultiX=Average","Skip=True","Sort=True")</f>
        <v>13.480159156349583</v>
      </c>
      <c r="U3411" s="43">
        <f ca="1">_xll.BInterpol('Base CDI'!$H$4:$H$28,'Base CDI'!$I$4:$I$29,S3411,"Cubic","Extrapolate=Linear","MultiX=Average","Skip=True","Sort=True")</f>
        <v>13.477561898601527</v>
      </c>
    </row>
    <row r="3412" spans="16:21" x14ac:dyDescent="0.25">
      <c r="P3412" s="10">
        <v>39476</v>
      </c>
      <c r="Q3412">
        <v>18.256139999999998</v>
      </c>
      <c r="S3412" s="42">
        <f t="shared" ca="1" si="59"/>
        <v>49383</v>
      </c>
      <c r="T3412" s="43">
        <f ca="1">_xll.BInterpol('Base CDI'!$H$4:$H$28,'Base CDI'!$J$4:$J$29,S3412,"Cubic","Extrapolate=Linear","MultiX=Average","Skip=True","Sort=True")</f>
        <v>13.48014239946327</v>
      </c>
      <c r="U3412" s="43">
        <f ca="1">_xll.BInterpol('Base CDI'!$H$4:$H$28,'Base CDI'!$I$4:$I$29,S3412,"Cubic","Extrapolate=Linear","MultiX=Average","Skip=True","Sort=True")</f>
        <v>13.477522083189955</v>
      </c>
    </row>
    <row r="3413" spans="16:21" x14ac:dyDescent="0.25">
      <c r="P3413" s="10">
        <v>39477</v>
      </c>
      <c r="Q3413">
        <v>18.263750000000002</v>
      </c>
      <c r="S3413" s="42">
        <f t="shared" ca="1" si="59"/>
        <v>49384</v>
      </c>
      <c r="T3413" s="43">
        <f ca="1">_xll.BInterpol('Base CDI'!$H$4:$H$28,'Base CDI'!$J$4:$J$29,S3413,"Cubic","Extrapolate=Linear","MultiX=Average","Skip=True","Sort=True")</f>
        <v>13.480125510937208</v>
      </c>
      <c r="U3413" s="43">
        <f ca="1">_xll.BInterpol('Base CDI'!$H$4:$H$28,'Base CDI'!$I$4:$I$29,S3413,"Cubic","Extrapolate=Linear","MultiX=Average","Skip=True","Sort=True")</f>
        <v>13.47748212108511</v>
      </c>
    </row>
    <row r="3414" spans="16:21" x14ac:dyDescent="0.25">
      <c r="P3414" s="10">
        <v>39478</v>
      </c>
      <c r="Q3414">
        <v>18.271370000000001</v>
      </c>
      <c r="S3414" s="42">
        <f t="shared" ca="1" si="59"/>
        <v>49385</v>
      </c>
      <c r="T3414" s="43">
        <f ca="1">_xll.BInterpol('Base CDI'!$H$4:$H$28,'Base CDI'!$J$4:$J$29,S3414,"Cubic","Extrapolate=Linear","MultiX=Average","Skip=True","Sort=True")</f>
        <v>13.480108490971153</v>
      </c>
      <c r="U3414" s="43">
        <f ca="1">_xll.BInterpol('Base CDI'!$H$4:$H$28,'Base CDI'!$I$4:$I$29,S3414,"Cubic","Extrapolate=Linear","MultiX=Average","Skip=True","Sort=True")</f>
        <v>13.477442012509593</v>
      </c>
    </row>
    <row r="3415" spans="16:21" x14ac:dyDescent="0.25">
      <c r="P3415" s="10">
        <v>39479</v>
      </c>
      <c r="Q3415">
        <v>18.27901</v>
      </c>
      <c r="S3415" s="42">
        <f t="shared" ca="1" si="59"/>
        <v>49386</v>
      </c>
      <c r="T3415" s="43">
        <f ca="1">_xll.BInterpol('Base CDI'!$H$4:$H$28,'Base CDI'!$J$4:$J$29,S3415,"Cubic","Extrapolate=Linear","MultiX=Average","Skip=True","Sort=True")</f>
        <v>13.48009133976486</v>
      </c>
      <c r="U3415" s="43">
        <f ca="1">_xll.BInterpol('Base CDI'!$H$4:$H$28,'Base CDI'!$I$4:$I$29,S3415,"Cubic","Extrapolate=Linear","MultiX=Average","Skip=True","Sort=True")</f>
        <v>13.477401757686001</v>
      </c>
    </row>
    <row r="3416" spans="16:21" x14ac:dyDescent="0.25">
      <c r="P3416" s="10">
        <v>39484</v>
      </c>
      <c r="Q3416">
        <v>18.286639999999998</v>
      </c>
      <c r="S3416" s="42">
        <f t="shared" ca="1" si="59"/>
        <v>49387</v>
      </c>
      <c r="T3416" s="43">
        <f ca="1">_xll.BInterpol('Base CDI'!$H$4:$H$28,'Base CDI'!$J$4:$J$29,S3416,"Cubic","Extrapolate=Linear","MultiX=Average","Skip=True","Sort=True")</f>
        <v>13.480074057518086</v>
      </c>
      <c r="U3416" s="43">
        <f ca="1">_xll.BInterpol('Base CDI'!$H$4:$H$28,'Base CDI'!$I$4:$I$29,S3416,"Cubic","Extrapolate=Linear","MultiX=Average","Skip=True","Sort=True")</f>
        <v>13.477361356836937</v>
      </c>
    </row>
    <row r="3417" spans="16:21" x14ac:dyDescent="0.25">
      <c r="P3417" s="10">
        <v>39485</v>
      </c>
      <c r="Q3417">
        <v>18.294280000000001</v>
      </c>
      <c r="S3417" s="42">
        <f t="shared" ca="1" si="59"/>
        <v>49388</v>
      </c>
      <c r="T3417" s="43">
        <f ca="1">_xll.BInterpol('Base CDI'!$H$4:$H$28,'Base CDI'!$J$4:$J$29,S3417,"Cubic","Extrapolate=Linear","MultiX=Average","Skip=True","Sort=True")</f>
        <v>13.480056644430592</v>
      </c>
      <c r="U3417" s="43">
        <f ca="1">_xll.BInterpol('Base CDI'!$H$4:$H$28,'Base CDI'!$I$4:$I$29,S3417,"Cubic","Extrapolate=Linear","MultiX=Average","Skip=True","Sort=True")</f>
        <v>13.477320810184999</v>
      </c>
    </row>
    <row r="3418" spans="16:21" x14ac:dyDescent="0.25">
      <c r="P3418" s="10">
        <v>39486</v>
      </c>
      <c r="Q3418">
        <v>18.301909999999999</v>
      </c>
      <c r="S3418" s="42">
        <f t="shared" ca="1" si="59"/>
        <v>49389</v>
      </c>
      <c r="T3418" s="43">
        <f ca="1">_xll.BInterpol('Base CDI'!$H$4:$H$28,'Base CDI'!$J$4:$J$29,S3418,"Cubic","Extrapolate=Linear","MultiX=Average","Skip=True","Sort=True")</f>
        <v>13.480039100702129</v>
      </c>
      <c r="U3418" s="43">
        <f ca="1">_xll.BInterpol('Base CDI'!$H$4:$H$28,'Base CDI'!$I$4:$I$29,S3418,"Cubic","Extrapolate=Linear","MultiX=Average","Skip=True","Sort=True")</f>
        <v>13.477280117952787</v>
      </c>
    </row>
    <row r="3419" spans="16:21" x14ac:dyDescent="0.25">
      <c r="P3419" s="10">
        <v>39489</v>
      </c>
      <c r="Q3419">
        <v>18.309550000000002</v>
      </c>
      <c r="S3419" s="42">
        <f t="shared" ca="1" si="59"/>
        <v>49390</v>
      </c>
      <c r="T3419" s="43">
        <f ca="1">_xll.BInterpol('Base CDI'!$H$4:$H$28,'Base CDI'!$J$4:$J$29,S3419,"Cubic","Extrapolate=Linear","MultiX=Average","Skip=True","Sort=True")</f>
        <v>13.480021426532458</v>
      </c>
      <c r="U3419" s="43">
        <f ca="1">_xll.BInterpol('Base CDI'!$H$4:$H$28,'Base CDI'!$I$4:$I$29,S3419,"Cubic","Extrapolate=Linear","MultiX=Average","Skip=True","Sort=True")</f>
        <v>13.4772392803629</v>
      </c>
    </row>
    <row r="3420" spans="16:21" x14ac:dyDescent="0.25">
      <c r="P3420" s="10">
        <v>39490</v>
      </c>
      <c r="Q3420">
        <v>18.31719</v>
      </c>
      <c r="S3420" s="42">
        <f t="shared" ca="1" si="59"/>
        <v>49391</v>
      </c>
      <c r="T3420" s="43">
        <f ca="1">_xll.BInterpol('Base CDI'!$H$4:$H$28,'Base CDI'!$J$4:$J$29,S3420,"Cubic","Extrapolate=Linear","MultiX=Average","Skip=True","Sort=True")</f>
        <v>13.480003622121334</v>
      </c>
      <c r="U3420" s="43">
        <f ca="1">_xll.BInterpol('Base CDI'!$H$4:$H$28,'Base CDI'!$I$4:$I$29,S3420,"Cubic","Extrapolate=Linear","MultiX=Average","Skip=True","Sort=True")</f>
        <v>13.477198297637941</v>
      </c>
    </row>
    <row r="3421" spans="16:21" x14ac:dyDescent="0.25">
      <c r="P3421" s="10">
        <v>39491</v>
      </c>
      <c r="Q3421">
        <v>18.324839999999998</v>
      </c>
      <c r="S3421" s="42">
        <f t="shared" ca="1" si="59"/>
        <v>49392</v>
      </c>
      <c r="T3421" s="43">
        <f ca="1">_xll.BInterpol('Base CDI'!$H$4:$H$28,'Base CDI'!$J$4:$J$29,S3421,"Cubic","Extrapolate=Linear","MultiX=Average","Skip=True","Sort=True")</f>
        <v>13.479985687668515</v>
      </c>
      <c r="U3421" s="43">
        <f ca="1">_xll.BInterpol('Base CDI'!$H$4:$H$28,'Base CDI'!$I$4:$I$29,S3421,"Cubic","Extrapolate=Linear","MultiX=Average","Skip=True","Sort=True")</f>
        <v>13.477157170000506</v>
      </c>
    </row>
    <row r="3422" spans="16:21" x14ac:dyDescent="0.25">
      <c r="P3422" s="10">
        <v>39492</v>
      </c>
      <c r="Q3422">
        <v>18.33248</v>
      </c>
      <c r="S3422" s="42">
        <f t="shared" ca="1" si="59"/>
        <v>49393</v>
      </c>
      <c r="T3422" s="43">
        <f ca="1">_xll.BInterpol('Base CDI'!$H$4:$H$28,'Base CDI'!$J$4:$J$29,S3422,"Cubic","Extrapolate=Linear","MultiX=Average","Skip=True","Sort=True")</f>
        <v>13.479967623373756</v>
      </c>
      <c r="U3422" s="43">
        <f ca="1">_xll.BInterpol('Base CDI'!$H$4:$H$28,'Base CDI'!$I$4:$I$29,S3422,"Cubic","Extrapolate=Linear","MultiX=Average","Skip=True","Sort=True")</f>
        <v>13.477115897673196</v>
      </c>
    </row>
    <row r="3423" spans="16:21" x14ac:dyDescent="0.25">
      <c r="P3423" s="10">
        <v>39493</v>
      </c>
      <c r="Q3423">
        <v>18.340119999999999</v>
      </c>
      <c r="S3423" s="42">
        <f t="shared" ca="1" si="59"/>
        <v>49394</v>
      </c>
      <c r="T3423" s="43">
        <f ca="1">_xll.BInterpol('Base CDI'!$H$4:$H$28,'Base CDI'!$J$4:$J$29,S3423,"Cubic","Extrapolate=Linear","MultiX=Average","Skip=True","Sort=True")</f>
        <v>13.479949429436816</v>
      </c>
      <c r="U3423" s="43">
        <f ca="1">_xll.BInterpol('Base CDI'!$H$4:$H$28,'Base CDI'!$I$4:$I$29,S3423,"Cubic","Extrapolate=Linear","MultiX=Average","Skip=True","Sort=True")</f>
        <v>13.477074480878612</v>
      </c>
    </row>
    <row r="3424" spans="16:21" x14ac:dyDescent="0.25">
      <c r="P3424" s="10">
        <v>39496</v>
      </c>
      <c r="Q3424">
        <v>18.347760000000001</v>
      </c>
      <c r="S3424" s="42">
        <f t="shared" ca="1" si="59"/>
        <v>49395</v>
      </c>
      <c r="T3424" s="43">
        <f ca="1">_xll.BInterpol('Base CDI'!$H$4:$H$28,'Base CDI'!$J$4:$J$29,S3424,"Cubic","Extrapolate=Linear","MultiX=Average","Skip=True","Sort=True")</f>
        <v>13.47993110605745</v>
      </c>
      <c r="U3424" s="43">
        <f ca="1">_xll.BInterpol('Base CDI'!$H$4:$H$28,'Base CDI'!$I$4:$I$29,S3424,"Cubic","Extrapolate=Linear","MultiX=Average","Skip=True","Sort=True")</f>
        <v>13.477032919839353</v>
      </c>
    </row>
    <row r="3425" spans="16:21" x14ac:dyDescent="0.25">
      <c r="P3425" s="10">
        <v>39497</v>
      </c>
      <c r="Q3425">
        <v>18.355399999999999</v>
      </c>
      <c r="S3425" s="42">
        <f t="shared" ca="1" si="59"/>
        <v>49396</v>
      </c>
      <c r="T3425" s="43">
        <f ca="1">_xll.BInterpol('Base CDI'!$H$4:$H$28,'Base CDI'!$J$4:$J$29,S3425,"Cubic","Extrapolate=Linear","MultiX=Average","Skip=True","Sort=True")</f>
        <v>13.479912653435415</v>
      </c>
      <c r="U3425" s="43">
        <f ca="1">_xll.BInterpol('Base CDI'!$H$4:$H$28,'Base CDI'!$I$4:$I$29,S3425,"Cubic","Extrapolate=Linear","MultiX=Average","Skip=True","Sort=True")</f>
        <v>13.476991214778019</v>
      </c>
    </row>
    <row r="3426" spans="16:21" x14ac:dyDescent="0.25">
      <c r="P3426" s="10">
        <v>39498</v>
      </c>
      <c r="Q3426">
        <v>18.363040000000002</v>
      </c>
      <c r="S3426" s="42">
        <f t="shared" ca="1" si="59"/>
        <v>49397</v>
      </c>
      <c r="T3426" s="43">
        <f ca="1">_xll.BInterpol('Base CDI'!$H$4:$H$28,'Base CDI'!$J$4:$J$29,S3426,"Cubic","Extrapolate=Linear","MultiX=Average","Skip=True","Sort=True")</f>
        <v>13.479894071770468</v>
      </c>
      <c r="U3426" s="43">
        <f ca="1">_xll.BInterpol('Base CDI'!$H$4:$H$28,'Base CDI'!$I$4:$I$29,S3426,"Cubic","Extrapolate=Linear","MultiX=Average","Skip=True","Sort=True")</f>
        <v>13.476949365917209</v>
      </c>
    </row>
    <row r="3427" spans="16:21" x14ac:dyDescent="0.25">
      <c r="P3427" s="10">
        <v>39499</v>
      </c>
      <c r="Q3427">
        <v>18.37069</v>
      </c>
      <c r="S3427" s="42">
        <f t="shared" ca="1" si="59"/>
        <v>49398</v>
      </c>
      <c r="T3427" s="43">
        <f ca="1">_xll.BInterpol('Base CDI'!$H$4:$H$28,'Base CDI'!$J$4:$J$29,S3427,"Cubic","Extrapolate=Linear","MultiX=Average","Skip=True","Sort=True")</f>
        <v>13.479875361262369</v>
      </c>
      <c r="U3427" s="43">
        <f ca="1">_xll.BInterpol('Base CDI'!$H$4:$H$28,'Base CDI'!$I$4:$I$29,S3427,"Cubic","Extrapolate=Linear","MultiX=Average","Skip=True","Sort=True")</f>
        <v>13.476907373479523</v>
      </c>
    </row>
    <row r="3428" spans="16:21" x14ac:dyDescent="0.25">
      <c r="P3428" s="10">
        <v>39500</v>
      </c>
      <c r="Q3428">
        <v>18.378329999999998</v>
      </c>
      <c r="S3428" s="42">
        <f t="shared" ca="1" si="59"/>
        <v>49399</v>
      </c>
      <c r="T3428" s="43">
        <f ca="1">_xll.BInterpol('Base CDI'!$H$4:$H$28,'Base CDI'!$J$4:$J$29,S3428,"Cubic","Extrapolate=Linear","MultiX=Average","Skip=True","Sort=True")</f>
        <v>13.47985652211087</v>
      </c>
      <c r="U3428" s="43">
        <f ca="1">_xll.BInterpol('Base CDI'!$H$4:$H$28,'Base CDI'!$I$4:$I$29,S3428,"Cubic","Extrapolate=Linear","MultiX=Average","Skip=True","Sort=True")</f>
        <v>13.476865237687562</v>
      </c>
    </row>
    <row r="3429" spans="16:21" x14ac:dyDescent="0.25">
      <c r="P3429" s="10">
        <v>39503</v>
      </c>
      <c r="Q3429">
        <v>18.38598</v>
      </c>
      <c r="S3429" s="42">
        <f t="shared" ca="1" si="59"/>
        <v>49400</v>
      </c>
      <c r="T3429" s="43">
        <f ca="1">_xll.BInterpol('Base CDI'!$H$4:$H$28,'Base CDI'!$J$4:$J$29,S3429,"Cubic","Extrapolate=Linear","MultiX=Average","Skip=True","Sort=True")</f>
        <v>13.479837554515731</v>
      </c>
      <c r="U3429" s="43">
        <f ca="1">_xll.BInterpol('Base CDI'!$H$4:$H$28,'Base CDI'!$I$4:$I$29,S3429,"Cubic","Extrapolate=Linear","MultiX=Average","Skip=True","Sort=True")</f>
        <v>13.476822958763925</v>
      </c>
    </row>
    <row r="3430" spans="16:21" x14ac:dyDescent="0.25">
      <c r="P3430" s="10">
        <v>39504</v>
      </c>
      <c r="Q3430">
        <v>18.393640000000001</v>
      </c>
      <c r="S3430" s="42">
        <f t="shared" ca="1" si="59"/>
        <v>49401</v>
      </c>
      <c r="T3430" s="43">
        <f ca="1">_xll.BInterpol('Base CDI'!$H$4:$H$28,'Base CDI'!$J$4:$J$29,S3430,"Cubic","Extrapolate=Linear","MultiX=Average","Skip=True","Sort=True")</f>
        <v>13.479818458676705</v>
      </c>
      <c r="U3430" s="43">
        <f ca="1">_xll.BInterpol('Base CDI'!$H$4:$H$28,'Base CDI'!$I$4:$I$29,S3430,"Cubic","Extrapolate=Linear","MultiX=Average","Skip=True","Sort=True")</f>
        <v>13.476780536931212</v>
      </c>
    </row>
    <row r="3431" spans="16:21" x14ac:dyDescent="0.25">
      <c r="P3431" s="10">
        <v>39505</v>
      </c>
      <c r="Q3431">
        <v>18.401299999999999</v>
      </c>
      <c r="S3431" s="42">
        <f t="shared" ca="1" si="59"/>
        <v>49402</v>
      </c>
      <c r="T3431" s="43">
        <f ca="1">_xll.BInterpol('Base CDI'!$H$4:$H$28,'Base CDI'!$J$4:$J$29,S3431,"Cubic","Extrapolate=Linear","MultiX=Average","Skip=True","Sort=True")</f>
        <v>13.479799234793555</v>
      </c>
      <c r="U3431" s="43">
        <f ca="1">_xll.BInterpol('Base CDI'!$H$4:$H$28,'Base CDI'!$I$4:$I$29,S3431,"Cubic","Extrapolate=Linear","MultiX=Average","Skip=True","Sort=True")</f>
        <v>13.476737972412021</v>
      </c>
    </row>
    <row r="3432" spans="16:21" x14ac:dyDescent="0.25">
      <c r="P3432" s="10">
        <v>39506</v>
      </c>
      <c r="Q3432">
        <v>18.40897</v>
      </c>
      <c r="S3432" s="42">
        <f t="shared" ca="1" si="59"/>
        <v>49403</v>
      </c>
      <c r="T3432" s="43">
        <f ca="1">_xll.BInterpol('Base CDI'!$H$4:$H$28,'Base CDI'!$J$4:$J$29,S3432,"Cubic","Extrapolate=Linear","MultiX=Average","Skip=True","Sort=True")</f>
        <v>13.479779883066032</v>
      </c>
      <c r="U3432" s="43">
        <f ca="1">_xll.BInterpol('Base CDI'!$H$4:$H$28,'Base CDI'!$I$4:$I$29,S3432,"Cubic","Extrapolate=Linear","MultiX=Average","Skip=True","Sort=True")</f>
        <v>13.476695265428956</v>
      </c>
    </row>
    <row r="3433" spans="16:21" x14ac:dyDescent="0.25">
      <c r="P3433" s="10">
        <v>39507</v>
      </c>
      <c r="Q3433">
        <v>18.416650000000001</v>
      </c>
      <c r="S3433" s="42">
        <f t="shared" ca="1" si="59"/>
        <v>49404</v>
      </c>
      <c r="T3433" s="43">
        <f ca="1">_xll.BInterpol('Base CDI'!$H$4:$H$28,'Base CDI'!$J$4:$J$29,S3433,"Cubic","Extrapolate=Linear","MultiX=Average","Skip=True","Sort=True")</f>
        <v>13.479760403693897</v>
      </c>
      <c r="U3433" s="43">
        <f ca="1">_xll.BInterpol('Base CDI'!$H$4:$H$28,'Base CDI'!$I$4:$I$29,S3433,"Cubic","Extrapolate=Linear","MultiX=Average","Skip=True","Sort=True")</f>
        <v>13.476652416204612</v>
      </c>
    </row>
    <row r="3434" spans="16:21" x14ac:dyDescent="0.25">
      <c r="P3434" s="10">
        <v>39510</v>
      </c>
      <c r="Q3434">
        <v>18.424330000000001</v>
      </c>
      <c r="S3434" s="42">
        <f t="shared" ca="1" si="59"/>
        <v>49405</v>
      </c>
      <c r="T3434" s="43">
        <f ca="1">_xll.BInterpol('Base CDI'!$H$4:$H$28,'Base CDI'!$J$4:$J$29,S3434,"Cubic","Extrapolate=Linear","MultiX=Average","Skip=True","Sort=True")</f>
        <v>13.479740796876904</v>
      </c>
      <c r="U3434" s="43">
        <f ca="1">_xll.BInterpol('Base CDI'!$H$4:$H$28,'Base CDI'!$I$4:$I$29,S3434,"Cubic","Extrapolate=Linear","MultiX=Average","Skip=True","Sort=True")</f>
        <v>13.476609424961593</v>
      </c>
    </row>
    <row r="3435" spans="16:21" x14ac:dyDescent="0.25">
      <c r="P3435" s="10">
        <v>39511</v>
      </c>
      <c r="Q3435">
        <v>18.432030000000001</v>
      </c>
      <c r="S3435" s="42">
        <f t="shared" ca="1" si="59"/>
        <v>49406</v>
      </c>
      <c r="T3435" s="43">
        <f ca="1">_xll.BInterpol('Base CDI'!$H$4:$H$28,'Base CDI'!$J$4:$J$29,S3435,"Cubic","Extrapolate=Linear","MultiX=Average","Skip=True","Sort=True")</f>
        <v>13.479721062814811</v>
      </c>
      <c r="U3435" s="43">
        <f ca="1">_xll.BInterpol('Base CDI'!$H$4:$H$28,'Base CDI'!$I$4:$I$29,S3435,"Cubic","Extrapolate=Linear","MultiX=Average","Skip=True","Sort=True")</f>
        <v>13.476566291922495</v>
      </c>
    </row>
    <row r="3436" spans="16:21" x14ac:dyDescent="0.25">
      <c r="P3436" s="10">
        <v>39512</v>
      </c>
      <c r="Q3436">
        <v>18.439720000000001</v>
      </c>
      <c r="S3436" s="42">
        <f t="shared" ca="1" si="59"/>
        <v>49407</v>
      </c>
      <c r="T3436" s="43">
        <f ca="1">_xll.BInterpol('Base CDI'!$H$4:$H$28,'Base CDI'!$J$4:$J$29,S3436,"Cubic","Extrapolate=Linear","MultiX=Average","Skip=True","Sort=True")</f>
        <v>13.479701201707373</v>
      </c>
      <c r="U3436" s="43">
        <f ca="1">_xll.BInterpol('Base CDI'!$H$4:$H$28,'Base CDI'!$I$4:$I$29,S3436,"Cubic","Extrapolate=Linear","MultiX=Average","Skip=True","Sort=True")</f>
        <v>13.476523017309921</v>
      </c>
    </row>
    <row r="3437" spans="16:21" x14ac:dyDescent="0.25">
      <c r="P3437" s="10">
        <v>39513</v>
      </c>
      <c r="Q3437">
        <v>18.447410000000001</v>
      </c>
      <c r="S3437" s="42">
        <f t="shared" ca="1" si="59"/>
        <v>49408</v>
      </c>
      <c r="T3437" s="43">
        <f ca="1">_xll.BInterpol('Base CDI'!$H$4:$H$28,'Base CDI'!$J$4:$J$29,S3437,"Cubic","Extrapolate=Linear","MultiX=Average","Skip=True","Sort=True")</f>
        <v>13.47968121375435</v>
      </c>
      <c r="U3437" s="43">
        <f ca="1">_xll.BInterpol('Base CDI'!$H$4:$H$28,'Base CDI'!$I$4:$I$29,S3437,"Cubic","Extrapolate=Linear","MultiX=Average","Skip=True","Sort=True")</f>
        <v>13.476479601346469</v>
      </c>
    </row>
    <row r="3438" spans="16:21" x14ac:dyDescent="0.25">
      <c r="P3438" s="10">
        <v>39514</v>
      </c>
      <c r="Q3438">
        <v>18.455110000000001</v>
      </c>
      <c r="S3438" s="42">
        <f t="shared" ca="1" si="59"/>
        <v>49409</v>
      </c>
      <c r="T3438" s="43">
        <f ca="1">_xll.BInterpol('Base CDI'!$H$4:$H$28,'Base CDI'!$J$4:$J$29,S3438,"Cubic","Extrapolate=Linear","MultiX=Average","Skip=True","Sort=True")</f>
        <v>13.479661099155498</v>
      </c>
      <c r="U3438" s="43">
        <f ca="1">_xll.BInterpol('Base CDI'!$H$4:$H$28,'Base CDI'!$I$4:$I$29,S3438,"Cubic","Extrapolate=Linear","MultiX=Average","Skip=True","Sort=True")</f>
        <v>13.47643604425474</v>
      </c>
    </row>
    <row r="3439" spans="16:21" x14ac:dyDescent="0.25">
      <c r="P3439" s="10">
        <v>39517</v>
      </c>
      <c r="Q3439">
        <v>18.462810000000001</v>
      </c>
      <c r="S3439" s="42">
        <f t="shared" ca="1" si="59"/>
        <v>49410</v>
      </c>
      <c r="T3439" s="43">
        <f ca="1">_xll.BInterpol('Base CDI'!$H$4:$H$28,'Base CDI'!$J$4:$J$29,S3439,"Cubic","Extrapolate=Linear","MultiX=Average","Skip=True","Sort=True")</f>
        <v>13.479640858110573</v>
      </c>
      <c r="U3439" s="43">
        <f ca="1">_xll.BInterpol('Base CDI'!$H$4:$H$28,'Base CDI'!$I$4:$I$29,S3439,"Cubic","Extrapolate=Linear","MultiX=Average","Skip=True","Sort=True")</f>
        <v>13.476392346257333</v>
      </c>
    </row>
    <row r="3440" spans="16:21" x14ac:dyDescent="0.25">
      <c r="P3440" s="10">
        <v>39518</v>
      </c>
      <c r="Q3440">
        <v>18.47052</v>
      </c>
      <c r="S3440" s="42">
        <f t="shared" ca="1" si="59"/>
        <v>49411</v>
      </c>
      <c r="T3440" s="43">
        <f ca="1">_xll.BInterpol('Base CDI'!$H$4:$H$28,'Base CDI'!$J$4:$J$29,S3440,"Cubic","Extrapolate=Linear","MultiX=Average","Skip=True","Sort=True")</f>
        <v>13.479620490819331</v>
      </c>
      <c r="U3440" s="43">
        <f ca="1">_xll.BInterpol('Base CDI'!$H$4:$H$28,'Base CDI'!$I$4:$I$29,S3440,"Cubic","Extrapolate=Linear","MultiX=Average","Skip=True","Sort=True")</f>
        <v>13.476348507576846</v>
      </c>
    </row>
    <row r="3441" spans="16:21" x14ac:dyDescent="0.25">
      <c r="P3441" s="10">
        <v>39519</v>
      </c>
      <c r="Q3441">
        <v>18.47824</v>
      </c>
      <c r="S3441" s="42">
        <f t="shared" ca="1" si="59"/>
        <v>49412</v>
      </c>
      <c r="T3441" s="43">
        <f ca="1">_xll.BInterpol('Base CDI'!$H$4:$H$28,'Base CDI'!$J$4:$J$29,S3441,"Cubic","Extrapolate=Linear","MultiX=Average","Skip=True","Sort=True")</f>
        <v>13.479599997481531</v>
      </c>
      <c r="U3441" s="43">
        <f ca="1">_xll.BInterpol('Base CDI'!$H$4:$H$28,'Base CDI'!$I$4:$I$29,S3441,"Cubic","Extrapolate=Linear","MultiX=Average","Skip=True","Sort=True")</f>
        <v>13.476304528435882</v>
      </c>
    </row>
    <row r="3442" spans="16:21" x14ac:dyDescent="0.25">
      <c r="P3442" s="10">
        <v>39520</v>
      </c>
      <c r="Q3442">
        <v>18.485939999999999</v>
      </c>
      <c r="S3442" s="42">
        <f t="shared" ca="1" si="59"/>
        <v>49413</v>
      </c>
      <c r="T3442" s="43">
        <f ca="1">_xll.BInterpol('Base CDI'!$H$4:$H$28,'Base CDI'!$J$4:$J$29,S3442,"Cubic","Extrapolate=Linear","MultiX=Average","Skip=True","Sort=True")</f>
        <v>13.479579378296927</v>
      </c>
      <c r="U3442" s="43">
        <f ca="1">_xll.BInterpol('Base CDI'!$H$4:$H$28,'Base CDI'!$I$4:$I$29,S3442,"Cubic","Extrapolate=Linear","MultiX=Average","Skip=True","Sort=True")</f>
        <v>13.476260409057041</v>
      </c>
    </row>
    <row r="3443" spans="16:21" x14ac:dyDescent="0.25">
      <c r="P3443" s="10">
        <v>39521</v>
      </c>
      <c r="Q3443">
        <v>18.493649999999999</v>
      </c>
      <c r="S3443" s="42">
        <f t="shared" ca="1" si="59"/>
        <v>49414</v>
      </c>
      <c r="T3443" s="43">
        <f ca="1">_xll.BInterpol('Base CDI'!$H$4:$H$28,'Base CDI'!$J$4:$J$29,S3443,"Cubic","Extrapolate=Linear","MultiX=Average","Skip=True","Sort=True")</f>
        <v>13.479558633465279</v>
      </c>
      <c r="U3443" s="43">
        <f ca="1">_xll.BInterpol('Base CDI'!$H$4:$H$28,'Base CDI'!$I$4:$I$29,S3443,"Cubic","Extrapolate=Linear","MultiX=Average","Skip=True","Sort=True")</f>
        <v>13.476216149662919</v>
      </c>
    </row>
    <row r="3444" spans="16:21" x14ac:dyDescent="0.25">
      <c r="P3444" s="10">
        <v>39524</v>
      </c>
      <c r="Q3444">
        <v>18.501380000000001</v>
      </c>
      <c r="S3444" s="42">
        <f t="shared" ca="1" si="59"/>
        <v>49415</v>
      </c>
      <c r="T3444" s="43">
        <f ca="1">_xll.BInterpol('Base CDI'!$H$4:$H$28,'Base CDI'!$J$4:$J$29,S3444,"Cubic","Extrapolate=Linear","MultiX=Average","Skip=True","Sort=True")</f>
        <v>13.479537763186343</v>
      </c>
      <c r="U3444" s="43">
        <f ca="1">_xll.BInterpol('Base CDI'!$H$4:$H$28,'Base CDI'!$I$4:$I$29,S3444,"Cubic","Extrapolate=Linear","MultiX=Average","Skip=True","Sort=True")</f>
        <v>13.476171750476119</v>
      </c>
    </row>
    <row r="3445" spans="16:21" x14ac:dyDescent="0.25">
      <c r="P3445" s="10">
        <v>39525</v>
      </c>
      <c r="Q3445">
        <v>18.5091</v>
      </c>
      <c r="S3445" s="42">
        <f t="shared" ca="1" si="59"/>
        <v>49416</v>
      </c>
      <c r="T3445" s="43">
        <f ca="1">_xll.BInterpol('Base CDI'!$H$4:$H$28,'Base CDI'!$J$4:$J$29,S3445,"Cubic","Extrapolate=Linear","MultiX=Average","Skip=True","Sort=True")</f>
        <v>13.479516767659874</v>
      </c>
      <c r="U3445" s="43">
        <f ca="1">_xll.BInterpol('Base CDI'!$H$4:$H$28,'Base CDI'!$I$4:$I$29,S3445,"Cubic","Extrapolate=Linear","MultiX=Average","Skip=True","Sort=True")</f>
        <v>13.476127211719239</v>
      </c>
    </row>
    <row r="3446" spans="16:21" x14ac:dyDescent="0.25">
      <c r="P3446" s="10">
        <v>39526</v>
      </c>
      <c r="Q3446">
        <v>18.516829999999999</v>
      </c>
      <c r="S3446" s="42">
        <f t="shared" ca="1" si="59"/>
        <v>49417</v>
      </c>
      <c r="T3446" s="43">
        <f ca="1">_xll.BInterpol('Base CDI'!$H$4:$H$28,'Base CDI'!$J$4:$J$29,S3446,"Cubic","Extrapolate=Linear","MultiX=Average","Skip=True","Sort=True")</f>
        <v>13.47949564708563</v>
      </c>
      <c r="U3446" s="43">
        <f ca="1">_xll.BInterpol('Base CDI'!$H$4:$H$28,'Base CDI'!$I$4:$I$29,S3446,"Cubic","Extrapolate=Linear","MultiX=Average","Skip=True","Sort=True")</f>
        <v>13.476082533614882</v>
      </c>
    </row>
    <row r="3447" spans="16:21" x14ac:dyDescent="0.25">
      <c r="P3447" s="10">
        <v>39527</v>
      </c>
      <c r="Q3447">
        <v>18.524560000000001</v>
      </c>
      <c r="S3447" s="42">
        <f t="shared" ca="1" si="59"/>
        <v>49418</v>
      </c>
      <c r="T3447" s="43">
        <f ca="1">_xll.BInterpol('Base CDI'!$H$4:$H$28,'Base CDI'!$J$4:$J$29,S3447,"Cubic","Extrapolate=Linear","MultiX=Average","Skip=True","Sort=True")</f>
        <v>13.479474401663367</v>
      </c>
      <c r="U3447" s="43">
        <f ca="1">_xll.BInterpol('Base CDI'!$H$4:$H$28,'Base CDI'!$I$4:$I$29,S3447,"Cubic","Extrapolate=Linear","MultiX=Average","Skip=True","Sort=True")</f>
        <v>13.476037716385644</v>
      </c>
    </row>
    <row r="3448" spans="16:21" x14ac:dyDescent="0.25">
      <c r="P3448" s="10">
        <v>39531</v>
      </c>
      <c r="Q3448">
        <v>18.532309999999999</v>
      </c>
      <c r="S3448" s="42">
        <f t="shared" ca="1" si="59"/>
        <v>49419</v>
      </c>
      <c r="T3448" s="43">
        <f ca="1">_xll.BInterpol('Base CDI'!$H$4:$H$28,'Base CDI'!$J$4:$J$29,S3448,"Cubic","Extrapolate=Linear","MultiX=Average","Skip=True","Sort=True")</f>
        <v>13.479453031592843</v>
      </c>
      <c r="U3448" s="43">
        <f ca="1">_xll.BInterpol('Base CDI'!$H$4:$H$28,'Base CDI'!$I$4:$I$29,S3448,"Cubic","Extrapolate=Linear","MultiX=Average","Skip=True","Sort=True")</f>
        <v>13.475992760254126</v>
      </c>
    </row>
    <row r="3449" spans="16:21" x14ac:dyDescent="0.25">
      <c r="P3449" s="10">
        <v>39532</v>
      </c>
      <c r="Q3449">
        <v>18.540050000000001</v>
      </c>
      <c r="S3449" s="42">
        <f t="shared" ca="1" si="59"/>
        <v>49420</v>
      </c>
      <c r="T3449" s="43">
        <f ca="1">_xll.BInterpol('Base CDI'!$H$4:$H$28,'Base CDI'!$J$4:$J$29,S3449,"Cubic","Extrapolate=Linear","MultiX=Average","Skip=True","Sort=True")</f>
        <v>13.479431537073815</v>
      </c>
      <c r="U3449" s="43">
        <f ca="1">_xll.BInterpol('Base CDI'!$H$4:$H$28,'Base CDI'!$I$4:$I$29,S3449,"Cubic","Extrapolate=Linear","MultiX=Average","Skip=True","Sort=True")</f>
        <v>13.475947665442929</v>
      </c>
    </row>
    <row r="3450" spans="16:21" x14ac:dyDescent="0.25">
      <c r="P3450" s="10">
        <v>39533</v>
      </c>
      <c r="Q3450">
        <v>18.547799999999999</v>
      </c>
      <c r="S3450" s="42">
        <f t="shared" ca="1" si="59"/>
        <v>49421</v>
      </c>
      <c r="T3450" s="43">
        <f ca="1">_xll.BInterpol('Base CDI'!$H$4:$H$28,'Base CDI'!$J$4:$J$29,S3450,"Cubic","Extrapolate=Linear","MultiX=Average","Skip=True","Sort=True")</f>
        <v>13.47940991830604</v>
      </c>
      <c r="U3450" s="43">
        <f ca="1">_xll.BInterpol('Base CDI'!$H$4:$H$28,'Base CDI'!$I$4:$I$29,S3450,"Cubic","Extrapolate=Linear","MultiX=Average","Skip=True","Sort=True")</f>
        <v>13.475902432174651</v>
      </c>
    </row>
    <row r="3451" spans="16:21" x14ac:dyDescent="0.25">
      <c r="P3451" s="10">
        <v>39534</v>
      </c>
      <c r="Q3451">
        <v>18.555540000000001</v>
      </c>
      <c r="S3451" s="42">
        <f t="shared" ca="1" si="59"/>
        <v>49422</v>
      </c>
      <c r="T3451" s="43">
        <f ca="1">_xll.BInterpol('Base CDI'!$H$4:$H$28,'Base CDI'!$J$4:$J$29,S3451,"Cubic","Extrapolate=Linear","MultiX=Average","Skip=True","Sort=True")</f>
        <v>13.479388175489273</v>
      </c>
      <c r="U3451" s="43">
        <f ca="1">_xll.BInterpol('Base CDI'!$H$4:$H$28,'Base CDI'!$I$4:$I$29,S3451,"Cubic","Extrapolate=Linear","MultiX=Average","Skip=True","Sort=True")</f>
        <v>13.475857060671894</v>
      </c>
    </row>
    <row r="3452" spans="16:21" x14ac:dyDescent="0.25">
      <c r="P3452" s="10">
        <v>39535</v>
      </c>
      <c r="Q3452">
        <v>18.563289999999999</v>
      </c>
      <c r="S3452" s="42">
        <f t="shared" ca="1" si="59"/>
        <v>49423</v>
      </c>
      <c r="T3452" s="43">
        <f ca="1">_xll.BInterpol('Base CDI'!$H$4:$H$28,'Base CDI'!$J$4:$J$29,S3452,"Cubic","Extrapolate=Linear","MultiX=Average","Skip=True","Sort=True")</f>
        <v>13.479366308823272</v>
      </c>
      <c r="U3452" s="43">
        <f ca="1">_xll.BInterpol('Base CDI'!$H$4:$H$28,'Base CDI'!$I$4:$I$29,S3452,"Cubic","Extrapolate=Linear","MultiX=Average","Skip=True","Sort=True")</f>
        <v>13.475811551157255</v>
      </c>
    </row>
    <row r="3453" spans="16:21" x14ac:dyDescent="0.25">
      <c r="P3453" s="10">
        <v>39538</v>
      </c>
      <c r="Q3453">
        <v>18.57103</v>
      </c>
      <c r="S3453" s="42">
        <f t="shared" ca="1" si="59"/>
        <v>49424</v>
      </c>
      <c r="T3453" s="43">
        <f ca="1">_xll.BInterpol('Base CDI'!$H$4:$H$28,'Base CDI'!$J$4:$J$29,S3453,"Cubic","Extrapolate=Linear","MultiX=Average","Skip=True","Sort=True")</f>
        <v>13.479344318507794</v>
      </c>
      <c r="U3453" s="43">
        <f ca="1">_xll.BInterpol('Base CDI'!$H$4:$H$28,'Base CDI'!$I$4:$I$29,S3453,"Cubic","Extrapolate=Linear","MultiX=Average","Skip=True","Sort=True")</f>
        <v>13.475765903853338</v>
      </c>
    </row>
    <row r="3454" spans="16:21" x14ac:dyDescent="0.25">
      <c r="P3454" s="10">
        <v>39539</v>
      </c>
      <c r="Q3454">
        <v>18.57883</v>
      </c>
      <c r="S3454" s="42">
        <f t="shared" ca="1" si="59"/>
        <v>49425</v>
      </c>
      <c r="T3454" s="43">
        <f ca="1">_xll.BInterpol('Base CDI'!$H$4:$H$28,'Base CDI'!$J$4:$J$29,S3454,"Cubic","Extrapolate=Linear","MultiX=Average","Skip=True","Sort=True")</f>
        <v>13.479322204742596</v>
      </c>
      <c r="U3454" s="43">
        <f ca="1">_xll.BInterpol('Base CDI'!$H$4:$H$28,'Base CDI'!$I$4:$I$29,S3454,"Cubic","Extrapolate=Linear","MultiX=Average","Skip=True","Sort=True")</f>
        <v>13.475720118982737</v>
      </c>
    </row>
    <row r="3455" spans="16:21" x14ac:dyDescent="0.25">
      <c r="P3455" s="10">
        <v>39540</v>
      </c>
      <c r="Q3455">
        <v>18.58661</v>
      </c>
      <c r="S3455" s="42">
        <f t="shared" ca="1" si="59"/>
        <v>49426</v>
      </c>
      <c r="T3455" s="43">
        <f ca="1">_xll.BInterpol('Base CDI'!$H$4:$H$28,'Base CDI'!$J$4:$J$29,S3455,"Cubic","Extrapolate=Linear","MultiX=Average","Skip=True","Sort=True")</f>
        <v>13.479299967727433</v>
      </c>
      <c r="U3455" s="43">
        <f ca="1">_xll.BInterpol('Base CDI'!$H$4:$H$28,'Base CDI'!$I$4:$I$29,S3455,"Cubic","Extrapolate=Linear","MultiX=Average","Skip=True","Sort=True")</f>
        <v>13.475674196768058</v>
      </c>
    </row>
    <row r="3456" spans="16:21" x14ac:dyDescent="0.25">
      <c r="P3456" s="10">
        <v>39541</v>
      </c>
      <c r="Q3456">
        <v>18.594380000000001</v>
      </c>
      <c r="S3456" s="42">
        <f t="shared" ca="1" si="59"/>
        <v>49427</v>
      </c>
      <c r="T3456" s="43">
        <f ca="1">_xll.BInterpol('Base CDI'!$H$4:$H$28,'Base CDI'!$J$4:$J$29,S3456,"Cubic","Extrapolate=Linear","MultiX=Average","Skip=True","Sort=True")</f>
        <v>13.479277607662064</v>
      </c>
      <c r="U3456" s="43">
        <f ca="1">_xll.BInterpol('Base CDI'!$H$4:$H$28,'Base CDI'!$I$4:$I$29,S3456,"Cubic","Extrapolate=Linear","MultiX=Average","Skip=True","Sort=True")</f>
        <v>13.475628137431896</v>
      </c>
    </row>
    <row r="3457" spans="16:21" x14ac:dyDescent="0.25">
      <c r="P3457" s="10">
        <v>39542</v>
      </c>
      <c r="Q3457">
        <v>18.602180000000001</v>
      </c>
      <c r="S3457" s="42">
        <f t="shared" ca="1" si="59"/>
        <v>49428</v>
      </c>
      <c r="T3457" s="43">
        <f ca="1">_xll.BInterpol('Base CDI'!$H$4:$H$28,'Base CDI'!$J$4:$J$29,S3457,"Cubic","Extrapolate=Linear","MultiX=Average","Skip=True","Sort=True")</f>
        <v>13.479255124746247</v>
      </c>
      <c r="U3457" s="43">
        <f ca="1">_xll.BInterpol('Base CDI'!$H$4:$H$28,'Base CDI'!$I$4:$I$29,S3457,"Cubic","Extrapolate=Linear","MultiX=Average","Skip=True","Sort=True")</f>
        <v>13.475581941196854</v>
      </c>
    </row>
    <row r="3458" spans="16:21" x14ac:dyDescent="0.25">
      <c r="P3458" s="10">
        <v>39545</v>
      </c>
      <c r="Q3458">
        <v>18.609970000000001</v>
      </c>
      <c r="S3458" s="42">
        <f t="shared" ca="1" si="59"/>
        <v>49429</v>
      </c>
      <c r="T3458" s="43">
        <f ca="1">_xll.BInterpol('Base CDI'!$H$4:$H$28,'Base CDI'!$J$4:$J$29,S3458,"Cubic","Extrapolate=Linear","MultiX=Average","Skip=True","Sort=True")</f>
        <v>13.479232519179735</v>
      </c>
      <c r="U3458" s="43">
        <f ca="1">_xll.BInterpol('Base CDI'!$H$4:$H$28,'Base CDI'!$I$4:$I$29,S3458,"Cubic","Extrapolate=Linear","MultiX=Average","Skip=True","Sort=True")</f>
        <v>13.475535608285529</v>
      </c>
    </row>
    <row r="3459" spans="16:21" x14ac:dyDescent="0.25">
      <c r="P3459" s="10">
        <v>39546</v>
      </c>
      <c r="Q3459">
        <v>18.61778</v>
      </c>
      <c r="S3459" s="42">
        <f t="shared" ca="1" si="59"/>
        <v>49430</v>
      </c>
      <c r="T3459" s="43">
        <f ca="1">_xll.BInterpol('Base CDI'!$H$4:$H$28,'Base CDI'!$J$4:$J$29,S3459,"Cubic","Extrapolate=Linear","MultiX=Average","Skip=True","Sort=True")</f>
        <v>13.479209791162287</v>
      </c>
      <c r="U3459" s="43">
        <f ca="1">_xll.BInterpol('Base CDI'!$H$4:$H$28,'Base CDI'!$I$4:$I$29,S3459,"Cubic","Extrapolate=Linear","MultiX=Average","Skip=True","Sort=True")</f>
        <v>13.475489138920523</v>
      </c>
    </row>
    <row r="3460" spans="16:21" x14ac:dyDescent="0.25">
      <c r="P3460" s="10">
        <v>39547</v>
      </c>
      <c r="Q3460">
        <v>18.62557</v>
      </c>
      <c r="S3460" s="42">
        <f t="shared" ca="1" si="59"/>
        <v>49431</v>
      </c>
      <c r="T3460" s="43">
        <f ca="1">_xll.BInterpol('Base CDI'!$H$4:$H$28,'Base CDI'!$J$4:$J$29,S3460,"Cubic","Extrapolate=Linear","MultiX=Average","Skip=True","Sort=True")</f>
        <v>13.47918694089366</v>
      </c>
      <c r="U3460" s="43">
        <f ca="1">_xll.BInterpol('Base CDI'!$H$4:$H$28,'Base CDI'!$I$4:$I$29,S3460,"Cubic","Extrapolate=Linear","MultiX=Average","Skip=True","Sort=True")</f>
        <v>13.475442533324435</v>
      </c>
    </row>
    <row r="3461" spans="16:21" x14ac:dyDescent="0.25">
      <c r="P3461" s="10">
        <v>39548</v>
      </c>
      <c r="Q3461">
        <v>18.63335</v>
      </c>
      <c r="S3461" s="42">
        <f t="shared" ca="1" si="59"/>
        <v>49432</v>
      </c>
      <c r="T3461" s="43">
        <f ca="1">_xll.BInterpol('Base CDI'!$H$4:$H$28,'Base CDI'!$J$4:$J$29,S3461,"Cubic","Extrapolate=Linear","MultiX=Average","Skip=True","Sort=True")</f>
        <v>13.47916396857361</v>
      </c>
      <c r="U3461" s="43">
        <f ca="1">_xll.BInterpol('Base CDI'!$H$4:$H$28,'Base CDI'!$I$4:$I$29,S3461,"Cubic","Extrapolate=Linear","MultiX=Average","Skip=True","Sort=True")</f>
        <v>13.475395791719864</v>
      </c>
    </row>
    <row r="3462" spans="16:21" x14ac:dyDescent="0.25">
      <c r="P3462" s="10">
        <v>39549</v>
      </c>
      <c r="Q3462">
        <v>18.64114</v>
      </c>
      <c r="S3462" s="42">
        <f t="shared" ca="1" si="59"/>
        <v>49433</v>
      </c>
      <c r="T3462" s="43">
        <f ca="1">_xll.BInterpol('Base CDI'!$H$4:$H$28,'Base CDI'!$J$4:$J$29,S3462,"Cubic","Extrapolate=Linear","MultiX=Average","Skip=True","Sort=True")</f>
        <v>13.479140874401894</v>
      </c>
      <c r="U3462" s="43">
        <f ca="1">_xll.BInterpol('Base CDI'!$H$4:$H$28,'Base CDI'!$I$4:$I$29,S3462,"Cubic","Extrapolate=Linear","MultiX=Average","Skip=True","Sort=True")</f>
        <v>13.475348914329411</v>
      </c>
    </row>
    <row r="3463" spans="16:21" x14ac:dyDescent="0.25">
      <c r="P3463" s="10">
        <v>39552</v>
      </c>
      <c r="Q3463">
        <v>18.64893</v>
      </c>
      <c r="S3463" s="42">
        <f t="shared" ca="1" si="59"/>
        <v>49434</v>
      </c>
      <c r="T3463" s="43">
        <f ca="1">_xll.BInterpol('Base CDI'!$H$4:$H$28,'Base CDI'!$J$4:$J$29,S3463,"Cubic","Extrapolate=Linear","MultiX=Average","Skip=True","Sort=True")</f>
        <v>13.47911765857827</v>
      </c>
      <c r="U3463" s="43">
        <f ca="1">_xll.BInterpol('Base CDI'!$H$4:$H$28,'Base CDI'!$I$4:$I$29,S3463,"Cubic","Extrapolate=Linear","MultiX=Average","Skip=True","Sort=True")</f>
        <v>13.475301901375676</v>
      </c>
    </row>
    <row r="3464" spans="16:21" x14ac:dyDescent="0.25">
      <c r="P3464" s="10">
        <v>39553</v>
      </c>
      <c r="Q3464">
        <v>18.65673</v>
      </c>
      <c r="S3464" s="42">
        <f t="shared" ca="1" si="59"/>
        <v>49435</v>
      </c>
      <c r="T3464" s="43">
        <f ca="1">_xll.BInterpol('Base CDI'!$H$4:$H$28,'Base CDI'!$J$4:$J$29,S3464,"Cubic","Extrapolate=Linear","MultiX=Average","Skip=True","Sort=True")</f>
        <v>13.479094321302492</v>
      </c>
      <c r="U3464" s="43">
        <f ca="1">_xll.BInterpol('Base CDI'!$H$4:$H$28,'Base CDI'!$I$4:$I$29,S3464,"Cubic","Extrapolate=Linear","MultiX=Average","Skip=True","Sort=True")</f>
        <v>13.475254753081257</v>
      </c>
    </row>
    <row r="3465" spans="16:21" x14ac:dyDescent="0.25">
      <c r="P3465" s="10">
        <v>39554</v>
      </c>
      <c r="Q3465">
        <v>18.664539999999999</v>
      </c>
      <c r="S3465" s="42">
        <f t="shared" ca="1" si="59"/>
        <v>49436</v>
      </c>
      <c r="T3465" s="43">
        <f ca="1">_xll.BInterpol('Base CDI'!$H$4:$H$28,'Base CDI'!$J$4:$J$29,S3465,"Cubic","Extrapolate=Linear","MultiX=Average","Skip=True","Sort=True")</f>
        <v>13.479070862774321</v>
      </c>
      <c r="U3465" s="43">
        <f ca="1">_xll.BInterpol('Base CDI'!$H$4:$H$28,'Base CDI'!$I$4:$I$29,S3465,"Cubic","Extrapolate=Linear","MultiX=Average","Skip=True","Sort=True")</f>
        <v>13.475207469668756</v>
      </c>
    </row>
    <row r="3466" spans="16:21" x14ac:dyDescent="0.25">
      <c r="P3466" s="10">
        <v>39555</v>
      </c>
      <c r="Q3466">
        <v>18.672350000000002</v>
      </c>
      <c r="S3466" s="42">
        <f t="shared" ca="1" si="59"/>
        <v>49437</v>
      </c>
      <c r="T3466" s="43">
        <f ca="1">_xll.BInterpol('Base CDI'!$H$4:$H$28,'Base CDI'!$J$4:$J$29,S3466,"Cubic","Extrapolate=Linear","MultiX=Average","Skip=True","Sort=True")</f>
        <v>13.479047283193511</v>
      </c>
      <c r="U3466" s="43">
        <f ca="1">_xll.BInterpol('Base CDI'!$H$4:$H$28,'Base CDI'!$I$4:$I$29,S3466,"Cubic","Extrapolate=Linear","MultiX=Average","Skip=True","Sort=True")</f>
        <v>13.475160051360772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60">S3466+1</f>
        <v>49438</v>
      </c>
      <c r="T3467" s="43">
        <f ca="1">_xll.BInterpol('Base CDI'!$H$4:$H$28,'Base CDI'!$J$4:$J$29,S3467,"Cubic","Extrapolate=Linear","MultiX=Average","Skip=True","Sort=True")</f>
        <v>13.479023582759819</v>
      </c>
      <c r="U3467" s="43">
        <f ca="1">_xll.BInterpol('Base CDI'!$H$4:$H$28,'Base CDI'!$I$4:$I$29,S3467,"Cubic","Extrapolate=Linear","MultiX=Average","Skip=True","Sort=True")</f>
        <v>13.475112498379906</v>
      </c>
    </row>
    <row r="3468" spans="16:21" x14ac:dyDescent="0.25">
      <c r="P3468" s="10">
        <v>39560</v>
      </c>
      <c r="Q3468">
        <v>18.688649999999999</v>
      </c>
      <c r="S3468" s="42">
        <f t="shared" ca="1" si="60"/>
        <v>49439</v>
      </c>
      <c r="T3468" s="43">
        <f ca="1">_xll.BInterpol('Base CDI'!$H$4:$H$28,'Base CDI'!$J$4:$J$29,S3468,"Cubic","Extrapolate=Linear","MultiX=Average","Skip=True","Sort=True")</f>
        <v>13.478999761673002</v>
      </c>
      <c r="U3468" s="43">
        <f ca="1">_xll.BInterpol('Base CDI'!$H$4:$H$28,'Base CDI'!$I$4:$I$29,S3468,"Cubic","Extrapolate=Linear","MultiX=Average","Skip=True","Sort=True")</f>
        <v>13.475064810948755</v>
      </c>
    </row>
    <row r="3469" spans="16:21" x14ac:dyDescent="0.25">
      <c r="P3469" s="10">
        <v>39561</v>
      </c>
      <c r="Q3469">
        <v>18.6968</v>
      </c>
      <c r="S3469" s="42">
        <f t="shared" ca="1" si="60"/>
        <v>49440</v>
      </c>
      <c r="T3469" s="43">
        <f ca="1">_xll.BInterpol('Base CDI'!$H$4:$H$28,'Base CDI'!$J$4:$J$29,S3469,"Cubic","Extrapolate=Linear","MultiX=Average","Skip=True","Sort=True")</f>
        <v>13.478975820132817</v>
      </c>
      <c r="U3469" s="43">
        <f ca="1">_xll.BInterpol('Base CDI'!$H$4:$H$28,'Base CDI'!$I$4:$I$29,S3469,"Cubic","Extrapolate=Linear","MultiX=Average","Skip=True","Sort=True")</f>
        <v>13.475016989289919</v>
      </c>
    </row>
    <row r="3470" spans="16:21" x14ac:dyDescent="0.25">
      <c r="P3470" s="10">
        <v>39562</v>
      </c>
      <c r="Q3470">
        <v>18.704930000000001</v>
      </c>
      <c r="S3470" s="42">
        <f t="shared" ca="1" si="60"/>
        <v>49441</v>
      </c>
      <c r="T3470" s="43">
        <f ca="1">_xll.BInterpol('Base CDI'!$H$4:$H$28,'Base CDI'!$J$4:$J$29,S3470,"Cubic","Extrapolate=Linear","MultiX=Average","Skip=True","Sort=True")</f>
        <v>13.47895175833902</v>
      </c>
      <c r="U3470" s="43">
        <f ca="1">_xll.BInterpol('Base CDI'!$H$4:$H$28,'Base CDI'!$I$4:$I$29,S3470,"Cubic","Extrapolate=Linear","MultiX=Average","Skip=True","Sort=True")</f>
        <v>13.474969033626001</v>
      </c>
    </row>
    <row r="3471" spans="16:21" x14ac:dyDescent="0.25">
      <c r="P3471" s="10">
        <v>39563</v>
      </c>
      <c r="Q3471">
        <v>18.713059999999999</v>
      </c>
      <c r="S3471" s="42">
        <f t="shared" ca="1" si="60"/>
        <v>49442</v>
      </c>
      <c r="T3471" s="43">
        <f ca="1">_xll.BInterpol('Base CDI'!$H$4:$H$28,'Base CDI'!$J$4:$J$29,S3471,"Cubic","Extrapolate=Linear","MultiX=Average","Skip=True","Sort=True")</f>
        <v>13.478927576491371</v>
      </c>
      <c r="U3471" s="43">
        <f ca="1">_xll.BInterpol('Base CDI'!$H$4:$H$28,'Base CDI'!$I$4:$I$29,S3471,"Cubic","Extrapolate=Linear","MultiX=Average","Skip=True","Sort=True")</f>
        <v>13.474920944179599</v>
      </c>
    </row>
    <row r="3472" spans="16:21" x14ac:dyDescent="0.25">
      <c r="P3472" s="10">
        <v>39566</v>
      </c>
      <c r="Q3472">
        <v>18.721209999999999</v>
      </c>
      <c r="S3472" s="42">
        <f t="shared" ca="1" si="60"/>
        <v>49443</v>
      </c>
      <c r="T3472" s="43">
        <f ca="1">_xll.BInterpol('Base CDI'!$H$4:$H$28,'Base CDI'!$J$4:$J$29,S3472,"Cubic","Extrapolate=Linear","MultiX=Average","Skip=True","Sort=True")</f>
        <v>13.478903274789623</v>
      </c>
      <c r="U3472" s="43">
        <f ca="1">_xll.BInterpol('Base CDI'!$H$4:$H$28,'Base CDI'!$I$4:$I$29,S3472,"Cubic","Extrapolate=Linear","MultiX=Average","Skip=True","Sort=True")</f>
        <v>13.474872721173313</v>
      </c>
    </row>
    <row r="3473" spans="16:21" x14ac:dyDescent="0.25">
      <c r="P3473" s="10">
        <v>39567</v>
      </c>
      <c r="Q3473">
        <v>18.72935</v>
      </c>
      <c r="S3473" s="42">
        <f t="shared" ca="1" si="60"/>
        <v>49444</v>
      </c>
      <c r="T3473" s="43">
        <f ca="1">_xll.BInterpol('Base CDI'!$H$4:$H$28,'Base CDI'!$J$4:$J$29,S3473,"Cubic","Extrapolate=Linear","MultiX=Average","Skip=True","Sort=True")</f>
        <v>13.478878853433535</v>
      </c>
      <c r="U3473" s="43">
        <f ca="1">_xll.BInterpol('Base CDI'!$H$4:$H$28,'Base CDI'!$I$4:$I$29,S3473,"Cubic","Extrapolate=Linear","MultiX=Average","Skip=True","Sort=True")</f>
        <v>13.474824364829741</v>
      </c>
    </row>
    <row r="3474" spans="16:21" x14ac:dyDescent="0.25">
      <c r="P3474" s="10">
        <v>39568</v>
      </c>
      <c r="Q3474">
        <v>18.737490000000001</v>
      </c>
      <c r="S3474" s="42">
        <f t="shared" ca="1" si="60"/>
        <v>49445</v>
      </c>
      <c r="T3474" s="43">
        <f ca="1">_xll.BInterpol('Base CDI'!$H$4:$H$28,'Base CDI'!$J$4:$J$29,S3474,"Cubic","Extrapolate=Linear","MultiX=Average","Skip=True","Sort=True")</f>
        <v>13.478854312622863</v>
      </c>
      <c r="U3474" s="43">
        <f ca="1">_xll.BInterpol('Base CDI'!$H$4:$H$28,'Base CDI'!$I$4:$I$29,S3474,"Cubic","Extrapolate=Linear","MultiX=Average","Skip=True","Sort=True")</f>
        <v>13.474775875371485</v>
      </c>
    </row>
    <row r="3475" spans="16:21" x14ac:dyDescent="0.25">
      <c r="P3475" s="10">
        <v>39570</v>
      </c>
      <c r="Q3475">
        <v>18.745629999999998</v>
      </c>
      <c r="S3475" s="42">
        <f t="shared" ca="1" si="60"/>
        <v>49446</v>
      </c>
      <c r="T3475" s="43">
        <f ca="1">_xll.BInterpol('Base CDI'!$H$4:$H$28,'Base CDI'!$J$4:$J$29,S3475,"Cubic","Extrapolate=Linear","MultiX=Average","Skip=True","Sort=True")</f>
        <v>13.478829652557364</v>
      </c>
      <c r="U3475" s="43">
        <f ca="1">_xll.BInterpol('Base CDI'!$H$4:$H$28,'Base CDI'!$I$4:$I$29,S3475,"Cubic","Extrapolate=Linear","MultiX=Average","Skip=True","Sort=True")</f>
        <v>13.474727253021145</v>
      </c>
    </row>
    <row r="3476" spans="16:21" x14ac:dyDescent="0.25">
      <c r="P3476" s="10">
        <v>39573</v>
      </c>
      <c r="Q3476">
        <v>18.753779999999999</v>
      </c>
      <c r="S3476" s="42">
        <f t="shared" ca="1" si="60"/>
        <v>49447</v>
      </c>
      <c r="T3476" s="43">
        <f ca="1">_xll.BInterpol('Base CDI'!$H$4:$H$28,'Base CDI'!$J$4:$J$29,S3476,"Cubic","Extrapolate=Linear","MultiX=Average","Skip=True","Sort=True")</f>
        <v>13.478804873436793</v>
      </c>
      <c r="U3476" s="43">
        <f ca="1">_xll.BInterpol('Base CDI'!$H$4:$H$28,'Base CDI'!$I$4:$I$29,S3476,"Cubic","Extrapolate=Linear","MultiX=Average","Skip=True","Sort=True")</f>
        <v>13.474678498001319</v>
      </c>
    </row>
    <row r="3477" spans="16:21" x14ac:dyDescent="0.25">
      <c r="P3477" s="10">
        <v>39574</v>
      </c>
      <c r="Q3477">
        <v>18.76193</v>
      </c>
      <c r="S3477" s="42">
        <f t="shared" ca="1" si="60"/>
        <v>49448</v>
      </c>
      <c r="T3477" s="43">
        <f ca="1">_xll.BInterpol('Base CDI'!$H$4:$H$28,'Base CDI'!$J$4:$J$29,S3477,"Cubic","Extrapolate=Linear","MultiX=Average","Skip=True","Sort=True")</f>
        <v>13.478779975460911</v>
      </c>
      <c r="U3477" s="43">
        <f ca="1">_xll.BInterpol('Base CDI'!$H$4:$H$28,'Base CDI'!$I$4:$I$29,S3477,"Cubic","Extrapolate=Linear","MultiX=Average","Skip=True","Sort=True")</f>
        <v>13.474629610534608</v>
      </c>
    </row>
    <row r="3478" spans="16:21" x14ac:dyDescent="0.25">
      <c r="P3478" s="10">
        <v>39575</v>
      </c>
      <c r="Q3478">
        <v>18.77007</v>
      </c>
      <c r="S3478" s="42">
        <f t="shared" ca="1" si="60"/>
        <v>49449</v>
      </c>
      <c r="T3478" s="43">
        <f ca="1">_xll.BInterpol('Base CDI'!$H$4:$H$28,'Base CDI'!$J$4:$J$29,S3478,"Cubic","Extrapolate=Linear","MultiX=Average","Skip=True","Sort=True")</f>
        <v>13.478754958829473</v>
      </c>
      <c r="U3478" s="43">
        <f ca="1">_xll.BInterpol('Base CDI'!$H$4:$H$28,'Base CDI'!$I$4:$I$29,S3478,"Cubic","Extrapolate=Linear","MultiX=Average","Skip=True","Sort=True")</f>
        <v>13.474580590843612</v>
      </c>
    </row>
    <row r="3479" spans="16:21" x14ac:dyDescent="0.25">
      <c r="P3479" s="10">
        <v>39576</v>
      </c>
      <c r="Q3479">
        <v>18.778220000000001</v>
      </c>
      <c r="S3479" s="42">
        <f t="shared" ca="1" si="60"/>
        <v>49450</v>
      </c>
      <c r="T3479" s="43">
        <f ca="1">_xll.BInterpol('Base CDI'!$H$4:$H$28,'Base CDI'!$J$4:$J$29,S3479,"Cubic","Extrapolate=Linear","MultiX=Average","Skip=True","Sort=True")</f>
        <v>13.478729823742233</v>
      </c>
      <c r="U3479" s="43">
        <f ca="1">_xll.BInterpol('Base CDI'!$H$4:$H$28,'Base CDI'!$I$4:$I$29,S3479,"Cubic","Extrapolate=Linear","MultiX=Average","Skip=True","Sort=True")</f>
        <v>13.47453143915093</v>
      </c>
    </row>
    <row r="3480" spans="16:21" x14ac:dyDescent="0.25">
      <c r="P3480" s="10">
        <v>39577</v>
      </c>
      <c r="Q3480">
        <v>18.786359999999998</v>
      </c>
      <c r="S3480" s="42">
        <f t="shared" ca="1" si="60"/>
        <v>49451</v>
      </c>
      <c r="T3480" s="43">
        <f ca="1">_xll.BInterpol('Base CDI'!$H$4:$H$28,'Base CDI'!$J$4:$J$29,S3480,"Cubic","Extrapolate=Linear","MultiX=Average","Skip=True","Sort=True")</f>
        <v>13.478704570398952</v>
      </c>
      <c r="U3480" s="43">
        <f ca="1">_xll.BInterpol('Base CDI'!$H$4:$H$28,'Base CDI'!$I$4:$I$29,S3480,"Cubic","Extrapolate=Linear","MultiX=Average","Skip=True","Sort=True")</f>
        <v>13.474482155679162</v>
      </c>
    </row>
    <row r="3481" spans="16:21" x14ac:dyDescent="0.25">
      <c r="P3481" s="10">
        <v>39580</v>
      </c>
      <c r="Q3481">
        <v>18.794519999999999</v>
      </c>
      <c r="S3481" s="42">
        <f t="shared" ca="1" si="60"/>
        <v>49452</v>
      </c>
      <c r="T3481" s="43">
        <f ca="1">_xll.BInterpol('Base CDI'!$H$4:$H$28,'Base CDI'!$J$4:$J$29,S3481,"Cubic","Extrapolate=Linear","MultiX=Average","Skip=True","Sort=True")</f>
        <v>13.478679198999384</v>
      </c>
      <c r="U3481" s="43">
        <f ca="1">_xll.BInterpol('Base CDI'!$H$4:$H$28,'Base CDI'!$I$4:$I$29,S3481,"Cubic","Extrapolate=Linear","MultiX=Average","Skip=True","Sort=True")</f>
        <v>13.474432740650908</v>
      </c>
    </row>
    <row r="3482" spans="16:21" x14ac:dyDescent="0.25">
      <c r="P3482" s="10">
        <v>39581</v>
      </c>
      <c r="Q3482">
        <v>18.802679999999999</v>
      </c>
      <c r="S3482" s="42">
        <f t="shared" ca="1" si="60"/>
        <v>49453</v>
      </c>
      <c r="T3482" s="43">
        <f ca="1">_xll.BInterpol('Base CDI'!$H$4:$H$28,'Base CDI'!$J$4:$J$29,S3482,"Cubic","Extrapolate=Linear","MultiX=Average","Skip=True","Sort=True")</f>
        <v>13.478653709743288</v>
      </c>
      <c r="U3482" s="43">
        <f ca="1">_xll.BInterpol('Base CDI'!$H$4:$H$28,'Base CDI'!$I$4:$I$29,S3482,"Cubic","Extrapolate=Linear","MultiX=Average","Skip=True","Sort=True")</f>
        <v>13.474383194288768</v>
      </c>
    </row>
    <row r="3483" spans="16:21" x14ac:dyDescent="0.25">
      <c r="P3483" s="10">
        <v>39582</v>
      </c>
      <c r="Q3483">
        <v>18.810839999999999</v>
      </c>
      <c r="S3483" s="42">
        <f t="shared" ca="1" si="60"/>
        <v>49454</v>
      </c>
      <c r="T3483" s="43">
        <f ca="1">_xll.BInterpol('Base CDI'!$H$4:$H$28,'Base CDI'!$J$4:$J$29,S3483,"Cubic","Extrapolate=Linear","MultiX=Average","Skip=True","Sort=True")</f>
        <v>13.478628102830418</v>
      </c>
      <c r="U3483" s="43">
        <f ca="1">_xll.BInterpol('Base CDI'!$H$4:$H$28,'Base CDI'!$I$4:$I$29,S3483,"Cubic","Extrapolate=Linear","MultiX=Average","Skip=True","Sort=True")</f>
        <v>13.47433351681534</v>
      </c>
    </row>
    <row r="3484" spans="16:21" x14ac:dyDescent="0.25">
      <c r="P3484" s="10">
        <v>39583</v>
      </c>
      <c r="Q3484">
        <v>18.818999999999999</v>
      </c>
      <c r="S3484" s="42">
        <f t="shared" ca="1" si="60"/>
        <v>49455</v>
      </c>
      <c r="T3484" s="43">
        <f ca="1">_xll.BInterpol('Base CDI'!$H$4:$H$28,'Base CDI'!$J$4:$J$29,S3484,"Cubic","Extrapolate=Linear","MultiX=Average","Skip=True","Sort=True")</f>
        <v>13.478602378460534</v>
      </c>
      <c r="U3484" s="43">
        <f ca="1">_xll.BInterpol('Base CDI'!$H$4:$H$28,'Base CDI'!$I$4:$I$29,S3484,"Cubic","Extrapolate=Linear","MultiX=Average","Skip=True","Sort=True")</f>
        <v>13.474283708453228</v>
      </c>
    </row>
    <row r="3485" spans="16:21" x14ac:dyDescent="0.25">
      <c r="P3485" s="10">
        <v>39584</v>
      </c>
      <c r="Q3485">
        <v>18.827159999999999</v>
      </c>
      <c r="S3485" s="42">
        <f t="shared" ca="1" si="60"/>
        <v>49456</v>
      </c>
      <c r="T3485" s="43">
        <f ca="1">_xll.BInterpol('Base CDI'!$H$4:$H$28,'Base CDI'!$J$4:$J$29,S3485,"Cubic","Extrapolate=Linear","MultiX=Average","Skip=True","Sort=True")</f>
        <v>13.478576536833391</v>
      </c>
      <c r="U3485" s="43">
        <f ca="1">_xll.BInterpol('Base CDI'!$H$4:$H$28,'Base CDI'!$I$4:$I$29,S3485,"Cubic","Extrapolate=Linear","MultiX=Average","Skip=True","Sort=True")</f>
        <v>13.474233769425028</v>
      </c>
    </row>
    <row r="3486" spans="16:21" x14ac:dyDescent="0.25">
      <c r="P3486" s="10">
        <v>39587</v>
      </c>
      <c r="Q3486">
        <v>18.835319999999999</v>
      </c>
      <c r="S3486" s="42">
        <f t="shared" ca="1" si="60"/>
        <v>49457</v>
      </c>
      <c r="T3486" s="43">
        <f ca="1">_xll.BInterpol('Base CDI'!$H$4:$H$28,'Base CDI'!$J$4:$J$29,S3486,"Cubic","Extrapolate=Linear","MultiX=Average","Skip=True","Sort=True")</f>
        <v>13.478550578148745</v>
      </c>
      <c r="U3486" s="43">
        <f ca="1">_xll.BInterpol('Base CDI'!$H$4:$H$28,'Base CDI'!$I$4:$I$29,S3486,"Cubic","Extrapolate=Linear","MultiX=Average","Skip=True","Sort=True")</f>
        <v>13.474183699953342</v>
      </c>
    </row>
    <row r="3487" spans="16:21" x14ac:dyDescent="0.25">
      <c r="P3487" s="10">
        <v>39588</v>
      </c>
      <c r="Q3487">
        <v>18.84347</v>
      </c>
      <c r="S3487" s="42">
        <f t="shared" ca="1" si="60"/>
        <v>49458</v>
      </c>
      <c r="T3487" s="43">
        <f ca="1">_xll.BInterpol('Base CDI'!$H$4:$H$28,'Base CDI'!$J$4:$J$29,S3487,"Cubic","Extrapolate=Linear","MultiX=Average","Skip=True","Sort=True")</f>
        <v>13.478524502606355</v>
      </c>
      <c r="U3487" s="43">
        <f ca="1">_xll.BInterpol('Base CDI'!$H$4:$H$28,'Base CDI'!$I$4:$I$29,S3487,"Cubic","Extrapolate=Linear","MultiX=Average","Skip=True","Sort=True")</f>
        <v>13.474133500260766</v>
      </c>
    </row>
    <row r="3488" spans="16:21" x14ac:dyDescent="0.25">
      <c r="P3488" s="10">
        <v>39589</v>
      </c>
      <c r="Q3488">
        <v>18.851649999999999</v>
      </c>
      <c r="S3488" s="42">
        <f t="shared" ca="1" si="60"/>
        <v>49459</v>
      </c>
      <c r="T3488" s="43">
        <f ca="1">_xll.BInterpol('Base CDI'!$H$4:$H$28,'Base CDI'!$J$4:$J$29,S3488,"Cubic","Extrapolate=Linear","MultiX=Average","Skip=True","Sort=True")</f>
        <v>13.478498310405977</v>
      </c>
      <c r="U3488" s="43">
        <f ca="1">_xll.BInterpol('Base CDI'!$H$4:$H$28,'Base CDI'!$I$4:$I$29,S3488,"Cubic","Extrapolate=Linear","MultiX=Average","Skip=True","Sort=True")</f>
        <v>13.474083170569905</v>
      </c>
    </row>
    <row r="3489" spans="16:21" x14ac:dyDescent="0.25">
      <c r="P3489" s="10">
        <v>39591</v>
      </c>
      <c r="Q3489">
        <v>18.859829999999999</v>
      </c>
      <c r="S3489" s="42">
        <f t="shared" ca="1" si="60"/>
        <v>49460</v>
      </c>
      <c r="T3489" s="43">
        <f ca="1">_xll.BInterpol('Base CDI'!$H$4:$H$28,'Base CDI'!$J$4:$J$29,S3489,"Cubic","Extrapolate=Linear","MultiX=Average","Skip=True","Sort=True")</f>
        <v>13.478472001747367</v>
      </c>
      <c r="U3489" s="43">
        <f ca="1">_xll.BInterpol('Base CDI'!$H$4:$H$28,'Base CDI'!$I$4:$I$29,S3489,"Cubic","Extrapolate=Linear","MultiX=Average","Skip=True","Sort=True")</f>
        <v>13.474032711103357</v>
      </c>
    </row>
    <row r="3490" spans="16:21" x14ac:dyDescent="0.25">
      <c r="P3490" s="10">
        <v>39594</v>
      </c>
      <c r="Q3490">
        <v>18.867999999999999</v>
      </c>
      <c r="S3490" s="42">
        <f t="shared" ca="1" si="60"/>
        <v>49461</v>
      </c>
      <c r="T3490" s="43">
        <f ca="1">_xll.BInterpol('Base CDI'!$H$4:$H$28,'Base CDI'!$J$4:$J$29,S3490,"Cubic","Extrapolate=Linear","MultiX=Average","Skip=True","Sort=True")</f>
        <v>13.478445576830282</v>
      </c>
      <c r="U3490" s="43">
        <f ca="1">_xll.BInterpol('Base CDI'!$H$4:$H$28,'Base CDI'!$I$4:$I$29,S3490,"Cubic","Extrapolate=Linear","MultiX=Average","Skip=True","Sort=True")</f>
        <v>13.47398212208372</v>
      </c>
    </row>
    <row r="3491" spans="16:21" x14ac:dyDescent="0.25">
      <c r="P3491" s="10">
        <v>39595</v>
      </c>
      <c r="Q3491">
        <v>18.876190000000001</v>
      </c>
      <c r="S3491" s="42">
        <f t="shared" ca="1" si="60"/>
        <v>49462</v>
      </c>
      <c r="T3491" s="43">
        <f ca="1">_xll.BInterpol('Base CDI'!$H$4:$H$28,'Base CDI'!$J$4:$J$29,S3491,"Cubic","Extrapolate=Linear","MultiX=Average","Skip=True","Sort=True")</f>
        <v>13.478419035854481</v>
      </c>
      <c r="U3491" s="43">
        <f ca="1">_xll.BInterpol('Base CDI'!$H$4:$H$28,'Base CDI'!$I$4:$I$29,S3491,"Cubic","Extrapolate=Linear","MultiX=Average","Skip=True","Sort=True")</f>
        <v>13.473931403733594</v>
      </c>
    </row>
    <row r="3492" spans="16:21" x14ac:dyDescent="0.25">
      <c r="P3492" s="10">
        <v>39596</v>
      </c>
      <c r="Q3492">
        <v>18.88438</v>
      </c>
      <c r="S3492" s="42">
        <f t="shared" ca="1" si="60"/>
        <v>49463</v>
      </c>
      <c r="T3492" s="43">
        <f ca="1">_xll.BInterpol('Base CDI'!$H$4:$H$28,'Base CDI'!$J$4:$J$29,S3492,"Cubic","Extrapolate=Linear","MultiX=Average","Skip=True","Sort=True")</f>
        <v>13.478392379019718</v>
      </c>
      <c r="U3492" s="43">
        <f ca="1">_xll.BInterpol('Base CDI'!$H$4:$H$28,'Base CDI'!$I$4:$I$29,S3492,"Cubic","Extrapolate=Linear","MultiX=Average","Skip=True","Sort=True")</f>
        <v>13.473880556275583</v>
      </c>
    </row>
    <row r="3493" spans="16:21" x14ac:dyDescent="0.25">
      <c r="P3493" s="10">
        <v>39597</v>
      </c>
      <c r="Q3493">
        <v>18.89256</v>
      </c>
      <c r="S3493" s="42">
        <f t="shared" ca="1" si="60"/>
        <v>49464</v>
      </c>
      <c r="T3493" s="43">
        <f ca="1">_xll.BInterpol('Base CDI'!$H$4:$H$28,'Base CDI'!$J$4:$J$29,S3493,"Cubic","Extrapolate=Linear","MultiX=Average","Skip=True","Sort=True")</f>
        <v>13.478365606525751</v>
      </c>
      <c r="U3493" s="43">
        <f ca="1">_xll.BInterpol('Base CDI'!$H$4:$H$28,'Base CDI'!$I$4:$I$29,S3493,"Cubic","Extrapolate=Linear","MultiX=Average","Skip=True","Sort=True")</f>
        <v>13.473829579932282</v>
      </c>
    </row>
    <row r="3494" spans="16:21" x14ac:dyDescent="0.25">
      <c r="P3494" s="10">
        <v>39598</v>
      </c>
      <c r="Q3494">
        <v>18.900749999999999</v>
      </c>
      <c r="S3494" s="42">
        <f t="shared" ca="1" si="60"/>
        <v>49465</v>
      </c>
      <c r="T3494" s="43">
        <f ca="1">_xll.BInterpol('Base CDI'!$H$4:$H$28,'Base CDI'!$J$4:$J$29,S3494,"Cubic","Extrapolate=Linear","MultiX=Average","Skip=True","Sort=True")</f>
        <v>13.478338718572337</v>
      </c>
      <c r="U3494" s="43">
        <f ca="1">_xll.BInterpol('Base CDI'!$H$4:$H$28,'Base CDI'!$I$4:$I$29,S3494,"Cubic","Extrapolate=Linear","MultiX=Average","Skip=True","Sort=True")</f>
        <v>13.473778474926291</v>
      </c>
    </row>
    <row r="3495" spans="16:21" x14ac:dyDescent="0.25">
      <c r="P3495" s="10">
        <v>39601</v>
      </c>
      <c r="Q3495">
        <v>18.908950000000001</v>
      </c>
      <c r="S3495" s="42">
        <f t="shared" ca="1" si="60"/>
        <v>49466</v>
      </c>
      <c r="T3495" s="43">
        <f ca="1">_xll.BInterpol('Base CDI'!$H$4:$H$28,'Base CDI'!$J$4:$J$29,S3495,"Cubic","Extrapolate=Linear","MultiX=Average","Skip=True","Sort=True")</f>
        <v>13.478311715359231</v>
      </c>
      <c r="U3495" s="43">
        <f ca="1">_xll.BInterpol('Base CDI'!$H$4:$H$28,'Base CDI'!$I$4:$I$29,S3495,"Cubic","Extrapolate=Linear","MultiX=Average","Skip=True","Sort=True")</f>
        <v>13.473727241480214</v>
      </c>
    </row>
    <row r="3496" spans="16:21" x14ac:dyDescent="0.25">
      <c r="P3496" s="10">
        <v>39602</v>
      </c>
      <c r="Q3496">
        <v>18.917159999999999</v>
      </c>
      <c r="S3496" s="42">
        <f t="shared" ca="1" si="60"/>
        <v>49467</v>
      </c>
      <c r="T3496" s="43">
        <f ca="1">_xll.BInterpol('Base CDI'!$H$4:$H$28,'Base CDI'!$J$4:$J$29,S3496,"Cubic","Extrapolate=Linear","MultiX=Average","Skip=True","Sort=True")</f>
        <v>13.478284597086194</v>
      </c>
      <c r="U3496" s="43">
        <f ca="1">_xll.BInterpol('Base CDI'!$H$4:$H$28,'Base CDI'!$I$4:$I$29,S3496,"Cubic","Extrapolate=Linear","MultiX=Average","Skip=True","Sort=True")</f>
        <v>13.473675879816646</v>
      </c>
    </row>
    <row r="3497" spans="16:21" x14ac:dyDescent="0.25">
      <c r="P3497" s="10">
        <v>39603</v>
      </c>
      <c r="Q3497">
        <v>18.925360000000001</v>
      </c>
      <c r="S3497" s="42">
        <f t="shared" ca="1" si="60"/>
        <v>49468</v>
      </c>
      <c r="T3497" s="43">
        <f ca="1">_xll.BInterpol('Base CDI'!$H$4:$H$28,'Base CDI'!$J$4:$J$29,S3497,"Cubic","Extrapolate=Linear","MultiX=Average","Skip=True","Sort=True")</f>
        <v>13.478257363952979</v>
      </c>
      <c r="U3497" s="43">
        <f ca="1">_xll.BInterpol('Base CDI'!$H$4:$H$28,'Base CDI'!$I$4:$I$29,S3497,"Cubic","Extrapolate=Linear","MultiX=Average","Skip=True","Sort=True")</f>
        <v>13.473624390158189</v>
      </c>
    </row>
    <row r="3498" spans="16:21" x14ac:dyDescent="0.25">
      <c r="P3498" s="10">
        <v>39604</v>
      </c>
      <c r="Q3498">
        <v>18.93355</v>
      </c>
      <c r="S3498" s="42">
        <f t="shared" ca="1" si="60"/>
        <v>49469</v>
      </c>
      <c r="T3498" s="43">
        <f ca="1">_xll.BInterpol('Base CDI'!$H$4:$H$28,'Base CDI'!$J$4:$J$29,S3498,"Cubic","Extrapolate=Linear","MultiX=Average","Skip=True","Sort=True")</f>
        <v>13.478230016159344</v>
      </c>
      <c r="U3498" s="43">
        <f ca="1">_xll.BInterpol('Base CDI'!$H$4:$H$28,'Base CDI'!$I$4:$I$29,S3498,"Cubic","Extrapolate=Linear","MultiX=Average","Skip=True","Sort=True")</f>
        <v>13.473572772727444</v>
      </c>
    </row>
    <row r="3499" spans="16:21" x14ac:dyDescent="0.25">
      <c r="P3499" s="10">
        <v>39605</v>
      </c>
      <c r="Q3499">
        <v>18.94209</v>
      </c>
      <c r="S3499" s="42">
        <f t="shared" ca="1" si="60"/>
        <v>49470</v>
      </c>
      <c r="T3499" s="43">
        <f ca="1">_xll.BInterpol('Base CDI'!$H$4:$H$28,'Base CDI'!$J$4:$J$29,S3499,"Cubic","Extrapolate=Linear","MultiX=Average","Skip=True","Sort=True")</f>
        <v>13.478202553905046</v>
      </c>
      <c r="U3499" s="43">
        <f ca="1">_xll.BInterpol('Base CDI'!$H$4:$H$28,'Base CDI'!$I$4:$I$29,S3499,"Cubic","Extrapolate=Linear","MultiX=Average","Skip=True","Sort=True")</f>
        <v>13.47352102774701</v>
      </c>
    </row>
    <row r="3500" spans="16:21" x14ac:dyDescent="0.25">
      <c r="P3500" s="10">
        <v>39608</v>
      </c>
      <c r="Q3500">
        <v>18.95063</v>
      </c>
      <c r="S3500" s="42">
        <f t="shared" ca="1" si="60"/>
        <v>49471</v>
      </c>
      <c r="T3500" s="43">
        <f ca="1">_xll.BInterpol('Base CDI'!$H$4:$H$28,'Base CDI'!$J$4:$J$29,S3500,"Cubic","Extrapolate=Linear","MultiX=Average","Skip=True","Sort=True")</f>
        <v>13.478174977389841</v>
      </c>
      <c r="U3500" s="43">
        <f ca="1">_xll.BInterpol('Base CDI'!$H$4:$H$28,'Base CDI'!$I$4:$I$29,S3500,"Cubic","Extrapolate=Linear","MultiX=Average","Skip=True","Sort=True")</f>
        <v>13.473469155439485</v>
      </c>
    </row>
    <row r="3501" spans="16:21" x14ac:dyDescent="0.25">
      <c r="P3501" s="10">
        <v>39609</v>
      </c>
      <c r="Q3501">
        <v>18.95918</v>
      </c>
      <c r="S3501" s="42">
        <f t="shared" ca="1" si="60"/>
        <v>49472</v>
      </c>
      <c r="T3501" s="43">
        <f ca="1">_xll.BInterpol('Base CDI'!$H$4:$H$28,'Base CDI'!$J$4:$J$29,S3501,"Cubic","Extrapolate=Linear","MultiX=Average","Skip=True","Sort=True")</f>
        <v>13.478147286813488</v>
      </c>
      <c r="U3501" s="43">
        <f ca="1">_xll.BInterpol('Base CDI'!$H$4:$H$28,'Base CDI'!$I$4:$I$29,S3501,"Cubic","Extrapolate=Linear","MultiX=Average","Skip=True","Sort=True")</f>
        <v>13.47341715602747</v>
      </c>
    </row>
    <row r="3502" spans="16:21" x14ac:dyDescent="0.25">
      <c r="P3502" s="10">
        <v>39610</v>
      </c>
      <c r="Q3502">
        <v>18.967749999999999</v>
      </c>
      <c r="S3502" s="42">
        <f t="shared" ca="1" si="60"/>
        <v>49473</v>
      </c>
      <c r="T3502" s="43">
        <f ca="1">_xll.BInterpol('Base CDI'!$H$4:$H$28,'Base CDI'!$J$4:$J$29,S3502,"Cubic","Extrapolate=Linear","MultiX=Average","Skip=True","Sort=True")</f>
        <v>13.478119482375742</v>
      </c>
      <c r="U3502" s="43">
        <f ca="1">_xll.BInterpol('Base CDI'!$H$4:$H$28,'Base CDI'!$I$4:$I$29,S3502,"Cubic","Extrapolate=Linear","MultiX=Average","Skip=True","Sort=True")</f>
        <v>13.473365029733566</v>
      </c>
    </row>
    <row r="3503" spans="16:21" x14ac:dyDescent="0.25">
      <c r="P3503" s="10">
        <v>39611</v>
      </c>
      <c r="Q3503">
        <v>18.976330000000001</v>
      </c>
      <c r="S3503" s="42">
        <f t="shared" ca="1" si="60"/>
        <v>49474</v>
      </c>
      <c r="T3503" s="43">
        <f ca="1">_xll.BInterpol('Base CDI'!$H$4:$H$28,'Base CDI'!$J$4:$J$29,S3503,"Cubic","Extrapolate=Linear","MultiX=Average","Skip=True","Sort=True")</f>
        <v>13.47809156427636</v>
      </c>
      <c r="U3503" s="43">
        <f ca="1">_xll.BInterpol('Base CDI'!$H$4:$H$28,'Base CDI'!$I$4:$I$29,S3503,"Cubic","Extrapolate=Linear","MultiX=Average","Skip=True","Sort=True")</f>
        <v>13.47331277678037</v>
      </c>
    </row>
    <row r="3504" spans="16:21" x14ac:dyDescent="0.25">
      <c r="P3504" s="10">
        <v>39612</v>
      </c>
      <c r="Q3504">
        <v>18.984919999999999</v>
      </c>
      <c r="S3504" s="42">
        <f t="shared" ca="1" si="60"/>
        <v>49475</v>
      </c>
      <c r="T3504" s="43">
        <f ca="1">_xll.BInterpol('Base CDI'!$H$4:$H$28,'Base CDI'!$J$4:$J$29,S3504,"Cubic","Extrapolate=Linear","MultiX=Average","Skip=True","Sort=True")</f>
        <v>13.478063532715099</v>
      </c>
      <c r="U3504" s="43">
        <f ca="1">_xll.BInterpol('Base CDI'!$H$4:$H$28,'Base CDI'!$I$4:$I$29,S3504,"Cubic","Extrapolate=Linear","MultiX=Average","Skip=True","Sort=True")</f>
        <v>13.473260397390485</v>
      </c>
    </row>
    <row r="3505" spans="16:21" x14ac:dyDescent="0.25">
      <c r="P3505" s="10">
        <v>39615</v>
      </c>
      <c r="Q3505">
        <v>18.993510000000001</v>
      </c>
      <c r="S3505" s="42">
        <f t="shared" ca="1" si="60"/>
        <v>49476</v>
      </c>
      <c r="T3505" s="43">
        <f ca="1">_xll.BInterpol('Base CDI'!$H$4:$H$28,'Base CDI'!$J$4:$J$29,S3505,"Cubic","Extrapolate=Linear","MultiX=Average","Skip=True","Sort=True")</f>
        <v>13.478035387891715</v>
      </c>
      <c r="U3505" s="43">
        <f ca="1">_xll.BInterpol('Base CDI'!$H$4:$H$28,'Base CDI'!$I$4:$I$29,S3505,"Cubic","Extrapolate=Linear","MultiX=Average","Skip=True","Sort=True")</f>
        <v>13.473207891786508</v>
      </c>
    </row>
    <row r="3506" spans="16:21" x14ac:dyDescent="0.25">
      <c r="P3506" s="10">
        <v>39616</v>
      </c>
      <c r="Q3506">
        <v>19.002099999999999</v>
      </c>
      <c r="S3506" s="42">
        <f t="shared" ca="1" si="60"/>
        <v>49477</v>
      </c>
      <c r="T3506" s="43">
        <f ca="1">_xll.BInterpol('Base CDI'!$H$4:$H$28,'Base CDI'!$J$4:$J$29,S3506,"Cubic","Extrapolate=Linear","MultiX=Average","Skip=True","Sort=True")</f>
        <v>13.478007130005967</v>
      </c>
      <c r="U3506" s="43">
        <f ca="1">_xll.BInterpol('Base CDI'!$H$4:$H$28,'Base CDI'!$I$4:$I$29,S3506,"Cubic","Extrapolate=Linear","MultiX=Average","Skip=True","Sort=True")</f>
        <v>13.473155260191042</v>
      </c>
    </row>
    <row r="3507" spans="16:21" x14ac:dyDescent="0.25">
      <c r="P3507" s="10">
        <v>39617</v>
      </c>
      <c r="Q3507">
        <v>19.0107</v>
      </c>
      <c r="S3507" s="42">
        <f t="shared" ca="1" si="60"/>
        <v>49478</v>
      </c>
      <c r="T3507" s="43">
        <f ca="1">_xll.BInterpol('Base CDI'!$H$4:$H$28,'Base CDI'!$J$4:$J$29,S3507,"Cubic","Extrapolate=Linear","MultiX=Average","Skip=True","Sort=True")</f>
        <v>13.47797875925761</v>
      </c>
      <c r="U3507" s="43">
        <f ca="1">_xll.BInterpol('Base CDI'!$H$4:$H$28,'Base CDI'!$I$4:$I$29,S3507,"Cubic","Extrapolate=Linear","MultiX=Average","Skip=True","Sort=True")</f>
        <v>13.473102502826684</v>
      </c>
    </row>
    <row r="3508" spans="16:21" x14ac:dyDescent="0.25">
      <c r="P3508" s="10">
        <v>39618</v>
      </c>
      <c r="Q3508">
        <v>19.019290000000002</v>
      </c>
      <c r="S3508" s="42">
        <f t="shared" ca="1" si="60"/>
        <v>49479</v>
      </c>
      <c r="T3508" s="43">
        <f ca="1">_xll.BInterpol('Base CDI'!$H$4:$H$28,'Base CDI'!$J$4:$J$29,S3508,"Cubic","Extrapolate=Linear","MultiX=Average","Skip=True","Sort=True")</f>
        <v>13.477950275846402</v>
      </c>
      <c r="U3508" s="43">
        <f ca="1">_xll.BInterpol('Base CDI'!$H$4:$H$28,'Base CDI'!$I$4:$I$29,S3508,"Cubic","Extrapolate=Linear","MultiX=Average","Skip=True","Sort=True")</f>
        <v>13.473049619916035</v>
      </c>
    </row>
    <row r="3509" spans="16:21" x14ac:dyDescent="0.25">
      <c r="P3509" s="10">
        <v>39619</v>
      </c>
      <c r="Q3509">
        <v>19.027889999999999</v>
      </c>
      <c r="S3509" s="42">
        <f t="shared" ca="1" si="60"/>
        <v>49480</v>
      </c>
      <c r="T3509" s="43">
        <f ca="1">_xll.BInterpol('Base CDI'!$H$4:$H$28,'Base CDI'!$J$4:$J$29,S3509,"Cubic","Extrapolate=Linear","MultiX=Average","Skip=True","Sort=True")</f>
        <v>13.477921679972098</v>
      </c>
      <c r="U3509" s="43">
        <f ca="1">_xll.BInterpol('Base CDI'!$H$4:$H$28,'Base CDI'!$I$4:$I$29,S3509,"Cubic","Extrapolate=Linear","MultiX=Average","Skip=True","Sort=True")</f>
        <v>13.472996611681694</v>
      </c>
    </row>
    <row r="3510" spans="16:21" x14ac:dyDescent="0.25">
      <c r="P3510" s="10">
        <v>39622</v>
      </c>
      <c r="Q3510">
        <v>19.036490000000001</v>
      </c>
      <c r="S3510" s="42">
        <f t="shared" ca="1" si="60"/>
        <v>49481</v>
      </c>
      <c r="T3510" s="43">
        <f ca="1">_xll.BInterpol('Base CDI'!$H$4:$H$28,'Base CDI'!$J$4:$J$29,S3510,"Cubic","Extrapolate=Linear","MultiX=Average","Skip=True","Sort=True")</f>
        <v>13.477892971834459</v>
      </c>
      <c r="U3510" s="43">
        <f ca="1">_xll.BInterpol('Base CDI'!$H$4:$H$28,'Base CDI'!$I$4:$I$29,S3510,"Cubic","Extrapolate=Linear","MultiX=Average","Skip=True","Sort=True")</f>
        <v>13.472943478346263</v>
      </c>
    </row>
    <row r="3511" spans="16:21" x14ac:dyDescent="0.25">
      <c r="P3511" s="10">
        <v>39623</v>
      </c>
      <c r="Q3511">
        <v>19.045110000000001</v>
      </c>
      <c r="S3511" s="42">
        <f t="shared" ca="1" si="60"/>
        <v>49482</v>
      </c>
      <c r="T3511" s="43">
        <f ca="1">_xll.BInterpol('Base CDI'!$H$4:$H$28,'Base CDI'!$J$4:$J$29,S3511,"Cubic","Extrapolate=Linear","MultiX=Average","Skip=True","Sort=True")</f>
        <v>13.477864151633236</v>
      </c>
      <c r="U3511" s="43">
        <f ca="1">_xll.BInterpol('Base CDI'!$H$4:$H$28,'Base CDI'!$I$4:$I$29,S3511,"Cubic","Extrapolate=Linear","MultiX=Average","Skip=True","Sort=True")</f>
        <v>13.472890220132339</v>
      </c>
    </row>
    <row r="3512" spans="16:21" x14ac:dyDescent="0.25">
      <c r="P3512" s="10">
        <v>39624</v>
      </c>
      <c r="Q3512">
        <v>19.053730000000002</v>
      </c>
      <c r="S3512" s="42">
        <f t="shared" ca="1" si="60"/>
        <v>49483</v>
      </c>
      <c r="T3512" s="43">
        <f ca="1">_xll.BInterpol('Base CDI'!$H$4:$H$28,'Base CDI'!$J$4:$J$29,S3512,"Cubic","Extrapolate=Linear","MultiX=Average","Skip=True","Sort=True")</f>
        <v>13.47783521956819</v>
      </c>
      <c r="U3512" s="43">
        <f ca="1">_xll.BInterpol('Base CDI'!$H$4:$H$28,'Base CDI'!$I$4:$I$29,S3512,"Cubic","Extrapolate=Linear","MultiX=Average","Skip=True","Sort=True")</f>
        <v>13.472836837262523</v>
      </c>
    </row>
    <row r="3513" spans="16:21" x14ac:dyDescent="0.25">
      <c r="P3513" s="10">
        <v>39625</v>
      </c>
      <c r="Q3513">
        <v>19.062360000000002</v>
      </c>
      <c r="S3513" s="42">
        <f t="shared" ca="1" si="60"/>
        <v>49484</v>
      </c>
      <c r="T3513" s="43">
        <f ca="1">_xll.BInterpol('Base CDI'!$H$4:$H$28,'Base CDI'!$J$4:$J$29,S3513,"Cubic","Extrapolate=Linear","MultiX=Average","Skip=True","Sort=True")</f>
        <v>13.477806175839076</v>
      </c>
      <c r="U3513" s="43">
        <f ca="1">_xll.BInterpol('Base CDI'!$H$4:$H$28,'Base CDI'!$I$4:$I$29,S3513,"Cubic","Extrapolate=Linear","MultiX=Average","Skip=True","Sort=True")</f>
        <v>13.472783329959414</v>
      </c>
    </row>
    <row r="3514" spans="16:21" x14ac:dyDescent="0.25">
      <c r="P3514" s="10">
        <v>39626</v>
      </c>
      <c r="Q3514">
        <v>19.070979999999999</v>
      </c>
      <c r="S3514" s="42">
        <f t="shared" ca="1" si="60"/>
        <v>49485</v>
      </c>
      <c r="T3514" s="43">
        <f ca="1">_xll.BInterpol('Base CDI'!$H$4:$H$28,'Base CDI'!$J$4:$J$29,S3514,"Cubic","Extrapolate=Linear","MultiX=Average","Skip=True","Sort=True")</f>
        <v>13.47777702064565</v>
      </c>
      <c r="U3514" s="43">
        <f ca="1">_xll.BInterpol('Base CDI'!$H$4:$H$28,'Base CDI'!$I$4:$I$29,S3514,"Cubic","Extrapolate=Linear","MultiX=Average","Skip=True","Sort=True")</f>
        <v>13.472729698445614</v>
      </c>
    </row>
    <row r="3515" spans="16:21" x14ac:dyDescent="0.25">
      <c r="P3515" s="10">
        <v>39629</v>
      </c>
      <c r="Q3515">
        <v>19.079599999999999</v>
      </c>
      <c r="S3515" s="42">
        <f t="shared" ca="1" si="60"/>
        <v>49486</v>
      </c>
      <c r="T3515" s="43">
        <f ca="1">_xll.BInterpol('Base CDI'!$H$4:$H$28,'Base CDI'!$J$4:$J$29,S3515,"Cubic","Extrapolate=Linear","MultiX=Average","Skip=True","Sort=True")</f>
        <v>13.477747754187671</v>
      </c>
      <c r="U3515" s="43">
        <f ca="1">_xll.BInterpol('Base CDI'!$H$4:$H$28,'Base CDI'!$I$4:$I$29,S3515,"Cubic","Extrapolate=Linear","MultiX=Average","Skip=True","Sort=True")</f>
        <v>13.472675942943722</v>
      </c>
    </row>
    <row r="3516" spans="16:21" x14ac:dyDescent="0.25">
      <c r="P3516" s="10">
        <v>39630</v>
      </c>
      <c r="Q3516">
        <v>19.088249999999999</v>
      </c>
      <c r="S3516" s="42">
        <f t="shared" ca="1" si="60"/>
        <v>49487</v>
      </c>
      <c r="T3516" s="43">
        <f ca="1">_xll.BInterpol('Base CDI'!$H$4:$H$28,'Base CDI'!$J$4:$J$29,S3516,"Cubic","Extrapolate=Linear","MultiX=Average","Skip=True","Sort=True")</f>
        <v>13.477718376664896</v>
      </c>
      <c r="U3516" s="43">
        <f ca="1">_xll.BInterpol('Base CDI'!$H$4:$H$28,'Base CDI'!$I$4:$I$29,S3516,"Cubic","Extrapolate=Linear","MultiX=Average","Skip=True","Sort=True")</f>
        <v>13.472622063676335</v>
      </c>
    </row>
    <row r="3517" spans="16:21" x14ac:dyDescent="0.25">
      <c r="P3517" s="10">
        <v>39631</v>
      </c>
      <c r="Q3517">
        <v>19.09695</v>
      </c>
      <c r="S3517" s="42">
        <f t="shared" ca="1" si="60"/>
        <v>49488</v>
      </c>
      <c r="T3517" s="43">
        <f ca="1">_xll.BInterpol('Base CDI'!$H$4:$H$28,'Base CDI'!$J$4:$J$29,S3517,"Cubic","Extrapolate=Linear","MultiX=Average","Skip=True","Sort=True")</f>
        <v>13.477688888277081</v>
      </c>
      <c r="U3517" s="43">
        <f ca="1">_xll.BInterpol('Base CDI'!$H$4:$H$28,'Base CDI'!$I$4:$I$29,S3517,"Cubic","Extrapolate=Linear","MultiX=Average","Skip=True","Sort=True")</f>
        <v>13.472568060866056</v>
      </c>
    </row>
    <row r="3518" spans="16:21" x14ac:dyDescent="0.25">
      <c r="P3518" s="10">
        <v>39632</v>
      </c>
      <c r="Q3518">
        <v>19.105630000000001</v>
      </c>
      <c r="S3518" s="42">
        <f t="shared" ca="1" si="60"/>
        <v>49489</v>
      </c>
      <c r="T3518" s="43">
        <f ca="1">_xll.BInterpol('Base CDI'!$H$4:$H$28,'Base CDI'!$J$4:$J$29,S3518,"Cubic","Extrapolate=Linear","MultiX=Average","Skip=True","Sort=True")</f>
        <v>13.477659289223983</v>
      </c>
      <c r="U3518" s="43">
        <f ca="1">_xll.BInterpol('Base CDI'!$H$4:$H$28,'Base CDI'!$I$4:$I$29,S3518,"Cubic","Extrapolate=Linear","MultiX=Average","Skip=True","Sort=True")</f>
        <v>13.472513934735485</v>
      </c>
    </row>
    <row r="3519" spans="16:21" x14ac:dyDescent="0.25">
      <c r="P3519" s="10">
        <v>39633</v>
      </c>
      <c r="Q3519">
        <v>19.11429</v>
      </c>
      <c r="S3519" s="42">
        <f t="shared" ca="1" si="60"/>
        <v>49490</v>
      </c>
      <c r="T3519" s="43">
        <f ca="1">_xll.BInterpol('Base CDI'!$H$4:$H$28,'Base CDI'!$J$4:$J$29,S3519,"Cubic","Extrapolate=Linear","MultiX=Average","Skip=True","Sort=True")</f>
        <v>13.477629579705356</v>
      </c>
      <c r="U3519" s="43">
        <f ca="1">_xll.BInterpol('Base CDI'!$H$4:$H$28,'Base CDI'!$I$4:$I$29,S3519,"Cubic","Extrapolate=Linear","MultiX=Average","Skip=True","Sort=True")</f>
        <v>13.47245968550722</v>
      </c>
    </row>
    <row r="3520" spans="16:21" x14ac:dyDescent="0.25">
      <c r="P3520" s="10">
        <v>39636</v>
      </c>
      <c r="Q3520">
        <v>19.122969999999999</v>
      </c>
      <c r="S3520" s="42">
        <f t="shared" ca="1" si="60"/>
        <v>49491</v>
      </c>
      <c r="T3520" s="43">
        <f ca="1">_xll.BInterpol('Base CDI'!$H$4:$H$28,'Base CDI'!$J$4:$J$29,S3520,"Cubic","Extrapolate=Linear","MultiX=Average","Skip=True","Sort=True")</f>
        <v>13.477599759920961</v>
      </c>
      <c r="U3520" s="43">
        <f ca="1">_xll.BInterpol('Base CDI'!$H$4:$H$28,'Base CDI'!$I$4:$I$29,S3520,"Cubic","Extrapolate=Linear","MultiX=Average","Skip=True","Sort=True")</f>
        <v>13.472405313403861</v>
      </c>
    </row>
    <row r="3521" spans="16:21" x14ac:dyDescent="0.25">
      <c r="P3521" s="10">
        <v>39637</v>
      </c>
      <c r="Q3521">
        <v>19.13165</v>
      </c>
      <c r="S3521" s="42">
        <f t="shared" ca="1" si="60"/>
        <v>49492</v>
      </c>
      <c r="T3521" s="43">
        <f ca="1">_xll.BInterpol('Base CDI'!$H$4:$H$28,'Base CDI'!$J$4:$J$29,S3521,"Cubic","Extrapolate=Linear","MultiX=Average","Skip=True","Sort=True")</f>
        <v>13.477569830070554</v>
      </c>
      <c r="U3521" s="43">
        <f ca="1">_xll.BInterpol('Base CDI'!$H$4:$H$28,'Base CDI'!$I$4:$I$29,S3521,"Cubic","Extrapolate=Linear","MultiX=Average","Skip=True","Sort=True")</f>
        <v>13.472350818648009</v>
      </c>
    </row>
    <row r="3522" spans="16:21" x14ac:dyDescent="0.25">
      <c r="P3522" s="10">
        <v>39638</v>
      </c>
      <c r="Q3522">
        <v>19.140339999999998</v>
      </c>
      <c r="S3522" s="42">
        <f t="shared" ca="1" si="60"/>
        <v>49493</v>
      </c>
      <c r="T3522" s="43">
        <f ca="1">_xll.BInterpol('Base CDI'!$H$4:$H$28,'Base CDI'!$J$4:$J$29,S3522,"Cubic","Extrapolate=Linear","MultiX=Average","Skip=True","Sort=True")</f>
        <v>13.477539790353889</v>
      </c>
      <c r="U3522" s="43">
        <f ca="1">_xll.BInterpol('Base CDI'!$H$4:$H$28,'Base CDI'!$I$4:$I$29,S3522,"Cubic","Extrapolate=Linear","MultiX=Average","Skip=True","Sort=True")</f>
        <v>13.472296201462262</v>
      </c>
    </row>
    <row r="3523" spans="16:21" x14ac:dyDescent="0.25">
      <c r="P3523" s="10">
        <v>39639</v>
      </c>
      <c r="Q3523">
        <v>19.149049999999999</v>
      </c>
      <c r="S3523" s="42">
        <f t="shared" ca="1" si="60"/>
        <v>49494</v>
      </c>
      <c r="T3523" s="43">
        <f ca="1">_xll.BInterpol('Base CDI'!$H$4:$H$28,'Base CDI'!$J$4:$J$29,S3523,"Cubic","Extrapolate=Linear","MultiX=Average","Skip=True","Sort=True")</f>
        <v>13.477509640970727</v>
      </c>
      <c r="U3523" s="43">
        <f ca="1">_xll.BInterpol('Base CDI'!$H$4:$H$28,'Base CDI'!$I$4:$I$29,S3523,"Cubic","Extrapolate=Linear","MultiX=Average","Skip=True","Sort=True")</f>
        <v>13.472241462069222</v>
      </c>
    </row>
    <row r="3524" spans="16:21" x14ac:dyDescent="0.25">
      <c r="P3524" s="10">
        <v>39640</v>
      </c>
      <c r="Q3524">
        <v>19.15774</v>
      </c>
      <c r="S3524" s="42">
        <f t="shared" ca="1" si="60"/>
        <v>49495</v>
      </c>
      <c r="T3524" s="43">
        <f ca="1">_xll.BInterpol('Base CDI'!$H$4:$H$28,'Base CDI'!$J$4:$J$29,S3524,"Cubic","Extrapolate=Linear","MultiX=Average","Skip=True","Sort=True")</f>
        <v>13.477479382120821</v>
      </c>
      <c r="U3524" s="43">
        <f ca="1">_xll.BInterpol('Base CDI'!$H$4:$H$28,'Base CDI'!$I$4:$I$29,S3524,"Cubic","Extrapolate=Linear","MultiX=Average","Skip=True","Sort=True")</f>
        <v>13.472186600691487</v>
      </c>
    </row>
    <row r="3525" spans="16:21" x14ac:dyDescent="0.25">
      <c r="P3525" s="10">
        <v>39643</v>
      </c>
      <c r="Q3525">
        <v>19.166440000000001</v>
      </c>
      <c r="S3525" s="42">
        <f t="shared" ca="1" si="60"/>
        <v>49496</v>
      </c>
      <c r="T3525" s="43">
        <f ca="1">_xll.BInterpol('Base CDI'!$H$4:$H$28,'Base CDI'!$J$4:$J$29,S3525,"Cubic","Extrapolate=Linear","MultiX=Average","Skip=True","Sort=True")</f>
        <v>13.477449014003929</v>
      </c>
      <c r="U3525" s="43">
        <f ca="1">_xll.BInterpol('Base CDI'!$H$4:$H$28,'Base CDI'!$I$4:$I$29,S3525,"Cubic","Extrapolate=Linear","MultiX=Average","Skip=True","Sort=True")</f>
        <v>13.472131617551657</v>
      </c>
    </row>
    <row r="3526" spans="16:21" x14ac:dyDescent="0.25">
      <c r="P3526" s="10">
        <v>39644</v>
      </c>
      <c r="Q3526">
        <v>19.17512</v>
      </c>
      <c r="S3526" s="42">
        <f t="shared" ca="1" si="60"/>
        <v>49497</v>
      </c>
      <c r="T3526" s="43">
        <f ca="1">_xll.BInterpol('Base CDI'!$H$4:$H$28,'Base CDI'!$J$4:$J$29,S3526,"Cubic","Extrapolate=Linear","MultiX=Average","Skip=True","Sort=True")</f>
        <v>13.47741853681981</v>
      </c>
      <c r="U3526" s="43">
        <f ca="1">_xll.BInterpol('Base CDI'!$H$4:$H$28,'Base CDI'!$I$4:$I$29,S3526,"Cubic","Extrapolate=Linear","MultiX=Average","Skip=True","Sort=True")</f>
        <v>13.472076512872334</v>
      </c>
    </row>
    <row r="3527" spans="16:21" x14ac:dyDescent="0.25">
      <c r="P3527" s="10">
        <v>39645</v>
      </c>
      <c r="Q3527">
        <v>19.183800000000002</v>
      </c>
      <c r="S3527" s="42">
        <f t="shared" ca="1" si="60"/>
        <v>49498</v>
      </c>
      <c r="T3527" s="43">
        <f ca="1">_xll.BInterpol('Base CDI'!$H$4:$H$28,'Base CDI'!$J$4:$J$29,S3527,"Cubic","Extrapolate=Linear","MultiX=Average","Skip=True","Sort=True")</f>
        <v>13.477387950768218</v>
      </c>
      <c r="U3527" s="43">
        <f ca="1">_xll.BInterpol('Base CDI'!$H$4:$H$28,'Base CDI'!$I$4:$I$29,S3527,"Cubic","Extrapolate=Linear","MultiX=Average","Skip=True","Sort=True")</f>
        <v>13.472021286876116</v>
      </c>
    </row>
    <row r="3528" spans="16:21" x14ac:dyDescent="0.25">
      <c r="P3528" s="10">
        <v>39646</v>
      </c>
      <c r="Q3528">
        <v>19.192489999999999</v>
      </c>
      <c r="S3528" s="42">
        <f t="shared" ca="1" si="60"/>
        <v>49499</v>
      </c>
      <c r="T3528" s="43">
        <f ca="1">_xll.BInterpol('Base CDI'!$H$4:$H$28,'Base CDI'!$J$4:$J$29,S3528,"Cubic","Extrapolate=Linear","MultiX=Average","Skip=True","Sort=True")</f>
        <v>13.477357256048911</v>
      </c>
      <c r="U3528" s="43">
        <f ca="1">_xll.BInterpol('Base CDI'!$H$4:$H$28,'Base CDI'!$I$4:$I$29,S3528,"Cubic","Extrapolate=Linear","MultiX=Average","Skip=True","Sort=True")</f>
        <v>13.471965939785601</v>
      </c>
    </row>
    <row r="3529" spans="16:21" x14ac:dyDescent="0.25">
      <c r="P3529" s="10">
        <v>39647</v>
      </c>
      <c r="Q3529">
        <v>19.20119</v>
      </c>
      <c r="S3529" s="42">
        <f t="shared" ca="1" si="60"/>
        <v>49500</v>
      </c>
      <c r="T3529" s="43">
        <f ca="1">_xll.BInterpol('Base CDI'!$H$4:$H$28,'Base CDI'!$J$4:$J$29,S3529,"Cubic","Extrapolate=Linear","MultiX=Average","Skip=True","Sort=True")</f>
        <v>13.477326452861647</v>
      </c>
      <c r="U3529" s="43">
        <f ca="1">_xll.BInterpol('Base CDI'!$H$4:$H$28,'Base CDI'!$I$4:$I$29,S3529,"Cubic","Extrapolate=Linear","MultiX=Average","Skip=True","Sort=True")</f>
        <v>13.471910471823392</v>
      </c>
    </row>
    <row r="3530" spans="16:21" x14ac:dyDescent="0.25">
      <c r="P3530" s="10">
        <v>39650</v>
      </c>
      <c r="Q3530">
        <v>19.209890000000001</v>
      </c>
      <c r="S3530" s="42">
        <f t="shared" ca="1" si="60"/>
        <v>49501</v>
      </c>
      <c r="T3530" s="43">
        <f ca="1">_xll.BInterpol('Base CDI'!$H$4:$H$28,'Base CDI'!$J$4:$J$29,S3530,"Cubic","Extrapolate=Linear","MultiX=Average","Skip=True","Sort=True")</f>
        <v>13.47729554140618</v>
      </c>
      <c r="U3530" s="43">
        <f ca="1">_xll.BInterpol('Base CDI'!$H$4:$H$28,'Base CDI'!$I$4:$I$29,S3530,"Cubic","Extrapolate=Linear","MultiX=Average","Skip=True","Sort=True")</f>
        <v>13.471854883212087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1">S3530+1</f>
        <v>49502</v>
      </c>
      <c r="T3531" s="43">
        <f ca="1">_xll.BInterpol('Base CDI'!$H$4:$H$28,'Base CDI'!$J$4:$J$29,S3531,"Cubic","Extrapolate=Linear","MultiX=Average","Skip=True","Sort=True")</f>
        <v>13.477264521882269</v>
      </c>
      <c r="U3531" s="43">
        <f ca="1">_xll.BInterpol('Base CDI'!$H$4:$H$28,'Base CDI'!$I$4:$I$29,S3531,"Cubic","Extrapolate=Linear","MultiX=Average","Skip=True","Sort=True")</f>
        <v>13.471799174174286</v>
      </c>
    </row>
    <row r="3532" spans="16:21" x14ac:dyDescent="0.25">
      <c r="P3532" s="10">
        <v>39652</v>
      </c>
      <c r="Q3532">
        <v>19.22729</v>
      </c>
      <c r="S3532" s="42">
        <f t="shared" ca="1" si="61"/>
        <v>49503</v>
      </c>
      <c r="T3532" s="43">
        <f ca="1">_xll.BInterpol('Base CDI'!$H$4:$H$28,'Base CDI'!$J$4:$J$29,S3532,"Cubic","Extrapolate=Linear","MultiX=Average","Skip=True","Sort=True")</f>
        <v>13.477233394489671</v>
      </c>
      <c r="U3532" s="43">
        <f ca="1">_xll.BInterpol('Base CDI'!$H$4:$H$28,'Base CDI'!$I$4:$I$29,S3532,"Cubic","Extrapolate=Linear","MultiX=Average","Skip=True","Sort=True")</f>
        <v>13.471743344932591</v>
      </c>
    </row>
    <row r="3533" spans="16:21" x14ac:dyDescent="0.25">
      <c r="P3533" s="10">
        <v>39653</v>
      </c>
      <c r="Q3533">
        <v>19.235990000000001</v>
      </c>
      <c r="S3533" s="42">
        <f t="shared" ca="1" si="61"/>
        <v>49504</v>
      </c>
      <c r="T3533" s="43">
        <f ca="1">_xll.BInterpol('Base CDI'!$H$4:$H$28,'Base CDI'!$J$4:$J$29,S3533,"Cubic","Extrapolate=Linear","MultiX=Average","Skip=True","Sort=True")</f>
        <v>13.477202159428142</v>
      </c>
      <c r="U3533" s="43">
        <f ca="1">_xll.BInterpol('Base CDI'!$H$4:$H$28,'Base CDI'!$I$4:$I$29,S3533,"Cubic","Extrapolate=Linear","MultiX=Average","Skip=True","Sort=True")</f>
        <v>13.471687395709598</v>
      </c>
    </row>
    <row r="3534" spans="16:21" x14ac:dyDescent="0.25">
      <c r="P3534" s="10">
        <v>39654</v>
      </c>
      <c r="Q3534">
        <v>19.24521</v>
      </c>
      <c r="S3534" s="42">
        <f t="shared" ca="1" si="61"/>
        <v>49505</v>
      </c>
      <c r="T3534" s="43">
        <f ca="1">_xll.BInterpol('Base CDI'!$H$4:$H$28,'Base CDI'!$J$4:$J$29,S3534,"Cubic","Extrapolate=Linear","MultiX=Average","Skip=True","Sort=True")</f>
        <v>13.477170816897438</v>
      </c>
      <c r="U3534" s="43">
        <f ca="1">_xll.BInterpol('Base CDI'!$H$4:$H$28,'Base CDI'!$I$4:$I$29,S3534,"Cubic","Extrapolate=Linear","MultiX=Average","Skip=True","Sort=True")</f>
        <v>13.471631326727909</v>
      </c>
    </row>
    <row r="3535" spans="16:21" x14ac:dyDescent="0.25">
      <c r="P3535" s="10">
        <v>39657</v>
      </c>
      <c r="Q3535">
        <v>19.254439999999999</v>
      </c>
      <c r="S3535" s="42">
        <f t="shared" ca="1" si="61"/>
        <v>49506</v>
      </c>
      <c r="T3535" s="43">
        <f ca="1">_xll.BInterpol('Base CDI'!$H$4:$H$28,'Base CDI'!$J$4:$J$29,S3535,"Cubic","Extrapolate=Linear","MultiX=Average","Skip=True","Sort=True")</f>
        <v>13.477139367097317</v>
      </c>
      <c r="U3535" s="43">
        <f ca="1">_xll.BInterpol('Base CDI'!$H$4:$H$28,'Base CDI'!$I$4:$I$29,S3535,"Cubic","Extrapolate=Linear","MultiX=Average","Skip=True","Sort=True")</f>
        <v>13.471575138210126</v>
      </c>
    </row>
    <row r="3536" spans="16:21" x14ac:dyDescent="0.25">
      <c r="P3536" s="10">
        <v>39658</v>
      </c>
      <c r="Q3536">
        <v>19.263670000000001</v>
      </c>
      <c r="S3536" s="42">
        <f t="shared" ca="1" si="61"/>
        <v>49507</v>
      </c>
      <c r="T3536" s="43">
        <f ca="1">_xll.BInterpol('Base CDI'!$H$4:$H$28,'Base CDI'!$J$4:$J$29,S3536,"Cubic","Extrapolate=Linear","MultiX=Average","Skip=True","Sort=True")</f>
        <v>13.477107810227535</v>
      </c>
      <c r="U3536" s="43">
        <f ca="1">_xll.BInterpol('Base CDI'!$H$4:$H$28,'Base CDI'!$I$4:$I$29,S3536,"Cubic","Extrapolate=Linear","MultiX=Average","Skip=True","Sort=True")</f>
        <v>13.471518830378843</v>
      </c>
    </row>
    <row r="3537" spans="16:21" x14ac:dyDescent="0.25">
      <c r="P3537" s="10">
        <v>39659</v>
      </c>
      <c r="Q3537">
        <v>19.2729</v>
      </c>
      <c r="S3537" s="42">
        <f t="shared" ca="1" si="61"/>
        <v>49508</v>
      </c>
      <c r="T3537" s="43">
        <f ca="1">_xll.BInterpol('Base CDI'!$H$4:$H$28,'Base CDI'!$J$4:$J$29,S3537,"Cubic","Extrapolate=Linear","MultiX=Average","Skip=True","Sort=True")</f>
        <v>13.477076146487851</v>
      </c>
      <c r="U3537" s="43">
        <f ca="1">_xll.BInterpol('Base CDI'!$H$4:$H$28,'Base CDI'!$I$4:$I$29,S3537,"Cubic","Extrapolate=Linear","MultiX=Average","Skip=True","Sort=True")</f>
        <v>13.471462403456666</v>
      </c>
    </row>
    <row r="3538" spans="16:21" x14ac:dyDescent="0.25">
      <c r="P3538" s="10">
        <v>39660</v>
      </c>
      <c r="Q3538">
        <v>19.282139999999998</v>
      </c>
      <c r="S3538" s="42">
        <f t="shared" ca="1" si="61"/>
        <v>49509</v>
      </c>
      <c r="T3538" s="43">
        <f ca="1">_xll.BInterpol('Base CDI'!$H$4:$H$28,'Base CDI'!$J$4:$J$29,S3538,"Cubic","Extrapolate=Linear","MultiX=Average","Skip=True","Sort=True")</f>
        <v>13.47704437607802</v>
      </c>
      <c r="U3538" s="43">
        <f ca="1">_xll.BInterpol('Base CDI'!$H$4:$H$28,'Base CDI'!$I$4:$I$29,S3538,"Cubic","Extrapolate=Linear","MultiX=Average","Skip=True","Sort=True")</f>
        <v>13.471405857666189</v>
      </c>
    </row>
    <row r="3539" spans="16:21" x14ac:dyDescent="0.25">
      <c r="P3539" s="10">
        <v>39661</v>
      </c>
      <c r="Q3539">
        <v>19.29139</v>
      </c>
      <c r="S3539" s="42">
        <f t="shared" ca="1" si="61"/>
        <v>49510</v>
      </c>
      <c r="T3539" s="43">
        <f ca="1">_xll.BInterpol('Base CDI'!$H$4:$H$28,'Base CDI'!$J$4:$J$29,S3539,"Cubic","Extrapolate=Linear","MultiX=Average","Skip=True","Sort=True")</f>
        <v>13.477012499197798</v>
      </c>
      <c r="U3539" s="43">
        <f ca="1">_xll.BInterpol('Base CDI'!$H$4:$H$28,'Base CDI'!$I$4:$I$29,S3539,"Cubic","Extrapolate=Linear","MultiX=Average","Skip=True","Sort=True")</f>
        <v>13.471349193230017</v>
      </c>
    </row>
    <row r="3540" spans="16:21" x14ac:dyDescent="0.25">
      <c r="P3540" s="10">
        <v>39664</v>
      </c>
      <c r="Q3540">
        <v>19.30067</v>
      </c>
      <c r="S3540" s="42">
        <f t="shared" ca="1" si="61"/>
        <v>49511</v>
      </c>
      <c r="T3540" s="43">
        <f ca="1">_xll.BInterpol('Base CDI'!$H$4:$H$28,'Base CDI'!$J$4:$J$29,S3540,"Cubic","Extrapolate=Linear","MultiX=Average","Skip=True","Sort=True")</f>
        <v>13.476980516046943</v>
      </c>
      <c r="U3540" s="43">
        <f ca="1">_xll.BInterpol('Base CDI'!$H$4:$H$28,'Base CDI'!$I$4:$I$29,S3540,"Cubic","Extrapolate=Linear","MultiX=Average","Skip=True","Sort=True")</f>
        <v>13.471292410370747</v>
      </c>
    </row>
    <row r="3541" spans="16:21" x14ac:dyDescent="0.25">
      <c r="P3541" s="10">
        <v>39665</v>
      </c>
      <c r="Q3541">
        <v>19.309940000000001</v>
      </c>
      <c r="S3541" s="42">
        <f t="shared" ca="1" si="61"/>
        <v>49512</v>
      </c>
      <c r="T3541" s="43">
        <f ca="1">_xll.BInterpol('Base CDI'!$H$4:$H$28,'Base CDI'!$J$4:$J$29,S3541,"Cubic","Extrapolate=Linear","MultiX=Average","Skip=True","Sort=True")</f>
        <v>13.476948426825214</v>
      </c>
      <c r="U3541" s="43">
        <f ca="1">_xll.BInterpol('Base CDI'!$H$4:$H$28,'Base CDI'!$I$4:$I$29,S3541,"Cubic","Extrapolate=Linear","MultiX=Average","Skip=True","Sort=True")</f>
        <v>13.471235509310981</v>
      </c>
    </row>
    <row r="3542" spans="16:21" x14ac:dyDescent="0.25">
      <c r="P3542" s="10">
        <v>39666</v>
      </c>
      <c r="Q3542">
        <v>19.319220000000001</v>
      </c>
      <c r="S3542" s="42">
        <f t="shared" ca="1" si="61"/>
        <v>49513</v>
      </c>
      <c r="T3542" s="43">
        <f ca="1">_xll.BInterpol('Base CDI'!$H$4:$H$28,'Base CDI'!$J$4:$J$29,S3542,"Cubic","Extrapolate=Linear","MultiX=Average","Skip=True","Sort=True")</f>
        <v>13.476916231732362</v>
      </c>
      <c r="U3542" s="43">
        <f ca="1">_xll.BInterpol('Base CDI'!$H$4:$H$28,'Base CDI'!$I$4:$I$29,S3542,"Cubic","Extrapolate=Linear","MultiX=Average","Skip=True","Sort=True")</f>
        <v>13.471178490273315</v>
      </c>
    </row>
    <row r="3543" spans="16:21" x14ac:dyDescent="0.25">
      <c r="P3543" s="10">
        <v>39667</v>
      </c>
      <c r="Q3543">
        <v>19.328499999999998</v>
      </c>
      <c r="S3543" s="42">
        <f t="shared" ca="1" si="61"/>
        <v>49514</v>
      </c>
      <c r="T3543" s="43">
        <f ca="1">_xll.BInterpol('Base CDI'!$H$4:$H$28,'Base CDI'!$J$4:$J$29,S3543,"Cubic","Extrapolate=Linear","MultiX=Average","Skip=True","Sort=True")</f>
        <v>13.47688393096815</v>
      </c>
      <c r="U3543" s="43">
        <f ca="1">_xll.BInterpol('Base CDI'!$H$4:$H$28,'Base CDI'!$I$4:$I$29,S3543,"Cubic","Extrapolate=Linear","MultiX=Average","Skip=True","Sort=True")</f>
        <v>13.471121353480351</v>
      </c>
    </row>
    <row r="3544" spans="16:21" x14ac:dyDescent="0.25">
      <c r="P3544" s="10">
        <v>39668</v>
      </c>
      <c r="Q3544">
        <v>19.337789999999998</v>
      </c>
      <c r="S3544" s="42">
        <f t="shared" ca="1" si="61"/>
        <v>49515</v>
      </c>
      <c r="T3544" s="43">
        <f ca="1">_xll.BInterpol('Base CDI'!$H$4:$H$28,'Base CDI'!$J$4:$J$29,S3544,"Cubic","Extrapolate=Linear","MultiX=Average","Skip=True","Sort=True")</f>
        <v>13.476851524732332</v>
      </c>
      <c r="U3544" s="43">
        <f ca="1">_xll.BInterpol('Base CDI'!$H$4:$H$28,'Base CDI'!$I$4:$I$29,S3544,"Cubic","Extrapolate=Linear","MultiX=Average","Skip=True","Sort=True")</f>
        <v>13.47106409915469</v>
      </c>
    </row>
    <row r="3545" spans="16:21" x14ac:dyDescent="0.25">
      <c r="P3545" s="10">
        <v>39671</v>
      </c>
      <c r="Q3545">
        <v>19.347069999999999</v>
      </c>
      <c r="S3545" s="42">
        <f t="shared" ca="1" si="61"/>
        <v>49516</v>
      </c>
      <c r="T3545" s="43">
        <f ca="1">_xll.BInterpol('Base CDI'!$H$4:$H$28,'Base CDI'!$J$4:$J$29,S3545,"Cubic","Extrapolate=Linear","MultiX=Average","Skip=True","Sort=True")</f>
        <v>13.476819013224663</v>
      </c>
      <c r="U3545" s="43">
        <f ca="1">_xll.BInterpol('Base CDI'!$H$4:$H$28,'Base CDI'!$I$4:$I$29,S3545,"Cubic","Extrapolate=Linear","MultiX=Average","Skip=True","Sort=True")</f>
        <v>13.471006727518931</v>
      </c>
    </row>
    <row r="3546" spans="16:21" x14ac:dyDescent="0.25">
      <c r="P3546" s="10">
        <v>39672</v>
      </c>
      <c r="Q3546">
        <v>19.356349999999999</v>
      </c>
      <c r="S3546" s="42">
        <f t="shared" ca="1" si="61"/>
        <v>49517</v>
      </c>
      <c r="T3546" s="43">
        <f ca="1">_xll.BInterpol('Base CDI'!$H$4:$H$28,'Base CDI'!$J$4:$J$29,S3546,"Cubic","Extrapolate=Linear","MultiX=Average","Skip=True","Sort=True")</f>
        <v>13.476786396644904</v>
      </c>
      <c r="U3546" s="43">
        <f ca="1">_xll.BInterpol('Base CDI'!$H$4:$H$28,'Base CDI'!$I$4:$I$29,S3546,"Cubic","Extrapolate=Linear","MultiX=Average","Skip=True","Sort=True")</f>
        <v>13.470949238795672</v>
      </c>
    </row>
    <row r="3547" spans="16:21" x14ac:dyDescent="0.25">
      <c r="P3547" s="10">
        <v>39673</v>
      </c>
      <c r="Q3547">
        <v>19.365629999999999</v>
      </c>
      <c r="S3547" s="42">
        <f t="shared" ca="1" si="61"/>
        <v>49518</v>
      </c>
      <c r="T3547" s="43">
        <f ca="1">_xll.BInterpol('Base CDI'!$H$4:$H$28,'Base CDI'!$J$4:$J$29,S3547,"Cubic","Extrapolate=Linear","MultiX=Average","Skip=True","Sort=True")</f>
        <v>13.476753675192809</v>
      </c>
      <c r="U3547" s="43">
        <f ca="1">_xll.BInterpol('Base CDI'!$H$4:$H$28,'Base CDI'!$I$4:$I$29,S3547,"Cubic","Extrapolate=Linear","MultiX=Average","Skip=True","Sort=True")</f>
        <v>13.470891633207515</v>
      </c>
    </row>
    <row r="3548" spans="16:21" x14ac:dyDescent="0.25">
      <c r="P3548" s="10">
        <v>39674</v>
      </c>
      <c r="Q3548">
        <v>19.374919999999999</v>
      </c>
      <c r="S3548" s="42">
        <f t="shared" ca="1" si="61"/>
        <v>49519</v>
      </c>
      <c r="T3548" s="43">
        <f ca="1">_xll.BInterpol('Base CDI'!$H$4:$H$28,'Base CDI'!$J$4:$J$29,S3548,"Cubic","Extrapolate=Linear","MultiX=Average","Skip=True","Sort=True")</f>
        <v>13.476720849068135</v>
      </c>
      <c r="U3548" s="43">
        <f ca="1">_xll.BInterpol('Base CDI'!$H$4:$H$28,'Base CDI'!$I$4:$I$29,S3548,"Cubic","Extrapolate=Linear","MultiX=Average","Skip=True","Sort=True")</f>
        <v>13.47083391097706</v>
      </c>
    </row>
    <row r="3549" spans="16:21" x14ac:dyDescent="0.25">
      <c r="P3549" s="10">
        <v>39675</v>
      </c>
      <c r="Q3549">
        <v>19.384219999999999</v>
      </c>
      <c r="S3549" s="42">
        <f t="shared" ca="1" si="61"/>
        <v>49520</v>
      </c>
      <c r="T3549" s="43">
        <f ca="1">_xll.BInterpol('Base CDI'!$H$4:$H$28,'Base CDI'!$J$4:$J$29,S3549,"Cubic","Extrapolate=Linear","MultiX=Average","Skip=True","Sort=True")</f>
        <v>13.47668791847064</v>
      </c>
      <c r="U3549" s="43">
        <f ca="1">_xll.BInterpol('Base CDI'!$H$4:$H$28,'Base CDI'!$I$4:$I$29,S3549,"Cubic","Extrapolate=Linear","MultiX=Average","Skip=True","Sort=True")</f>
        <v>13.470776072326904</v>
      </c>
    </row>
    <row r="3550" spans="16:21" x14ac:dyDescent="0.25">
      <c r="P3550" s="10">
        <v>39678</v>
      </c>
      <c r="Q3550">
        <v>19.393519999999999</v>
      </c>
      <c r="S3550" s="42">
        <f t="shared" ca="1" si="61"/>
        <v>49521</v>
      </c>
      <c r="T3550" s="43">
        <f ca="1">_xll.BInterpol('Base CDI'!$H$4:$H$28,'Base CDI'!$J$4:$J$29,S3550,"Cubic","Extrapolate=Linear","MultiX=Average","Skip=True","Sort=True")</f>
        <v>13.476654883600082</v>
      </c>
      <c r="U3550" s="43">
        <f ca="1">_xll.BInterpol('Base CDI'!$H$4:$H$28,'Base CDI'!$I$4:$I$29,S3550,"Cubic","Extrapolate=Linear","MultiX=Average","Skip=True","Sort=True")</f>
        <v>13.470718117479651</v>
      </c>
    </row>
    <row r="3551" spans="16:21" x14ac:dyDescent="0.25">
      <c r="P3551" s="10">
        <v>39679</v>
      </c>
      <c r="Q3551">
        <v>19.402850000000001</v>
      </c>
      <c r="S3551" s="42">
        <f t="shared" ca="1" si="61"/>
        <v>49522</v>
      </c>
      <c r="T3551" s="43">
        <f ca="1">_xll.BInterpol('Base CDI'!$H$4:$H$28,'Base CDI'!$J$4:$J$29,S3551,"Cubic","Extrapolate=Linear","MultiX=Average","Skip=True","Sort=True")</f>
        <v>13.476621744656214</v>
      </c>
      <c r="U3551" s="43">
        <f ca="1">_xll.BInterpol('Base CDI'!$H$4:$H$28,'Base CDI'!$I$4:$I$29,S3551,"Cubic","Extrapolate=Linear","MultiX=Average","Skip=True","Sort=True")</f>
        <v>13.470660046657896</v>
      </c>
    </row>
    <row r="3552" spans="16:21" x14ac:dyDescent="0.25">
      <c r="P3552" s="10">
        <v>39680</v>
      </c>
      <c r="Q3552">
        <v>19.41217</v>
      </c>
      <c r="S3552" s="42">
        <f t="shared" ca="1" si="61"/>
        <v>49523</v>
      </c>
      <c r="T3552" s="43">
        <f ca="1">_xll.BInterpol('Base CDI'!$H$4:$H$28,'Base CDI'!$J$4:$J$29,S3552,"Cubic","Extrapolate=Linear","MultiX=Average","Skip=True","Sort=True")</f>
        <v>13.476588501838794</v>
      </c>
      <c r="U3552" s="43">
        <f ca="1">_xll.BInterpol('Base CDI'!$H$4:$H$28,'Base CDI'!$I$4:$I$29,S3552,"Cubic","Extrapolate=Linear","MultiX=Average","Skip=True","Sort=True")</f>
        <v>13.470601860084242</v>
      </c>
    </row>
    <row r="3553" spans="16:21" x14ac:dyDescent="0.25">
      <c r="P3553" s="10">
        <v>39681</v>
      </c>
      <c r="Q3553">
        <v>19.421489999999999</v>
      </c>
      <c r="S3553" s="42">
        <f t="shared" ca="1" si="61"/>
        <v>49524</v>
      </c>
      <c r="T3553" s="43">
        <f ca="1">_xll.BInterpol('Base CDI'!$H$4:$H$28,'Base CDI'!$J$4:$J$29,S3553,"Cubic","Extrapolate=Linear","MultiX=Average","Skip=True","Sort=True")</f>
        <v>13.476555155347581</v>
      </c>
      <c r="U3553" s="43">
        <f ca="1">_xll.BInterpol('Base CDI'!$H$4:$H$28,'Base CDI'!$I$4:$I$29,S3553,"Cubic","Extrapolate=Linear","MultiX=Average","Skip=True","Sort=True")</f>
        <v>13.470543557981289</v>
      </c>
    </row>
    <row r="3554" spans="16:21" x14ac:dyDescent="0.25">
      <c r="P3554" s="10">
        <v>39682</v>
      </c>
      <c r="Q3554">
        <v>19.430820000000001</v>
      </c>
      <c r="S3554" s="42">
        <f t="shared" ca="1" si="61"/>
        <v>49525</v>
      </c>
      <c r="T3554" s="43">
        <f ca="1">_xll.BInterpol('Base CDI'!$H$4:$H$28,'Base CDI'!$J$4:$J$29,S3554,"Cubic","Extrapolate=Linear","MultiX=Average","Skip=True","Sort=True")</f>
        <v>13.47652170538233</v>
      </c>
      <c r="U3554" s="43">
        <f ca="1">_xll.BInterpol('Base CDI'!$H$4:$H$28,'Base CDI'!$I$4:$I$29,S3554,"Cubic","Extrapolate=Linear","MultiX=Average","Skip=True","Sort=True")</f>
        <v>13.470485140571636</v>
      </c>
    </row>
    <row r="3555" spans="16:21" x14ac:dyDescent="0.25">
      <c r="P3555" s="10">
        <v>39685</v>
      </c>
      <c r="Q3555">
        <v>19.44013</v>
      </c>
      <c r="S3555" s="42">
        <f t="shared" ca="1" si="61"/>
        <v>49526</v>
      </c>
      <c r="T3555" s="43">
        <f ca="1">_xll.BInterpol('Base CDI'!$H$4:$H$28,'Base CDI'!$J$4:$J$29,S3555,"Cubic","Extrapolate=Linear","MultiX=Average","Skip=True","Sort=True")</f>
        <v>13.476488152142799</v>
      </c>
      <c r="U3555" s="43">
        <f ca="1">_xll.BInterpol('Base CDI'!$H$4:$H$28,'Base CDI'!$I$4:$I$29,S3555,"Cubic","Extrapolate=Linear","MultiX=Average","Skip=True","Sort=True")</f>
        <v>13.470426608077881</v>
      </c>
    </row>
    <row r="3556" spans="16:21" x14ac:dyDescent="0.25">
      <c r="P3556" s="10">
        <v>39686</v>
      </c>
      <c r="Q3556">
        <v>19.449459999999998</v>
      </c>
      <c r="S3556" s="42">
        <f t="shared" ca="1" si="61"/>
        <v>49527</v>
      </c>
      <c r="T3556" s="43">
        <f ca="1">_xll.BInterpol('Base CDI'!$H$4:$H$28,'Base CDI'!$J$4:$J$29,S3556,"Cubic","Extrapolate=Linear","MultiX=Average","Skip=True","Sort=True")</f>
        <v>13.476454495828744</v>
      </c>
      <c r="U3556" s="43">
        <f ca="1">_xll.BInterpol('Base CDI'!$H$4:$H$28,'Base CDI'!$I$4:$I$29,S3556,"Cubic","Extrapolate=Linear","MultiX=Average","Skip=True","Sort=True")</f>
        <v>13.470367960722628</v>
      </c>
    </row>
    <row r="3557" spans="16:21" x14ac:dyDescent="0.25">
      <c r="P3557" s="10">
        <v>39687</v>
      </c>
      <c r="Q3557">
        <v>19.45879</v>
      </c>
      <c r="S3557" s="42">
        <f t="shared" ca="1" si="61"/>
        <v>49528</v>
      </c>
      <c r="T3557" s="43">
        <f ca="1">_xll.BInterpol('Base CDI'!$H$4:$H$28,'Base CDI'!$J$4:$J$29,S3557,"Cubic","Extrapolate=Linear","MultiX=Average","Skip=True","Sort=True")</f>
        <v>13.476420736639922</v>
      </c>
      <c r="U3557" s="43">
        <f ca="1">_xll.BInterpol('Base CDI'!$H$4:$H$28,'Base CDI'!$I$4:$I$29,S3557,"Cubic","Extrapolate=Linear","MultiX=Average","Skip=True","Sort=True")</f>
        <v>13.470309198728472</v>
      </c>
    </row>
    <row r="3558" spans="16:21" x14ac:dyDescent="0.25">
      <c r="P3558" s="10">
        <v>39688</v>
      </c>
      <c r="Q3558">
        <v>19.468119999999999</v>
      </c>
      <c r="S3558" s="42">
        <f t="shared" ca="1" si="61"/>
        <v>49529</v>
      </c>
      <c r="T3558" s="43">
        <f ca="1">_xll.BInterpol('Base CDI'!$H$4:$H$28,'Base CDI'!$J$4:$J$29,S3558,"Cubic","Extrapolate=Linear","MultiX=Average","Skip=True","Sort=True")</f>
        <v>13.47638687477609</v>
      </c>
      <c r="U3558" s="43">
        <f ca="1">_xll.BInterpol('Base CDI'!$H$4:$H$28,'Base CDI'!$I$4:$I$29,S3558,"Cubic","Extrapolate=Linear","MultiX=Average","Skip=True","Sort=True")</f>
        <v>13.470250322318016</v>
      </c>
    </row>
    <row r="3559" spans="16:21" x14ac:dyDescent="0.25">
      <c r="P3559" s="10">
        <v>39689</v>
      </c>
      <c r="Q3559">
        <v>19.477450000000001</v>
      </c>
      <c r="S3559" s="42">
        <f t="shared" ca="1" si="61"/>
        <v>49530</v>
      </c>
      <c r="T3559" s="43">
        <f ca="1">_xll.BInterpol('Base CDI'!$H$4:$H$28,'Base CDI'!$J$4:$J$29,S3559,"Cubic","Extrapolate=Linear","MultiX=Average","Skip=True","Sort=True")</f>
        <v>13.476352910437004</v>
      </c>
      <c r="U3559" s="43">
        <f ca="1">_xll.BInterpol('Base CDI'!$H$4:$H$28,'Base CDI'!$I$4:$I$29,S3559,"Cubic","Extrapolate=Linear","MultiX=Average","Skip=True","Sort=True")</f>
        <v>13.47019133171386</v>
      </c>
    </row>
    <row r="3560" spans="16:21" x14ac:dyDescent="0.25">
      <c r="P3560" s="10">
        <v>39692</v>
      </c>
      <c r="Q3560">
        <v>19.48678</v>
      </c>
      <c r="S3560" s="42">
        <f t="shared" ca="1" si="61"/>
        <v>49531</v>
      </c>
      <c r="T3560" s="43">
        <f ca="1">_xll.BInterpol('Base CDI'!$H$4:$H$28,'Base CDI'!$J$4:$J$29,S3560,"Cubic","Extrapolate=Linear","MultiX=Average","Skip=True","Sort=True")</f>
        <v>13.476318843822423</v>
      </c>
      <c r="U3560" s="43">
        <f ca="1">_xll.BInterpol('Base CDI'!$H$4:$H$28,'Base CDI'!$I$4:$I$29,S3560,"Cubic","Extrapolate=Linear","MultiX=Average","Skip=True","Sort=True")</f>
        <v>13.470132227138601</v>
      </c>
    </row>
    <row r="3561" spans="16:21" x14ac:dyDescent="0.25">
      <c r="P3561" s="10">
        <v>39693</v>
      </c>
      <c r="Q3561">
        <v>19.496120000000001</v>
      </c>
      <c r="S3561" s="42">
        <f t="shared" ca="1" si="61"/>
        <v>49532</v>
      </c>
      <c r="T3561" s="43">
        <f ca="1">_xll.BInterpol('Base CDI'!$H$4:$H$28,'Base CDI'!$J$4:$J$29,S3561,"Cubic","Extrapolate=Linear","MultiX=Average","Skip=True","Sort=True")</f>
        <v>13.476284675132099</v>
      </c>
      <c r="U3561" s="43">
        <f ca="1">_xll.BInterpol('Base CDI'!$H$4:$H$28,'Base CDI'!$I$4:$I$29,S3561,"Cubic","Extrapolate=Linear","MultiX=Average","Skip=True","Sort=True")</f>
        <v>13.470073008814841</v>
      </c>
    </row>
    <row r="3562" spans="16:21" x14ac:dyDescent="0.25">
      <c r="P3562" s="10">
        <v>39694</v>
      </c>
      <c r="Q3562">
        <v>19.505459999999999</v>
      </c>
      <c r="S3562" s="42">
        <f t="shared" ca="1" si="61"/>
        <v>49533</v>
      </c>
      <c r="T3562" s="43">
        <f ca="1">_xll.BInterpol('Base CDI'!$H$4:$H$28,'Base CDI'!$J$4:$J$29,S3562,"Cubic","Extrapolate=Linear","MultiX=Average","Skip=True","Sort=True")</f>
        <v>13.476250404565794</v>
      </c>
      <c r="U3562" s="43">
        <f ca="1">_xll.BInterpol('Base CDI'!$H$4:$H$28,'Base CDI'!$I$4:$I$29,S3562,"Cubic","Extrapolate=Linear","MultiX=Average","Skip=True","Sort=True")</f>
        <v>13.470013676965181</v>
      </c>
    </row>
    <row r="3563" spans="16:21" x14ac:dyDescent="0.25">
      <c r="P3563" s="10">
        <v>39695</v>
      </c>
      <c r="Q3563">
        <v>19.51484</v>
      </c>
      <c r="S3563" s="42">
        <f t="shared" ca="1" si="61"/>
        <v>49534</v>
      </c>
      <c r="T3563" s="43">
        <f ca="1">_xll.BInterpol('Base CDI'!$H$4:$H$28,'Base CDI'!$J$4:$J$29,S3563,"Cubic","Extrapolate=Linear","MultiX=Average","Skip=True","Sort=True")</f>
        <v>13.476216032323265</v>
      </c>
      <c r="U3563" s="43">
        <f ca="1">_xll.BInterpol('Base CDI'!$H$4:$H$28,'Base CDI'!$I$4:$I$29,S3563,"Cubic","Extrapolate=Linear","MultiX=Average","Skip=True","Sort=True")</f>
        <v>13.469954231812217</v>
      </c>
    </row>
    <row r="3564" spans="16:21" x14ac:dyDescent="0.25">
      <c r="P3564" s="10">
        <v>39696</v>
      </c>
      <c r="Q3564">
        <v>19.524190000000001</v>
      </c>
      <c r="S3564" s="42">
        <f t="shared" ca="1" si="61"/>
        <v>49535</v>
      </c>
      <c r="T3564" s="43">
        <f ca="1">_xll.BInterpol('Base CDI'!$H$4:$H$28,'Base CDI'!$J$4:$J$29,S3564,"Cubic","Extrapolate=Linear","MultiX=Average","Skip=True","Sort=True")</f>
        <v>13.476181558604265</v>
      </c>
      <c r="U3564" s="43">
        <f ca="1">_xll.BInterpol('Base CDI'!$H$4:$H$28,'Base CDI'!$I$4:$I$29,S3564,"Cubic","Extrapolate=Linear","MultiX=Average","Skip=True","Sort=True")</f>
        <v>13.469894673578553</v>
      </c>
    </row>
    <row r="3565" spans="16:21" x14ac:dyDescent="0.25">
      <c r="P3565" s="10">
        <v>39699</v>
      </c>
      <c r="Q3565">
        <v>19.533529999999999</v>
      </c>
      <c r="S3565" s="42">
        <f t="shared" ca="1" si="61"/>
        <v>49536</v>
      </c>
      <c r="T3565" s="43">
        <f ca="1">_xll.BInterpol('Base CDI'!$H$4:$H$28,'Base CDI'!$J$4:$J$29,S3565,"Cubic","Extrapolate=Linear","MultiX=Average","Skip=True","Sort=True")</f>
        <v>13.476146983608553</v>
      </c>
      <c r="U3565" s="43">
        <f ca="1">_xll.BInterpol('Base CDI'!$H$4:$H$28,'Base CDI'!$I$4:$I$29,S3565,"Cubic","Extrapolate=Linear","MultiX=Average","Skip=True","Sort=True")</f>
        <v>13.469835002486786</v>
      </c>
    </row>
    <row r="3566" spans="16:21" x14ac:dyDescent="0.25">
      <c r="P3566" s="10">
        <v>39700</v>
      </c>
      <c r="Q3566">
        <v>19.542929999999998</v>
      </c>
      <c r="S3566" s="42">
        <f t="shared" ca="1" si="61"/>
        <v>49537</v>
      </c>
      <c r="T3566" s="43">
        <f ca="1">_xll.BInterpol('Base CDI'!$H$4:$H$28,'Base CDI'!$J$4:$J$29,S3566,"Cubic","Extrapolate=Linear","MultiX=Average","Skip=True","Sort=True")</f>
        <v>13.476112307535885</v>
      </c>
      <c r="U3566" s="43">
        <f ca="1">_xll.BInterpol('Base CDI'!$H$4:$H$28,'Base CDI'!$I$4:$I$29,S3566,"Cubic","Extrapolate=Linear","MultiX=Average","Skip=True","Sort=True")</f>
        <v>13.469775218759516</v>
      </c>
    </row>
    <row r="3567" spans="16:21" x14ac:dyDescent="0.25">
      <c r="P3567" s="10">
        <v>39701</v>
      </c>
      <c r="Q3567">
        <v>19.552320000000002</v>
      </c>
      <c r="S3567" s="42">
        <f t="shared" ca="1" si="61"/>
        <v>49538</v>
      </c>
      <c r="T3567" s="43">
        <f ca="1">_xll.BInterpol('Base CDI'!$H$4:$H$28,'Base CDI'!$J$4:$J$29,S3567,"Cubic","Extrapolate=Linear","MultiX=Average","Skip=True","Sort=True")</f>
        <v>13.476077530586018</v>
      </c>
      <c r="U3567" s="43">
        <f ca="1">_xll.BInterpol('Base CDI'!$H$4:$H$28,'Base CDI'!$I$4:$I$29,S3567,"Cubic","Extrapolate=Linear","MultiX=Average","Skip=True","Sort=True")</f>
        <v>13.469715322619344</v>
      </c>
    </row>
    <row r="3568" spans="16:21" x14ac:dyDescent="0.25">
      <c r="P3568" s="10">
        <v>39702</v>
      </c>
      <c r="Q3568">
        <v>19.561720000000001</v>
      </c>
      <c r="S3568" s="42">
        <f t="shared" ca="1" si="61"/>
        <v>49539</v>
      </c>
      <c r="T3568" s="43">
        <f ca="1">_xll.BInterpol('Base CDI'!$H$4:$H$28,'Base CDI'!$J$4:$J$29,S3568,"Cubic","Extrapolate=Linear","MultiX=Average","Skip=True","Sort=True")</f>
        <v>13.476042652958709</v>
      </c>
      <c r="U3568" s="43">
        <f ca="1">_xll.BInterpol('Base CDI'!$H$4:$H$28,'Base CDI'!$I$4:$I$29,S3568,"Cubic","Extrapolate=Linear","MultiX=Average","Skip=True","Sort=True")</f>
        <v>13.469655314288868</v>
      </c>
    </row>
    <row r="3569" spans="16:21" x14ac:dyDescent="0.25">
      <c r="P3569" s="10">
        <v>39703</v>
      </c>
      <c r="Q3569">
        <v>19.571639999999999</v>
      </c>
      <c r="S3569" s="42">
        <f t="shared" ca="1" si="61"/>
        <v>49540</v>
      </c>
      <c r="T3569" s="43">
        <f ca="1">_xll.BInterpol('Base CDI'!$H$4:$H$28,'Base CDI'!$J$4:$J$29,S3569,"Cubic","Extrapolate=Linear","MultiX=Average","Skip=True","Sort=True")</f>
        <v>13.476007674853717</v>
      </c>
      <c r="U3569" s="43">
        <f ca="1">_xll.BInterpol('Base CDI'!$H$4:$H$28,'Base CDI'!$I$4:$I$29,S3569,"Cubic","Extrapolate=Linear","MultiX=Average","Skip=True","Sort=True")</f>
        <v>13.46959519399069</v>
      </c>
    </row>
    <row r="3570" spans="16:21" x14ac:dyDescent="0.25">
      <c r="P3570" s="10">
        <v>39706</v>
      </c>
      <c r="Q3570">
        <v>19.58154</v>
      </c>
      <c r="S3570" s="42">
        <f t="shared" ca="1" si="61"/>
        <v>49541</v>
      </c>
      <c r="T3570" s="43">
        <f ca="1">_xll.BInterpol('Base CDI'!$H$4:$H$28,'Base CDI'!$J$4:$J$29,S3570,"Cubic","Extrapolate=Linear","MultiX=Average","Skip=True","Sort=True")</f>
        <v>13.475972596470795</v>
      </c>
      <c r="U3570" s="43">
        <f ca="1">_xll.BInterpol('Base CDI'!$H$4:$H$28,'Base CDI'!$I$4:$I$29,S3570,"Cubic","Extrapolate=Linear","MultiX=Average","Skip=True","Sort=True")</f>
        <v>13.469534961947408</v>
      </c>
    </row>
    <row r="3571" spans="16:21" x14ac:dyDescent="0.25">
      <c r="P3571" s="10">
        <v>39707</v>
      </c>
      <c r="Q3571">
        <v>19.591449999999998</v>
      </c>
      <c r="S3571" s="42">
        <f t="shared" ca="1" si="61"/>
        <v>49542</v>
      </c>
      <c r="T3571" s="43">
        <f ca="1">_xll.BInterpol('Base CDI'!$H$4:$H$28,'Base CDI'!$J$4:$J$29,S3571,"Cubic","Extrapolate=Linear","MultiX=Average","Skip=True","Sort=True")</f>
        <v>13.475937418009702</v>
      </c>
      <c r="U3571" s="43">
        <f ca="1">_xll.BInterpol('Base CDI'!$H$4:$H$28,'Base CDI'!$I$4:$I$29,S3571,"Cubic","Extrapolate=Linear","MultiX=Average","Skip=True","Sort=True")</f>
        <v>13.469474618381625</v>
      </c>
    </row>
    <row r="3572" spans="16:21" x14ac:dyDescent="0.25">
      <c r="P3572" s="10">
        <v>39708</v>
      </c>
      <c r="Q3572">
        <v>19.60136</v>
      </c>
      <c r="S3572" s="42">
        <f t="shared" ca="1" si="61"/>
        <v>49543</v>
      </c>
      <c r="T3572" s="43">
        <f ca="1">_xll.BInterpol('Base CDI'!$H$4:$H$28,'Base CDI'!$J$4:$J$29,S3572,"Cubic","Extrapolate=Linear","MultiX=Average","Skip=True","Sort=True")</f>
        <v>13.475902139670193</v>
      </c>
      <c r="U3572" s="43">
        <f ca="1">_xll.BInterpol('Base CDI'!$H$4:$H$28,'Base CDI'!$I$4:$I$29,S3572,"Cubic","Extrapolate=Linear","MultiX=Average","Skip=True","Sort=True")</f>
        <v>13.469414163515935</v>
      </c>
    </row>
    <row r="3573" spans="16:21" x14ac:dyDescent="0.25">
      <c r="P3573" s="10">
        <v>39709</v>
      </c>
      <c r="Q3573">
        <v>19.611270000000001</v>
      </c>
      <c r="S3573" s="42">
        <f t="shared" ca="1" si="61"/>
        <v>49544</v>
      </c>
      <c r="T3573" s="43">
        <f ca="1">_xll.BInterpol('Base CDI'!$H$4:$H$28,'Base CDI'!$J$4:$J$29,S3573,"Cubic","Extrapolate=Linear","MultiX=Average","Skip=True","Sort=True")</f>
        <v>13.475866761652028</v>
      </c>
      <c r="U3573" s="43">
        <f ca="1">_xll.BInterpol('Base CDI'!$H$4:$H$28,'Base CDI'!$I$4:$I$29,S3573,"Cubic","Extrapolate=Linear","MultiX=Average","Skip=True","Sort=True")</f>
        <v>13.469353597572944</v>
      </c>
    </row>
    <row r="3574" spans="16:21" x14ac:dyDescent="0.25">
      <c r="P3574" s="10">
        <v>39710</v>
      </c>
      <c r="Q3574">
        <v>19.621179999999999</v>
      </c>
      <c r="S3574" s="42">
        <f t="shared" ca="1" si="61"/>
        <v>49545</v>
      </c>
      <c r="T3574" s="43">
        <f ca="1">_xll.BInterpol('Base CDI'!$H$4:$H$28,'Base CDI'!$J$4:$J$29,S3574,"Cubic","Extrapolate=Linear","MultiX=Average","Skip=True","Sort=True")</f>
        <v>13.475831284154962</v>
      </c>
      <c r="U3574" s="43">
        <f ca="1">_xll.BInterpol('Base CDI'!$H$4:$H$28,'Base CDI'!$I$4:$I$29,S3574,"Cubic","Extrapolate=Linear","MultiX=Average","Skip=True","Sort=True")</f>
        <v>13.469292920775247</v>
      </c>
    </row>
    <row r="3575" spans="16:21" x14ac:dyDescent="0.25">
      <c r="P3575" s="10">
        <v>39713</v>
      </c>
      <c r="Q3575">
        <v>19.631150000000002</v>
      </c>
      <c r="S3575" s="42">
        <f t="shared" ca="1" si="61"/>
        <v>49546</v>
      </c>
      <c r="T3575" s="43">
        <f ca="1">_xll.BInterpol('Base CDI'!$H$4:$H$28,'Base CDI'!$J$4:$J$29,S3575,"Cubic","Extrapolate=Linear","MultiX=Average","Skip=True","Sort=True")</f>
        <v>13.475795707378753</v>
      </c>
      <c r="U3575" s="43">
        <f ca="1">_xll.BInterpol('Base CDI'!$H$4:$H$28,'Base CDI'!$I$4:$I$29,S3575,"Cubic","Extrapolate=Linear","MultiX=Average","Skip=True","Sort=True")</f>
        <v>13.469232133345448</v>
      </c>
    </row>
    <row r="3576" spans="16:21" x14ac:dyDescent="0.25">
      <c r="P3576" s="10">
        <v>39714</v>
      </c>
      <c r="Q3576">
        <v>19.64114</v>
      </c>
      <c r="S3576" s="42">
        <f t="shared" ca="1" si="61"/>
        <v>49547</v>
      </c>
      <c r="T3576" s="43">
        <f ca="1">_xll.BInterpol('Base CDI'!$H$4:$H$28,'Base CDI'!$J$4:$J$29,S3576,"Cubic","Extrapolate=Linear","MultiX=Average","Skip=True","Sort=True")</f>
        <v>13.475760031523155</v>
      </c>
      <c r="U3576" s="43">
        <f ca="1">_xll.BInterpol('Base CDI'!$H$4:$H$28,'Base CDI'!$I$4:$I$29,S3576,"Cubic","Extrapolate=Linear","MultiX=Average","Skip=True","Sort=True")</f>
        <v>13.469171235506144</v>
      </c>
    </row>
    <row r="3577" spans="16:21" x14ac:dyDescent="0.25">
      <c r="P3577" s="10">
        <v>39715</v>
      </c>
      <c r="Q3577">
        <v>19.65109</v>
      </c>
      <c r="S3577" s="42">
        <f t="shared" ca="1" si="61"/>
        <v>49548</v>
      </c>
      <c r="T3577" s="43">
        <f ca="1">_xll.BInterpol('Base CDI'!$H$4:$H$28,'Base CDI'!$J$4:$J$29,S3577,"Cubic","Extrapolate=Linear","MultiX=Average","Skip=True","Sort=True")</f>
        <v>13.475724256787927</v>
      </c>
      <c r="U3577" s="43">
        <f ca="1">_xll.BInterpol('Base CDI'!$H$4:$H$28,'Base CDI'!$I$4:$I$29,S3577,"Cubic","Extrapolate=Linear","MultiX=Average","Skip=True","Sort=True")</f>
        <v>13.469110227479934</v>
      </c>
    </row>
    <row r="3578" spans="16:21" x14ac:dyDescent="0.25">
      <c r="P3578" s="10">
        <v>39716</v>
      </c>
      <c r="Q3578">
        <v>19.66103</v>
      </c>
      <c r="S3578" s="42">
        <f t="shared" ca="1" si="61"/>
        <v>49549</v>
      </c>
      <c r="T3578" s="43">
        <f ca="1">_xll.BInterpol('Base CDI'!$H$4:$H$28,'Base CDI'!$J$4:$J$29,S3578,"Cubic","Extrapolate=Linear","MultiX=Average","Skip=True","Sort=True")</f>
        <v>13.475688383372825</v>
      </c>
      <c r="U3578" s="43">
        <f ca="1">_xll.BInterpol('Base CDI'!$H$4:$H$28,'Base CDI'!$I$4:$I$29,S3578,"Cubic","Extrapolate=Linear","MultiX=Average","Skip=True","Sort=True")</f>
        <v>13.469049109489422</v>
      </c>
    </row>
    <row r="3579" spans="16:21" x14ac:dyDescent="0.25">
      <c r="P3579" s="10">
        <v>39717</v>
      </c>
      <c r="Q3579">
        <v>19.67098</v>
      </c>
      <c r="S3579" s="42">
        <f t="shared" ca="1" si="61"/>
        <v>49550</v>
      </c>
      <c r="T3579" s="43">
        <f ca="1">_xll.BInterpol('Base CDI'!$H$4:$H$28,'Base CDI'!$J$4:$J$29,S3579,"Cubic","Extrapolate=Linear","MultiX=Average","Skip=True","Sort=True")</f>
        <v>13.475652411477608</v>
      </c>
      <c r="U3579" s="43">
        <f ca="1">_xll.BInterpol('Base CDI'!$H$4:$H$28,'Base CDI'!$I$4:$I$29,S3579,"Cubic","Extrapolate=Linear","MultiX=Average","Skip=True","Sort=True")</f>
        <v>13.468987881757203</v>
      </c>
    </row>
    <row r="3580" spans="16:21" x14ac:dyDescent="0.25">
      <c r="P3580" s="10">
        <v>39720</v>
      </c>
      <c r="Q3580">
        <v>19.68094</v>
      </c>
      <c r="S3580" s="42">
        <f t="shared" ca="1" si="61"/>
        <v>49551</v>
      </c>
      <c r="T3580" s="43">
        <f ca="1">_xll.BInterpol('Base CDI'!$H$4:$H$28,'Base CDI'!$J$4:$J$29,S3580,"Cubic","Extrapolate=Linear","MultiX=Average","Skip=True","Sort=True")</f>
        <v>13.475616341302029</v>
      </c>
      <c r="U3580" s="43">
        <f ca="1">_xll.BInterpol('Base CDI'!$H$4:$H$28,'Base CDI'!$I$4:$I$29,S3580,"Cubic","Extrapolate=Linear","MultiX=Average","Skip=True","Sort=True")</f>
        <v>13.46892654450588</v>
      </c>
    </row>
    <row r="3581" spans="16:21" x14ac:dyDescent="0.25">
      <c r="P3581" s="10">
        <v>39721</v>
      </c>
      <c r="Q3581">
        <v>19.69089</v>
      </c>
      <c r="S3581" s="42">
        <f t="shared" ca="1" si="61"/>
        <v>49552</v>
      </c>
      <c r="T3581" s="43">
        <f ca="1">_xll.BInterpol('Base CDI'!$H$4:$H$28,'Base CDI'!$J$4:$J$29,S3581,"Cubic","Extrapolate=Linear","MultiX=Average","Skip=True","Sort=True")</f>
        <v>13.475580173045847</v>
      </c>
      <c r="U3581" s="43">
        <f ca="1">_xll.BInterpol('Base CDI'!$H$4:$H$28,'Base CDI'!$I$4:$I$29,S3581,"Cubic","Extrapolate=Linear","MultiX=Average","Skip=True","Sort=True")</f>
        <v>13.46886509795805</v>
      </c>
    </row>
    <row r="3582" spans="16:21" x14ac:dyDescent="0.25">
      <c r="P3582" s="10">
        <v>39722</v>
      </c>
      <c r="Q3582">
        <v>19.700839999999999</v>
      </c>
      <c r="S3582" s="42">
        <f t="shared" ca="1" si="61"/>
        <v>49553</v>
      </c>
      <c r="T3582" s="43">
        <f ca="1">_xll.BInterpol('Base CDI'!$H$4:$H$28,'Base CDI'!$J$4:$J$29,S3582,"Cubic","Extrapolate=Linear","MultiX=Average","Skip=True","Sort=True")</f>
        <v>13.47554390690882</v>
      </c>
      <c r="U3582" s="43">
        <f ca="1">_xll.BInterpol('Base CDI'!$H$4:$H$28,'Base CDI'!$I$4:$I$29,S3582,"Cubic","Extrapolate=Linear","MultiX=Average","Skip=True","Sort=True")</f>
        <v>13.468803542336316</v>
      </c>
    </row>
    <row r="3583" spans="16:21" x14ac:dyDescent="0.25">
      <c r="P3583" s="10">
        <v>39723</v>
      </c>
      <c r="Q3583">
        <v>19.710799999999999</v>
      </c>
      <c r="S3583" s="42">
        <f t="shared" ca="1" si="61"/>
        <v>49554</v>
      </c>
      <c r="T3583" s="43">
        <f ca="1">_xll.BInterpol('Base CDI'!$H$4:$H$28,'Base CDI'!$J$4:$J$29,S3583,"Cubic","Extrapolate=Linear","MultiX=Average","Skip=True","Sort=True")</f>
        <v>13.475507543090703</v>
      </c>
      <c r="U3583" s="43">
        <f ca="1">_xll.BInterpol('Base CDI'!$H$4:$H$28,'Base CDI'!$I$4:$I$29,S3583,"Cubic","Extrapolate=Linear","MultiX=Average","Skip=True","Sort=True")</f>
        <v>13.468741877863275</v>
      </c>
    </row>
    <row r="3584" spans="16:21" x14ac:dyDescent="0.25">
      <c r="P3584" s="10">
        <v>39724</v>
      </c>
      <c r="Q3584">
        <v>19.720790000000001</v>
      </c>
      <c r="S3584" s="42">
        <f t="shared" ca="1" si="61"/>
        <v>49555</v>
      </c>
      <c r="T3584" s="43">
        <f ca="1">_xll.BInterpol('Base CDI'!$H$4:$H$28,'Base CDI'!$J$4:$J$29,S3584,"Cubic","Extrapolate=Linear","MultiX=Average","Skip=True","Sort=True")</f>
        <v>13.475471081791254</v>
      </c>
      <c r="U3584" s="43">
        <f ca="1">_xll.BInterpol('Base CDI'!$H$4:$H$28,'Base CDI'!$I$4:$I$29,S3584,"Cubic","Extrapolate=Linear","MultiX=Average","Skip=True","Sort=True")</f>
        <v>13.46868010476153</v>
      </c>
    </row>
    <row r="3585" spans="16:21" x14ac:dyDescent="0.25">
      <c r="P3585" s="10">
        <v>39727</v>
      </c>
      <c r="Q3585">
        <v>19.730799999999999</v>
      </c>
      <c r="S3585" s="42">
        <f t="shared" ca="1" si="61"/>
        <v>49556</v>
      </c>
      <c r="T3585" s="43">
        <f ca="1">_xll.BInterpol('Base CDI'!$H$4:$H$28,'Base CDI'!$J$4:$J$29,S3585,"Cubic","Extrapolate=Linear","MultiX=Average","Skip=True","Sort=True")</f>
        <v>13.475434523210229</v>
      </c>
      <c r="U3585" s="43">
        <f ca="1">_xll.BInterpol('Base CDI'!$H$4:$H$28,'Base CDI'!$I$4:$I$29,S3585,"Cubic","Extrapolate=Linear","MultiX=Average","Skip=True","Sort=True")</f>
        <v>13.468618223253678</v>
      </c>
    </row>
    <row r="3586" spans="16:21" x14ac:dyDescent="0.25">
      <c r="P3586" s="10">
        <v>39728</v>
      </c>
      <c r="Q3586">
        <v>19.74089</v>
      </c>
      <c r="S3586" s="42">
        <f t="shared" ca="1" si="61"/>
        <v>49557</v>
      </c>
      <c r="T3586" s="43">
        <f ca="1">_xll.BInterpol('Base CDI'!$H$4:$H$28,'Base CDI'!$J$4:$J$29,S3586,"Cubic","Extrapolate=Linear","MultiX=Average","Skip=True","Sort=True")</f>
        <v>13.475397867547384</v>
      </c>
      <c r="U3586" s="43">
        <f ca="1">_xll.BInterpol('Base CDI'!$H$4:$H$28,'Base CDI'!$I$4:$I$29,S3586,"Cubic","Extrapolate=Linear","MultiX=Average","Skip=True","Sort=True")</f>
        <v>13.468556233562319</v>
      </c>
    </row>
    <row r="3587" spans="16:21" x14ac:dyDescent="0.25">
      <c r="P3587" s="10">
        <v>39729</v>
      </c>
      <c r="Q3587">
        <v>19.75095</v>
      </c>
      <c r="S3587" s="42">
        <f t="shared" ca="1" si="61"/>
        <v>49558</v>
      </c>
      <c r="T3587" s="43">
        <f ca="1">_xll.BInterpol('Base CDI'!$H$4:$H$28,'Base CDI'!$J$4:$J$29,S3587,"Cubic","Extrapolate=Linear","MultiX=Average","Skip=True","Sort=True")</f>
        <v>13.475361115002478</v>
      </c>
      <c r="U3587" s="43">
        <f ca="1">_xll.BInterpol('Base CDI'!$H$4:$H$28,'Base CDI'!$I$4:$I$29,S3587,"Cubic","Extrapolate=Linear","MultiX=Average","Skip=True","Sort=True")</f>
        <v>13.468494135910055</v>
      </c>
    </row>
    <row r="3588" spans="16:21" x14ac:dyDescent="0.25">
      <c r="P3588" s="10">
        <v>39730</v>
      </c>
      <c r="Q3588">
        <v>19.760999999999999</v>
      </c>
      <c r="S3588" s="42">
        <f t="shared" ca="1" si="61"/>
        <v>49559</v>
      </c>
      <c r="T3588" s="43">
        <f ca="1">_xll.BInterpol('Base CDI'!$H$4:$H$28,'Base CDI'!$J$4:$J$29,S3588,"Cubic","Extrapolate=Linear","MultiX=Average","Skip=True","Sort=True")</f>
        <v>13.475324265775265</v>
      </c>
      <c r="U3588" s="43">
        <f ca="1">_xll.BInterpol('Base CDI'!$H$4:$H$28,'Base CDI'!$I$4:$I$29,S3588,"Cubic","Extrapolate=Linear","MultiX=Average","Skip=True","Sort=True")</f>
        <v>13.468431930519484</v>
      </c>
    </row>
    <row r="3589" spans="16:21" x14ac:dyDescent="0.25">
      <c r="P3589" s="10">
        <v>39731</v>
      </c>
      <c r="Q3589">
        <v>19.77103</v>
      </c>
      <c r="S3589" s="42">
        <f t="shared" ca="1" si="61"/>
        <v>49560</v>
      </c>
      <c r="T3589" s="43">
        <f ca="1">_xll.BInterpol('Base CDI'!$H$4:$H$28,'Base CDI'!$J$4:$J$29,S3589,"Cubic","Extrapolate=Linear","MultiX=Average","Skip=True","Sort=True")</f>
        <v>13.475287320065505</v>
      </c>
      <c r="U3589" s="43">
        <f ca="1">_xll.BInterpol('Base CDI'!$H$4:$H$28,'Base CDI'!$I$4:$I$29,S3589,"Cubic","Extrapolate=Linear","MultiX=Average","Skip=True","Sort=True")</f>
        <v>13.468369617613206</v>
      </c>
    </row>
    <row r="3590" spans="16:21" x14ac:dyDescent="0.25">
      <c r="P3590" s="10">
        <v>39734</v>
      </c>
      <c r="Q3590">
        <v>19.781079999999999</v>
      </c>
      <c r="S3590" s="42">
        <f t="shared" ca="1" si="61"/>
        <v>49561</v>
      </c>
      <c r="T3590" s="43">
        <f ca="1">_xll.BInterpol('Base CDI'!$H$4:$H$28,'Base CDI'!$J$4:$J$29,S3590,"Cubic","Extrapolate=Linear","MultiX=Average","Skip=True","Sort=True")</f>
        <v>13.475250278072954</v>
      </c>
      <c r="U3590" s="43">
        <f ca="1">_xll.BInterpol('Base CDI'!$H$4:$H$28,'Base CDI'!$I$4:$I$29,S3590,"Cubic","Extrapolate=Linear","MultiX=Average","Skip=True","Sort=True")</f>
        <v>13.46830719741382</v>
      </c>
    </row>
    <row r="3591" spans="16:21" x14ac:dyDescent="0.25">
      <c r="P3591" s="10">
        <v>39735</v>
      </c>
      <c r="Q3591">
        <v>19.791170000000001</v>
      </c>
      <c r="S3591" s="42">
        <f t="shared" ca="1" si="61"/>
        <v>49562</v>
      </c>
      <c r="T3591" s="43">
        <f ca="1">_xll.BInterpol('Base CDI'!$H$4:$H$28,'Base CDI'!$J$4:$J$29,S3591,"Cubic","Extrapolate=Linear","MultiX=Average","Skip=True","Sort=True")</f>
        <v>13.475213139997367</v>
      </c>
      <c r="U3591" s="43">
        <f ca="1">_xll.BInterpol('Base CDI'!$H$4:$H$28,'Base CDI'!$I$4:$I$29,S3591,"Cubic","Extrapolate=Linear","MultiX=Average","Skip=True","Sort=True")</f>
        <v>13.468244670143928</v>
      </c>
    </row>
    <row r="3592" spans="16:21" x14ac:dyDescent="0.25">
      <c r="P3592" s="10">
        <v>39736</v>
      </c>
      <c r="Q3592">
        <v>19.801210000000001</v>
      </c>
      <c r="S3592" s="42">
        <f t="shared" ca="1" si="61"/>
        <v>49563</v>
      </c>
      <c r="T3592" s="43">
        <f ca="1">_xll.BInterpol('Base CDI'!$H$4:$H$28,'Base CDI'!$J$4:$J$29,S3592,"Cubic","Extrapolate=Linear","MultiX=Average","Skip=True","Sort=True")</f>
        <v>13.475175906038503</v>
      </c>
      <c r="U3592" s="43">
        <f ca="1">_xll.BInterpol('Base CDI'!$H$4:$H$28,'Base CDI'!$I$4:$I$29,S3592,"Cubic","Extrapolate=Linear","MultiX=Average","Skip=True","Sort=True")</f>
        <v>13.468182036026128</v>
      </c>
    </row>
    <row r="3593" spans="16:21" x14ac:dyDescent="0.25">
      <c r="P3593" s="10">
        <v>39737</v>
      </c>
      <c r="Q3593">
        <v>19.81129</v>
      </c>
      <c r="S3593" s="42">
        <f t="shared" ca="1" si="61"/>
        <v>49564</v>
      </c>
      <c r="T3593" s="43">
        <f ca="1">_xll.BInterpol('Base CDI'!$H$4:$H$28,'Base CDI'!$J$4:$J$29,S3593,"Cubic","Extrapolate=Linear","MultiX=Average","Skip=True","Sort=True")</f>
        <v>13.475138576396116</v>
      </c>
      <c r="U3593" s="43">
        <f ca="1">_xll.BInterpol('Base CDI'!$H$4:$H$28,'Base CDI'!$I$4:$I$29,S3593,"Cubic","Extrapolate=Linear","MultiX=Average","Skip=True","Sort=True")</f>
        <v>13.468119295283021</v>
      </c>
    </row>
    <row r="3594" spans="16:21" x14ac:dyDescent="0.25">
      <c r="P3594" s="10">
        <v>39738</v>
      </c>
      <c r="Q3594">
        <v>19.821359999999999</v>
      </c>
      <c r="S3594" s="42">
        <f t="shared" ca="1" si="61"/>
        <v>49565</v>
      </c>
      <c r="T3594" s="43">
        <f ca="1">_xll.BInterpol('Base CDI'!$H$4:$H$28,'Base CDI'!$J$4:$J$29,S3594,"Cubic","Extrapolate=Linear","MultiX=Average","Skip=True","Sort=True")</f>
        <v>13.475101151269966</v>
      </c>
      <c r="U3594" s="43">
        <f ca="1">_xll.BInterpol('Base CDI'!$H$4:$H$28,'Base CDI'!$I$4:$I$29,S3594,"Cubic","Extrapolate=Linear","MultiX=Average","Skip=True","Sort=True")</f>
        <v>13.468056448137204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2">S3594+1</f>
        <v>49566</v>
      </c>
      <c r="T3595" s="43">
        <f ca="1">_xll.BInterpol('Base CDI'!$H$4:$H$28,'Base CDI'!$J$4:$J$29,S3595,"Cubic","Extrapolate=Linear","MultiX=Average","Skip=True","Sort=True")</f>
        <v>13.475063630859809</v>
      </c>
      <c r="U3595" s="43">
        <f ca="1">_xll.BInterpol('Base CDI'!$H$4:$H$28,'Base CDI'!$I$4:$I$29,S3595,"Cubic","Extrapolate=Linear","MultiX=Average","Skip=True","Sort=True")</f>
        <v>13.467993494811282</v>
      </c>
    </row>
    <row r="3596" spans="16:21" x14ac:dyDescent="0.25">
      <c r="P3596" s="10">
        <v>39742</v>
      </c>
      <c r="Q3596">
        <v>19.84151</v>
      </c>
      <c r="S3596" s="42">
        <f t="shared" ca="1" si="62"/>
        <v>49567</v>
      </c>
      <c r="T3596" s="43">
        <f ca="1">_xll.BInterpol('Base CDI'!$H$4:$H$28,'Base CDI'!$J$4:$J$29,S3596,"Cubic","Extrapolate=Linear","MultiX=Average","Skip=True","Sort=True")</f>
        <v>13.475026015365401</v>
      </c>
      <c r="U3596" s="43">
        <f ca="1">_xll.BInterpol('Base CDI'!$H$4:$H$28,'Base CDI'!$I$4:$I$29,S3596,"Cubic","Extrapolate=Linear","MultiX=Average","Skip=True","Sort=True")</f>
        <v>13.467930435527849</v>
      </c>
    </row>
    <row r="3597" spans="16:21" x14ac:dyDescent="0.25">
      <c r="P3597" s="10">
        <v>39743</v>
      </c>
      <c r="Q3597">
        <v>19.851559999999999</v>
      </c>
      <c r="S3597" s="42">
        <f t="shared" ca="1" si="62"/>
        <v>49568</v>
      </c>
      <c r="T3597" s="43">
        <f ca="1">_xll.BInterpol('Base CDI'!$H$4:$H$28,'Base CDI'!$J$4:$J$29,S3597,"Cubic","Extrapolate=Linear","MultiX=Average","Skip=True","Sort=True")</f>
        <v>13.474988304986498</v>
      </c>
      <c r="U3597" s="43">
        <f ca="1">_xll.BInterpol('Base CDI'!$H$4:$H$28,'Base CDI'!$I$4:$I$29,S3597,"Cubic","Extrapolate=Linear","MultiX=Average","Skip=True","Sort=True")</f>
        <v>13.46786727050951</v>
      </c>
    </row>
    <row r="3598" spans="16:21" x14ac:dyDescent="0.25">
      <c r="P3598" s="10">
        <v>39744</v>
      </c>
      <c r="Q3598">
        <v>19.86157</v>
      </c>
      <c r="S3598" s="42">
        <f t="shared" ca="1" si="62"/>
        <v>49569</v>
      </c>
      <c r="T3598" s="43">
        <f ca="1">_xll.BInterpol('Base CDI'!$H$4:$H$28,'Base CDI'!$J$4:$J$29,S3598,"Cubic","Extrapolate=Linear","MultiX=Average","Skip=True","Sort=True")</f>
        <v>13.47495049992286</v>
      </c>
      <c r="U3598" s="43">
        <f ca="1">_xll.BInterpol('Base CDI'!$H$4:$H$28,'Base CDI'!$I$4:$I$29,S3598,"Cubic","Extrapolate=Linear","MultiX=Average","Skip=True","Sort=True")</f>
        <v>13.467803999978862</v>
      </c>
    </row>
    <row r="3599" spans="16:21" x14ac:dyDescent="0.25">
      <c r="P3599" s="10">
        <v>39745</v>
      </c>
      <c r="Q3599">
        <v>19.87163</v>
      </c>
      <c r="S3599" s="42">
        <f t="shared" ca="1" si="62"/>
        <v>49570</v>
      </c>
      <c r="T3599" s="43">
        <f ca="1">_xll.BInterpol('Base CDI'!$H$4:$H$28,'Base CDI'!$J$4:$J$29,S3599,"Cubic","Extrapolate=Linear","MultiX=Average","Skip=True","Sort=True")</f>
        <v>13.474912600374241</v>
      </c>
      <c r="U3599" s="43">
        <f ca="1">_xll.BInterpol('Base CDI'!$H$4:$H$28,'Base CDI'!$I$4:$I$29,S3599,"Cubic","Extrapolate=Linear","MultiX=Average","Skip=True","Sort=True")</f>
        <v>13.467740624158504</v>
      </c>
    </row>
    <row r="3600" spans="16:21" x14ac:dyDescent="0.25">
      <c r="P3600" s="10">
        <v>39748</v>
      </c>
      <c r="Q3600">
        <v>19.881699999999999</v>
      </c>
      <c r="S3600" s="42">
        <f t="shared" ca="1" si="62"/>
        <v>49571</v>
      </c>
      <c r="T3600" s="43">
        <f ca="1">_xll.BInterpol('Base CDI'!$H$4:$H$28,'Base CDI'!$J$4:$J$29,S3600,"Cubic","Extrapolate=Linear","MultiX=Average","Skip=True","Sort=True")</f>
        <v>13.474874606540398</v>
      </c>
      <c r="U3600" s="43">
        <f ca="1">_xll.BInterpol('Base CDI'!$H$4:$H$28,'Base CDI'!$I$4:$I$29,S3600,"Cubic","Extrapolate=Linear","MultiX=Average","Skip=True","Sort=True")</f>
        <v>13.467677143271038</v>
      </c>
    </row>
    <row r="3601" spans="16:21" x14ac:dyDescent="0.25">
      <c r="P3601" s="10">
        <v>39749</v>
      </c>
      <c r="Q3601">
        <v>19.89179</v>
      </c>
      <c r="S3601" s="42">
        <f t="shared" ca="1" si="62"/>
        <v>49572</v>
      </c>
      <c r="T3601" s="43">
        <f ca="1">_xll.BInterpol('Base CDI'!$H$4:$H$28,'Base CDI'!$J$4:$J$29,S3601,"Cubic","Extrapolate=Linear","MultiX=Average","Skip=True","Sort=True")</f>
        <v>13.474836518621089</v>
      </c>
      <c r="U3601" s="43">
        <f ca="1">_xll.BInterpol('Base CDI'!$H$4:$H$28,'Base CDI'!$I$4:$I$29,S3601,"Cubic","Extrapolate=Linear","MultiX=Average","Skip=True","Sort=True")</f>
        <v>13.467613557539062</v>
      </c>
    </row>
    <row r="3602" spans="16:21" x14ac:dyDescent="0.25">
      <c r="P3602" s="10">
        <v>39750</v>
      </c>
      <c r="Q3602">
        <v>19.901879999999998</v>
      </c>
      <c r="S3602" s="42">
        <f t="shared" ca="1" si="62"/>
        <v>49573</v>
      </c>
      <c r="T3602" s="43">
        <f ca="1">_xll.BInterpol('Base CDI'!$H$4:$H$28,'Base CDI'!$J$4:$J$29,S3602,"Cubic","Extrapolate=Linear","MultiX=Average","Skip=True","Sort=True")</f>
        <v>13.47479833681607</v>
      </c>
      <c r="U3602" s="43">
        <f ca="1">_xll.BInterpol('Base CDI'!$H$4:$H$28,'Base CDI'!$I$4:$I$29,S3602,"Cubic","Extrapolate=Linear","MultiX=Average","Skip=True","Sort=True")</f>
        <v>13.467549867185179</v>
      </c>
    </row>
    <row r="3603" spans="16:21" x14ac:dyDescent="0.25">
      <c r="P3603" s="10">
        <v>39751</v>
      </c>
      <c r="Q3603">
        <v>19.91197</v>
      </c>
      <c r="S3603" s="42">
        <f t="shared" ca="1" si="62"/>
        <v>49574</v>
      </c>
      <c r="T3603" s="43">
        <f ca="1">_xll.BInterpol('Base CDI'!$H$4:$H$28,'Base CDI'!$J$4:$J$29,S3603,"Cubic","Extrapolate=Linear","MultiX=Average","Skip=True","Sort=True")</f>
        <v>13.474760061325098</v>
      </c>
      <c r="U3603" s="43">
        <f ca="1">_xll.BInterpol('Base CDI'!$H$4:$H$28,'Base CDI'!$I$4:$I$29,S3603,"Cubic","Extrapolate=Linear","MultiX=Average","Skip=True","Sort=True")</f>
        <v>13.467486072431983</v>
      </c>
    </row>
    <row r="3604" spans="16:21" x14ac:dyDescent="0.25">
      <c r="P3604" s="10">
        <v>39752</v>
      </c>
      <c r="Q3604">
        <v>19.922029999999999</v>
      </c>
      <c r="S3604" s="42">
        <f t="shared" ca="1" si="62"/>
        <v>49575</v>
      </c>
      <c r="T3604" s="43">
        <f ca="1">_xll.BInterpol('Base CDI'!$H$4:$H$28,'Base CDI'!$J$4:$J$29,S3604,"Cubic","Extrapolate=Linear","MultiX=Average","Skip=True","Sort=True")</f>
        <v>13.474721692347931</v>
      </c>
      <c r="U3604" s="43">
        <f ca="1">_xll.BInterpol('Base CDI'!$H$4:$H$28,'Base CDI'!$I$4:$I$29,S3604,"Cubic","Extrapolate=Linear","MultiX=Average","Skip=True","Sort=True")</f>
        <v>13.467422173502079</v>
      </c>
    </row>
    <row r="3605" spans="16:21" x14ac:dyDescent="0.25">
      <c r="P3605" s="10">
        <v>39755</v>
      </c>
      <c r="Q3605">
        <v>19.932099999999998</v>
      </c>
      <c r="S3605" s="42">
        <f t="shared" ca="1" si="62"/>
        <v>49576</v>
      </c>
      <c r="T3605" s="43">
        <f ca="1">_xll.BInterpol('Base CDI'!$H$4:$H$28,'Base CDI'!$J$4:$J$29,S3605,"Cubic","Extrapolate=Linear","MultiX=Average","Skip=True","Sort=True")</f>
        <v>13.474683230084324</v>
      </c>
      <c r="U3605" s="43">
        <f ca="1">_xll.BInterpol('Base CDI'!$H$4:$H$28,'Base CDI'!$I$4:$I$29,S3605,"Cubic","Extrapolate=Linear","MultiX=Average","Skip=True","Sort=True")</f>
        <v>13.467358170618066</v>
      </c>
    </row>
    <row r="3606" spans="16:21" x14ac:dyDescent="0.25">
      <c r="P3606" s="10">
        <v>39756</v>
      </c>
      <c r="Q3606">
        <v>19.94218</v>
      </c>
      <c r="S3606" s="42">
        <f t="shared" ca="1" si="62"/>
        <v>49577</v>
      </c>
      <c r="T3606" s="43">
        <f ca="1">_xll.BInterpol('Base CDI'!$H$4:$H$28,'Base CDI'!$J$4:$J$29,S3606,"Cubic","Extrapolate=Linear","MultiX=Average","Skip=True","Sort=True")</f>
        <v>13.474644674734034</v>
      </c>
      <c r="U3606" s="43">
        <f ca="1">_xll.BInterpol('Base CDI'!$H$4:$H$28,'Base CDI'!$I$4:$I$29,S3606,"Cubic","Extrapolate=Linear","MultiX=Average","Skip=True","Sort=True")</f>
        <v>13.467294064002543</v>
      </c>
    </row>
    <row r="3607" spans="16:21" x14ac:dyDescent="0.25">
      <c r="P3607" s="10">
        <v>39757</v>
      </c>
      <c r="Q3607">
        <v>19.95224</v>
      </c>
      <c r="S3607" s="42">
        <f t="shared" ca="1" si="62"/>
        <v>49578</v>
      </c>
      <c r="T3607" s="43">
        <f ca="1">_xll.BInterpol('Base CDI'!$H$4:$H$28,'Base CDI'!$J$4:$J$29,S3607,"Cubic","Extrapolate=Linear","MultiX=Average","Skip=True","Sort=True")</f>
        <v>13.47460602649682</v>
      </c>
      <c r="U3607" s="43">
        <f ca="1">_xll.BInterpol('Base CDI'!$H$4:$H$28,'Base CDI'!$I$4:$I$29,S3607,"Cubic","Extrapolate=Linear","MultiX=Average","Skip=True","Sort=True")</f>
        <v>13.467229853878107</v>
      </c>
    </row>
    <row r="3608" spans="16:21" x14ac:dyDescent="0.25">
      <c r="P3608" s="10">
        <v>39758</v>
      </c>
      <c r="Q3608">
        <v>19.962309999999999</v>
      </c>
      <c r="S3608" s="42">
        <f t="shared" ca="1" si="62"/>
        <v>49579</v>
      </c>
      <c r="T3608" s="43">
        <f ca="1">_xll.BInterpol('Base CDI'!$H$4:$H$28,'Base CDI'!$J$4:$J$29,S3608,"Cubic","Extrapolate=Linear","MultiX=Average","Skip=True","Sort=True")</f>
        <v>13.474567285572435</v>
      </c>
      <c r="U3608" s="43">
        <f ca="1">_xll.BInterpol('Base CDI'!$H$4:$H$28,'Base CDI'!$I$4:$I$29,S3608,"Cubic","Extrapolate=Linear","MultiX=Average","Skip=True","Sort=True")</f>
        <v>13.467165540467363</v>
      </c>
    </row>
    <row r="3609" spans="16:21" x14ac:dyDescent="0.25">
      <c r="P3609" s="10">
        <v>39759</v>
      </c>
      <c r="Q3609">
        <v>19.972349999999999</v>
      </c>
      <c r="S3609" s="42">
        <f t="shared" ca="1" si="62"/>
        <v>49580</v>
      </c>
      <c r="T3609" s="43">
        <f ca="1">_xll.BInterpol('Base CDI'!$H$4:$H$28,'Base CDI'!$J$4:$J$29,S3609,"Cubic","Extrapolate=Linear","MultiX=Average","Skip=True","Sort=True")</f>
        <v>13.474528452160641</v>
      </c>
      <c r="U3609" s="43">
        <f ca="1">_xll.BInterpol('Base CDI'!$H$4:$H$28,'Base CDI'!$I$4:$I$29,S3609,"Cubic","Extrapolate=Linear","MultiX=Average","Skip=True","Sort=True")</f>
        <v>13.467101123992908</v>
      </c>
    </row>
    <row r="3610" spans="16:21" x14ac:dyDescent="0.25">
      <c r="P3610" s="10">
        <v>39762</v>
      </c>
      <c r="Q3610">
        <v>19.982379999999999</v>
      </c>
      <c r="S3610" s="42">
        <f t="shared" ca="1" si="62"/>
        <v>49581</v>
      </c>
      <c r="T3610" s="43">
        <f ca="1">_xll.BInterpol('Base CDI'!$H$4:$H$28,'Base CDI'!$J$4:$J$29,S3610,"Cubic","Extrapolate=Linear","MultiX=Average","Skip=True","Sort=True")</f>
        <v>13.474489526461191</v>
      </c>
      <c r="U3610" s="43">
        <f ca="1">_xll.BInterpol('Base CDI'!$H$4:$H$28,'Base CDI'!$I$4:$I$29,S3610,"Cubic","Extrapolate=Linear","MultiX=Average","Skip=True","Sort=True")</f>
        <v>13.467036604677341</v>
      </c>
    </row>
    <row r="3611" spans="16:21" x14ac:dyDescent="0.25">
      <c r="P3611" s="10">
        <v>39763</v>
      </c>
      <c r="Q3611">
        <v>19.992419999999999</v>
      </c>
      <c r="S3611" s="42">
        <f t="shared" ca="1" si="62"/>
        <v>49582</v>
      </c>
      <c r="T3611" s="43">
        <f ca="1">_xll.BInterpol('Base CDI'!$H$4:$H$28,'Base CDI'!$J$4:$J$29,S3611,"Cubic","Extrapolate=Linear","MultiX=Average","Skip=True","Sort=True")</f>
        <v>13.474450508673842</v>
      </c>
      <c r="U3611" s="43">
        <f ca="1">_xll.BInterpol('Base CDI'!$H$4:$H$28,'Base CDI'!$I$4:$I$29,S3611,"Cubic","Extrapolate=Linear","MultiX=Average","Skip=True","Sort=True")</f>
        <v>13.466971982743264</v>
      </c>
    </row>
    <row r="3612" spans="16:21" x14ac:dyDescent="0.25">
      <c r="P3612" s="10">
        <v>39764</v>
      </c>
      <c r="Q3612">
        <v>20.00245</v>
      </c>
      <c r="S3612" s="42">
        <f t="shared" ca="1" si="62"/>
        <v>49583</v>
      </c>
      <c r="T3612" s="43">
        <f ca="1">_xll.BInterpol('Base CDI'!$H$4:$H$28,'Base CDI'!$J$4:$J$29,S3612,"Cubic","Extrapolate=Linear","MultiX=Average","Skip=True","Sort=True")</f>
        <v>13.474411398998352</v>
      </c>
      <c r="U3612" s="43">
        <f ca="1">_xll.BInterpol('Base CDI'!$H$4:$H$28,'Base CDI'!$I$4:$I$29,S3612,"Cubic","Extrapolate=Linear","MultiX=Average","Skip=True","Sort=True")</f>
        <v>13.466907258413274</v>
      </c>
    </row>
    <row r="3613" spans="16:21" x14ac:dyDescent="0.25">
      <c r="P3613" s="10">
        <v>39765</v>
      </c>
      <c r="Q3613">
        <v>20.012429999999998</v>
      </c>
      <c r="S3613" s="42">
        <f t="shared" ca="1" si="62"/>
        <v>49584</v>
      </c>
      <c r="T3613" s="43">
        <f ca="1">_xll.BInterpol('Base CDI'!$H$4:$H$28,'Base CDI'!$J$4:$J$29,S3613,"Cubic","Extrapolate=Linear","MultiX=Average","Skip=True","Sort=True")</f>
        <v>13.474372197634477</v>
      </c>
      <c r="U3613" s="43">
        <f ca="1">_xll.BInterpol('Base CDI'!$H$4:$H$28,'Base CDI'!$I$4:$I$29,S3613,"Cubic","Extrapolate=Linear","MultiX=Average","Skip=True","Sort=True")</f>
        <v>13.466842431909974</v>
      </c>
    </row>
    <row r="3614" spans="16:21" x14ac:dyDescent="0.25">
      <c r="P3614" s="10">
        <v>39766</v>
      </c>
      <c r="Q3614">
        <v>20.022310000000001</v>
      </c>
      <c r="S3614" s="42">
        <f t="shared" ca="1" si="62"/>
        <v>49585</v>
      </c>
      <c r="T3614" s="43">
        <f ca="1">_xll.BInterpol('Base CDI'!$H$4:$H$28,'Base CDI'!$J$4:$J$29,S3614,"Cubic","Extrapolate=Linear","MultiX=Average","Skip=True","Sort=True")</f>
        <v>13.474332904781974</v>
      </c>
      <c r="U3614" s="43">
        <f ca="1">_xll.BInterpol('Base CDI'!$H$4:$H$28,'Base CDI'!$I$4:$I$29,S3614,"Cubic","Extrapolate=Linear","MultiX=Average","Skip=True","Sort=True")</f>
        <v>13.466777503455962</v>
      </c>
    </row>
    <row r="3615" spans="16:21" x14ac:dyDescent="0.25">
      <c r="P3615" s="10">
        <v>39769</v>
      </c>
      <c r="Q3615">
        <v>20.03219</v>
      </c>
      <c r="S3615" s="42">
        <f t="shared" ca="1" si="62"/>
        <v>49586</v>
      </c>
      <c r="T3615" s="43">
        <f ca="1">_xll.BInterpol('Base CDI'!$H$4:$H$28,'Base CDI'!$J$4:$J$29,S3615,"Cubic","Extrapolate=Linear","MultiX=Average","Skip=True","Sort=True")</f>
        <v>13.474293520640602</v>
      </c>
      <c r="U3615" s="43">
        <f ca="1">_xll.BInterpol('Base CDI'!$H$4:$H$28,'Base CDI'!$I$4:$I$29,S3615,"Cubic","Extrapolate=Linear","MultiX=Average","Skip=True","Sort=True")</f>
        <v>13.466712473273839</v>
      </c>
    </row>
    <row r="3616" spans="16:21" x14ac:dyDescent="0.25">
      <c r="P3616" s="10">
        <v>39770</v>
      </c>
      <c r="Q3616">
        <v>20.042110000000001</v>
      </c>
      <c r="S3616" s="42">
        <f t="shared" ca="1" si="62"/>
        <v>49587</v>
      </c>
      <c r="T3616" s="43">
        <f ca="1">_xll.BInterpol('Base CDI'!$H$4:$H$28,'Base CDI'!$J$4:$J$29,S3616,"Cubic","Extrapolate=Linear","MultiX=Average","Skip=True","Sort=True")</f>
        <v>13.474254045410115</v>
      </c>
      <c r="U3616" s="43">
        <f ca="1">_xll.BInterpol('Base CDI'!$H$4:$H$28,'Base CDI'!$I$4:$I$29,S3616,"Cubic","Extrapolate=Linear","MultiX=Average","Skip=True","Sort=True")</f>
        <v>13.466647341586203</v>
      </c>
    </row>
    <row r="3617" spans="16:21" x14ac:dyDescent="0.25">
      <c r="P3617" s="10">
        <v>39771</v>
      </c>
      <c r="Q3617">
        <v>20.052009999999999</v>
      </c>
      <c r="S3617" s="42">
        <f t="shared" ca="1" si="62"/>
        <v>49588</v>
      </c>
      <c r="T3617" s="43">
        <f ca="1">_xll.BInterpol('Base CDI'!$H$4:$H$28,'Base CDI'!$J$4:$J$29,S3617,"Cubic","Extrapolate=Linear","MultiX=Average","Skip=True","Sort=True")</f>
        <v>13.47421447929027</v>
      </c>
      <c r="U3617" s="43">
        <f ca="1">_xll.BInterpol('Base CDI'!$H$4:$H$28,'Base CDI'!$I$4:$I$29,S3617,"Cubic","Extrapolate=Linear","MultiX=Average","Skip=True","Sort=True")</f>
        <v>13.466582108615654</v>
      </c>
    </row>
    <row r="3618" spans="16:21" x14ac:dyDescent="0.25">
      <c r="P3618" s="10">
        <v>39772</v>
      </c>
      <c r="Q3618">
        <v>20.061679999999999</v>
      </c>
      <c r="S3618" s="42">
        <f t="shared" ca="1" si="62"/>
        <v>49589</v>
      </c>
      <c r="T3618" s="43">
        <f ca="1">_xll.BInterpol('Base CDI'!$H$4:$H$28,'Base CDI'!$J$4:$J$29,S3618,"Cubic","Extrapolate=Linear","MultiX=Average","Skip=True","Sort=True")</f>
        <v>13.474174822480824</v>
      </c>
      <c r="U3618" s="43">
        <f ca="1">_xll.BInterpol('Base CDI'!$H$4:$H$28,'Base CDI'!$I$4:$I$29,S3618,"Cubic","Extrapolate=Linear","MultiX=Average","Skip=True","Sort=True")</f>
        <v>13.466516774584795</v>
      </c>
    </row>
    <row r="3619" spans="16:21" x14ac:dyDescent="0.25">
      <c r="P3619" s="10">
        <v>39773</v>
      </c>
      <c r="Q3619">
        <v>20.07132</v>
      </c>
      <c r="S3619" s="42">
        <f t="shared" ca="1" si="62"/>
        <v>49590</v>
      </c>
      <c r="T3619" s="43">
        <f ca="1">_xll.BInterpol('Base CDI'!$H$4:$H$28,'Base CDI'!$J$4:$J$29,S3619,"Cubic","Extrapolate=Linear","MultiX=Average","Skip=True","Sort=True")</f>
        <v>13.474135075181536</v>
      </c>
      <c r="U3619" s="43">
        <f ca="1">_xll.BInterpol('Base CDI'!$H$4:$H$28,'Base CDI'!$I$4:$I$29,S3619,"Cubic","Extrapolate=Linear","MultiX=Average","Skip=True","Sort=True")</f>
        <v>13.466451339716221</v>
      </c>
    </row>
    <row r="3620" spans="16:21" x14ac:dyDescent="0.25">
      <c r="P3620" s="10">
        <v>39776</v>
      </c>
      <c r="Q3620">
        <v>20.081109999999999</v>
      </c>
      <c r="S3620" s="42">
        <f t="shared" ca="1" si="62"/>
        <v>49591</v>
      </c>
      <c r="T3620" s="43">
        <f ca="1">_xll.BInterpol('Base CDI'!$H$4:$H$28,'Base CDI'!$J$4:$J$29,S3620,"Cubic","Extrapolate=Linear","MultiX=Average","Skip=True","Sort=True")</f>
        <v>13.474095237592161</v>
      </c>
      <c r="U3620" s="43">
        <f ca="1">_xll.BInterpol('Base CDI'!$H$4:$H$28,'Base CDI'!$I$4:$I$29,S3620,"Cubic","Extrapolate=Linear","MultiX=Average","Skip=True","Sort=True")</f>
        <v>13.466385804232536</v>
      </c>
    </row>
    <row r="3621" spans="16:21" x14ac:dyDescent="0.25">
      <c r="P3621" s="10">
        <v>39777</v>
      </c>
      <c r="Q3621">
        <v>20.090969999999999</v>
      </c>
      <c r="S3621" s="42">
        <f t="shared" ca="1" si="62"/>
        <v>49592</v>
      </c>
      <c r="T3621" s="43">
        <f ca="1">_xll.BInterpol('Base CDI'!$H$4:$H$28,'Base CDI'!$J$4:$J$29,S3621,"Cubic","Extrapolate=Linear","MultiX=Average","Skip=True","Sort=True")</f>
        <v>13.474055309912456</v>
      </c>
      <c r="U3621" s="43">
        <f ca="1">_xll.BInterpol('Base CDI'!$H$4:$H$28,'Base CDI'!$I$4:$I$29,S3621,"Cubic","Extrapolate=Linear","MultiX=Average","Skip=True","Sort=True")</f>
        <v>13.466320168356336</v>
      </c>
    </row>
    <row r="3622" spans="16:21" x14ac:dyDescent="0.25">
      <c r="P3622" s="10">
        <v>39778</v>
      </c>
      <c r="Q3622">
        <v>20.100809999999999</v>
      </c>
      <c r="S3622" s="42">
        <f t="shared" ca="1" si="62"/>
        <v>49593</v>
      </c>
      <c r="T3622" s="43">
        <f ca="1">_xll.BInterpol('Base CDI'!$H$4:$H$28,'Base CDI'!$J$4:$J$29,S3622,"Cubic","Extrapolate=Linear","MultiX=Average","Skip=True","Sort=True")</f>
        <v>13.474015292342177</v>
      </c>
      <c r="U3622" s="43">
        <f ca="1">_xll.BInterpol('Base CDI'!$H$4:$H$28,'Base CDI'!$I$4:$I$29,S3622,"Cubic","Extrapolate=Linear","MultiX=Average","Skip=True","Sort=True")</f>
        <v>13.466254432310224</v>
      </c>
    </row>
    <row r="3623" spans="16:21" x14ac:dyDescent="0.25">
      <c r="P3623" s="10">
        <v>39779</v>
      </c>
      <c r="Q3623">
        <v>20.110669999999999</v>
      </c>
      <c r="S3623" s="42">
        <f t="shared" ca="1" si="62"/>
        <v>49594</v>
      </c>
      <c r="T3623" s="43">
        <f ca="1">_xll.BInterpol('Base CDI'!$H$4:$H$28,'Base CDI'!$J$4:$J$29,S3623,"Cubic","Extrapolate=Linear","MultiX=Average","Skip=True","Sort=True")</f>
        <v>13.473975185081082</v>
      </c>
      <c r="U3623" s="43">
        <f ca="1">_xll.BInterpol('Base CDI'!$H$4:$H$28,'Base CDI'!$I$4:$I$29,S3623,"Cubic","Extrapolate=Linear","MultiX=Average","Skip=True","Sort=True")</f>
        <v>13.466188596316799</v>
      </c>
    </row>
    <row r="3624" spans="16:21" x14ac:dyDescent="0.25">
      <c r="P3624" s="10">
        <v>39780</v>
      </c>
      <c r="Q3624">
        <v>20.12058</v>
      </c>
      <c r="S3624" s="42">
        <f t="shared" ca="1" si="62"/>
        <v>49595</v>
      </c>
      <c r="T3624" s="43">
        <f ca="1">_xll.BInterpol('Base CDI'!$H$4:$H$28,'Base CDI'!$J$4:$J$29,S3624,"Cubic","Extrapolate=Linear","MultiX=Average","Skip=True","Sort=True")</f>
        <v>13.473934988328928</v>
      </c>
      <c r="U3624" s="43">
        <f ca="1">_xll.BInterpol('Base CDI'!$H$4:$H$28,'Base CDI'!$I$4:$I$29,S3624,"Cubic","Extrapolate=Linear","MultiX=Average","Skip=True","Sort=True")</f>
        <v>13.466122660598659</v>
      </c>
    </row>
    <row r="3625" spans="16:21" x14ac:dyDescent="0.25">
      <c r="P3625" s="10">
        <v>39783</v>
      </c>
      <c r="Q3625">
        <v>20.130590000000002</v>
      </c>
      <c r="S3625" s="42">
        <f t="shared" ca="1" si="62"/>
        <v>49596</v>
      </c>
      <c r="T3625" s="43">
        <f ca="1">_xll.BInterpol('Base CDI'!$H$4:$H$28,'Base CDI'!$J$4:$J$29,S3625,"Cubic","Extrapolate=Linear","MultiX=Average","Skip=True","Sort=True")</f>
        <v>13.473894702285472</v>
      </c>
      <c r="U3625" s="43">
        <f ca="1">_xll.BInterpol('Base CDI'!$H$4:$H$28,'Base CDI'!$I$4:$I$29,S3625,"Cubic","Extrapolate=Linear","MultiX=Average","Skip=True","Sort=True")</f>
        <v>13.466056625378407</v>
      </c>
    </row>
    <row r="3626" spans="16:21" x14ac:dyDescent="0.25">
      <c r="P3626" s="10">
        <v>39784</v>
      </c>
      <c r="Q3626">
        <v>20.140689999999999</v>
      </c>
      <c r="S3626" s="42">
        <f t="shared" ca="1" si="62"/>
        <v>49597</v>
      </c>
      <c r="T3626" s="43">
        <f ca="1">_xll.BInterpol('Base CDI'!$H$4:$H$28,'Base CDI'!$J$4:$J$29,S3626,"Cubic","Extrapolate=Linear","MultiX=Average","Skip=True","Sort=True")</f>
        <v>13.47385432715047</v>
      </c>
      <c r="U3626" s="43">
        <f ca="1">_xll.BInterpol('Base CDI'!$H$4:$H$28,'Base CDI'!$I$4:$I$29,S3626,"Cubic","Extrapolate=Linear","MultiX=Average","Skip=True","Sort=True")</f>
        <v>13.465990490878641</v>
      </c>
    </row>
    <row r="3627" spans="16:21" x14ac:dyDescent="0.25">
      <c r="P3627" s="10">
        <v>39785</v>
      </c>
      <c r="Q3627">
        <v>20.1508</v>
      </c>
      <c r="S3627" s="42">
        <f t="shared" ca="1" si="62"/>
        <v>49598</v>
      </c>
      <c r="T3627" s="43">
        <f ca="1">_xll.BInterpol('Base CDI'!$H$4:$H$28,'Base CDI'!$J$4:$J$29,S3627,"Cubic","Extrapolate=Linear","MultiX=Average","Skip=True","Sort=True")</f>
        <v>13.473813863123679</v>
      </c>
      <c r="U3627" s="43">
        <f ca="1">_xll.BInterpol('Base CDI'!$H$4:$H$28,'Base CDI'!$I$4:$I$29,S3627,"Cubic","Extrapolate=Linear","MultiX=Average","Skip=True","Sort=True")</f>
        <v>13.465924257321959</v>
      </c>
    </row>
    <row r="3628" spans="16:21" x14ac:dyDescent="0.25">
      <c r="P3628" s="10">
        <v>39786</v>
      </c>
      <c r="Q3628">
        <v>20.160900000000002</v>
      </c>
      <c r="S3628" s="42">
        <f t="shared" ca="1" si="62"/>
        <v>49599</v>
      </c>
      <c r="T3628" s="43">
        <f ca="1">_xll.BInterpol('Base CDI'!$H$4:$H$28,'Base CDI'!$J$4:$J$29,S3628,"Cubic","Extrapolate=Linear","MultiX=Average","Skip=True","Sort=True")</f>
        <v>13.473773310404855</v>
      </c>
      <c r="U3628" s="43">
        <f ca="1">_xll.BInterpol('Base CDI'!$H$4:$H$28,'Base CDI'!$I$4:$I$29,S3628,"Cubic","Extrapolate=Linear","MultiX=Average","Skip=True","Sort=True")</f>
        <v>13.465857924930964</v>
      </c>
    </row>
    <row r="3629" spans="16:21" x14ac:dyDescent="0.25">
      <c r="P3629" s="10">
        <v>39787</v>
      </c>
      <c r="Q3629">
        <v>20.171009999999999</v>
      </c>
      <c r="S3629" s="42">
        <f t="shared" ca="1" si="62"/>
        <v>49600</v>
      </c>
      <c r="T3629" s="43">
        <f ca="1">_xll.BInterpol('Base CDI'!$H$4:$H$28,'Base CDI'!$J$4:$J$29,S3629,"Cubic","Extrapolate=Linear","MultiX=Average","Skip=True","Sort=True")</f>
        <v>13.473732669193756</v>
      </c>
      <c r="U3629" s="43">
        <f ca="1">_xll.BInterpol('Base CDI'!$H$4:$H$28,'Base CDI'!$I$4:$I$29,S3629,"Cubic","Extrapolate=Linear","MultiX=Average","Skip=True","Sort=True")</f>
        <v>13.465791493928252</v>
      </c>
    </row>
    <row r="3630" spans="16:21" x14ac:dyDescent="0.25">
      <c r="P3630" s="10">
        <v>39790</v>
      </c>
      <c r="Q3630">
        <v>20.18113</v>
      </c>
      <c r="S3630" s="42">
        <f t="shared" ca="1" si="62"/>
        <v>49601</v>
      </c>
      <c r="T3630" s="43">
        <f ca="1">_xll.BInterpol('Base CDI'!$H$4:$H$28,'Base CDI'!$J$4:$J$29,S3630,"Cubic","Extrapolate=Linear","MultiX=Average","Skip=True","Sort=True")</f>
        <v>13.473691939690138</v>
      </c>
      <c r="U3630" s="43">
        <f ca="1">_xll.BInterpol('Base CDI'!$H$4:$H$28,'Base CDI'!$I$4:$I$29,S3630,"Cubic","Extrapolate=Linear","MultiX=Average","Skip=True","Sort=True")</f>
        <v>13.465724964536429</v>
      </c>
    </row>
    <row r="3631" spans="16:21" x14ac:dyDescent="0.25">
      <c r="P3631" s="10">
        <v>39791</v>
      </c>
      <c r="Q3631">
        <v>20.191240000000001</v>
      </c>
      <c r="S3631" s="42">
        <f t="shared" ca="1" si="62"/>
        <v>49602</v>
      </c>
      <c r="T3631" s="43">
        <f ca="1">_xll.BInterpol('Base CDI'!$H$4:$H$28,'Base CDI'!$J$4:$J$29,S3631,"Cubic","Extrapolate=Linear","MultiX=Average","Skip=True","Sort=True")</f>
        <v>13.473651122093759</v>
      </c>
      <c r="U3631" s="43">
        <f ca="1">_xll.BInterpol('Base CDI'!$H$4:$H$28,'Base CDI'!$I$4:$I$29,S3631,"Cubic","Extrapolate=Linear","MultiX=Average","Skip=True","Sort=True")</f>
        <v>13.465658336978089</v>
      </c>
    </row>
    <row r="3632" spans="16:21" x14ac:dyDescent="0.25">
      <c r="P3632" s="10">
        <v>39792</v>
      </c>
      <c r="Q3632">
        <v>20.201370000000001</v>
      </c>
      <c r="S3632" s="42">
        <f t="shared" ca="1" si="62"/>
        <v>49603</v>
      </c>
      <c r="T3632" s="43">
        <f ca="1">_xll.BInterpol('Base CDI'!$H$4:$H$28,'Base CDI'!$J$4:$J$29,S3632,"Cubic","Extrapolate=Linear","MultiX=Average","Skip=True","Sort=True")</f>
        <v>13.473610216604376</v>
      </c>
      <c r="U3632" s="43">
        <f ca="1">_xll.BInterpol('Base CDI'!$H$4:$H$28,'Base CDI'!$I$4:$I$29,S3632,"Cubic","Extrapolate=Linear","MultiX=Average","Skip=True","Sort=True")</f>
        <v>13.465591611475833</v>
      </c>
    </row>
    <row r="3633" spans="16:21" x14ac:dyDescent="0.25">
      <c r="P3633" s="10">
        <v>39793</v>
      </c>
      <c r="Q3633">
        <v>20.211490000000001</v>
      </c>
      <c r="S3633" s="42">
        <f t="shared" ca="1" si="62"/>
        <v>49604</v>
      </c>
      <c r="T3633" s="43">
        <f ca="1">_xll.BInterpol('Base CDI'!$H$4:$H$28,'Base CDI'!$J$4:$J$29,S3633,"Cubic","Extrapolate=Linear","MultiX=Average","Skip=True","Sort=True")</f>
        <v>13.473569223421745</v>
      </c>
      <c r="U3633" s="43">
        <f ca="1">_xll.BInterpol('Base CDI'!$H$4:$H$28,'Base CDI'!$I$4:$I$29,S3633,"Cubic","Extrapolate=Linear","MultiX=Average","Skip=True","Sort=True")</f>
        <v>13.465524788252264</v>
      </c>
    </row>
    <row r="3634" spans="16:21" x14ac:dyDescent="0.25">
      <c r="P3634" s="10">
        <v>39794</v>
      </c>
      <c r="Q3634">
        <v>20.221620000000001</v>
      </c>
      <c r="S3634" s="42">
        <f t="shared" ca="1" si="62"/>
        <v>49605</v>
      </c>
      <c r="T3634" s="43">
        <f ca="1">_xll.BInterpol('Base CDI'!$H$4:$H$28,'Base CDI'!$J$4:$J$29,S3634,"Cubic","Extrapolate=Linear","MultiX=Average","Skip=True","Sort=True")</f>
        <v>13.473528142745621</v>
      </c>
      <c r="U3634" s="43">
        <f ca="1">_xll.BInterpol('Base CDI'!$H$4:$H$28,'Base CDI'!$I$4:$I$29,S3634,"Cubic","Extrapolate=Linear","MultiX=Average","Skip=True","Sort=True")</f>
        <v>13.465457867529977</v>
      </c>
    </row>
    <row r="3635" spans="16:21" x14ac:dyDescent="0.25">
      <c r="P3635" s="10">
        <v>39797</v>
      </c>
      <c r="Q3635">
        <v>20.231750000000002</v>
      </c>
      <c r="S3635" s="42">
        <f t="shared" ca="1" si="62"/>
        <v>49606</v>
      </c>
      <c r="T3635" s="43">
        <f ca="1">_xll.BInterpol('Base CDI'!$H$4:$H$28,'Base CDI'!$J$4:$J$29,S3635,"Cubic","Extrapolate=Linear","MultiX=Average","Skip=True","Sort=True")</f>
        <v>13.473486974775764</v>
      </c>
      <c r="U3635" s="43">
        <f ca="1">_xll.BInterpol('Base CDI'!$H$4:$H$28,'Base CDI'!$I$4:$I$29,S3635,"Cubic","Extrapolate=Linear","MultiX=Average","Skip=True","Sort=True")</f>
        <v>13.465390849531577</v>
      </c>
    </row>
    <row r="3636" spans="16:21" x14ac:dyDescent="0.25">
      <c r="P3636" s="10">
        <v>39798</v>
      </c>
      <c r="Q3636">
        <v>20.241890000000001</v>
      </c>
      <c r="S3636" s="42">
        <f t="shared" ca="1" si="62"/>
        <v>49607</v>
      </c>
      <c r="T3636" s="43">
        <f ca="1">_xll.BInterpol('Base CDI'!$H$4:$H$28,'Base CDI'!$J$4:$J$29,S3636,"Cubic","Extrapolate=Linear","MultiX=Average","Skip=True","Sort=True")</f>
        <v>13.473445719711929</v>
      </c>
      <c r="U3636" s="43">
        <f ca="1">_xll.BInterpol('Base CDI'!$H$4:$H$28,'Base CDI'!$I$4:$I$29,S3636,"Cubic","Extrapolate=Linear","MultiX=Average","Skip=True","Sort=True")</f>
        <v>13.465323734479659</v>
      </c>
    </row>
    <row r="3637" spans="16:21" x14ac:dyDescent="0.25">
      <c r="P3637" s="10">
        <v>39799</v>
      </c>
      <c r="Q3637">
        <v>20.252040000000001</v>
      </c>
      <c r="S3637" s="42">
        <f t="shared" ca="1" si="62"/>
        <v>49608</v>
      </c>
      <c r="T3637" s="43">
        <f ca="1">_xll.BInterpol('Base CDI'!$H$4:$H$28,'Base CDI'!$J$4:$J$29,S3637,"Cubic","Extrapolate=Linear","MultiX=Average","Skip=True","Sort=True")</f>
        <v>13.473404377753873</v>
      </c>
      <c r="U3637" s="43">
        <f ca="1">_xll.BInterpol('Base CDI'!$H$4:$H$28,'Base CDI'!$I$4:$I$29,S3637,"Cubic","Extrapolate=Linear","MultiX=Average","Skip=True","Sort=True")</f>
        <v>13.465256522596826</v>
      </c>
    </row>
    <row r="3638" spans="16:21" x14ac:dyDescent="0.25">
      <c r="P3638" s="10">
        <v>39800</v>
      </c>
      <c r="Q3638">
        <v>20.26221</v>
      </c>
      <c r="S3638" s="42">
        <f t="shared" ca="1" si="62"/>
        <v>49609</v>
      </c>
      <c r="T3638" s="43">
        <f ca="1">_xll.BInterpol('Base CDI'!$H$4:$H$28,'Base CDI'!$J$4:$J$29,S3638,"Cubic","Extrapolate=Linear","MultiX=Average","Skip=True","Sort=True")</f>
        <v>13.473362949101354</v>
      </c>
      <c r="U3638" s="43">
        <f ca="1">_xll.BInterpol('Base CDI'!$H$4:$H$28,'Base CDI'!$I$4:$I$29,S3638,"Cubic","Extrapolate=Linear","MultiX=Average","Skip=True","Sort=True")</f>
        <v>13.465189214105676</v>
      </c>
    </row>
    <row r="3639" spans="16:21" x14ac:dyDescent="0.25">
      <c r="P3639" s="10">
        <v>39801</v>
      </c>
      <c r="Q3639">
        <v>20.272390000000001</v>
      </c>
      <c r="S3639" s="42">
        <f t="shared" ca="1" si="62"/>
        <v>49610</v>
      </c>
      <c r="T3639" s="43">
        <f ca="1">_xll.BInterpol('Base CDI'!$H$4:$H$28,'Base CDI'!$J$4:$J$29,S3639,"Cubic","Extrapolate=Linear","MultiX=Average","Skip=True","Sort=True")</f>
        <v>13.473321433954128</v>
      </c>
      <c r="U3639" s="43">
        <f ca="1">_xll.BInterpol('Base CDI'!$H$4:$H$28,'Base CDI'!$I$4:$I$29,S3639,"Cubic","Extrapolate=Linear","MultiX=Average","Skip=True","Sort=True")</f>
        <v>13.46512180922881</v>
      </c>
    </row>
    <row r="3640" spans="16:21" x14ac:dyDescent="0.25">
      <c r="P3640" s="10">
        <v>39804</v>
      </c>
      <c r="Q3640">
        <v>20.282550000000001</v>
      </c>
      <c r="S3640" s="42">
        <f t="shared" ca="1" si="62"/>
        <v>49611</v>
      </c>
      <c r="T3640" s="43">
        <f ca="1">_xll.BInterpol('Base CDI'!$H$4:$H$28,'Base CDI'!$J$4:$J$29,S3640,"Cubic","Extrapolate=Linear","MultiX=Average","Skip=True","Sort=True")</f>
        <v>13.473279832511952</v>
      </c>
      <c r="U3640" s="43">
        <f ca="1">_xll.BInterpol('Base CDI'!$H$4:$H$28,'Base CDI'!$I$4:$I$29,S3640,"Cubic","Extrapolate=Linear","MultiX=Average","Skip=True","Sort=True")</f>
        <v>13.465054308188828</v>
      </c>
    </row>
    <row r="3641" spans="16:21" x14ac:dyDescent="0.25">
      <c r="P3641" s="10">
        <v>39805</v>
      </c>
      <c r="Q3641">
        <v>20.292750000000002</v>
      </c>
      <c r="S3641" s="42">
        <f t="shared" ca="1" si="62"/>
        <v>49612</v>
      </c>
      <c r="T3641" s="43">
        <f ca="1">_xll.BInterpol('Base CDI'!$H$4:$H$28,'Base CDI'!$J$4:$J$29,S3641,"Cubic","Extrapolate=Linear","MultiX=Average","Skip=True","Sort=True")</f>
        <v>13.473238144974582</v>
      </c>
      <c r="U3641" s="43">
        <f ca="1">_xll.BInterpol('Base CDI'!$H$4:$H$28,'Base CDI'!$I$4:$I$29,S3641,"Cubic","Extrapolate=Linear","MultiX=Average","Skip=True","Sort=True")</f>
        <v>13.464986711208327</v>
      </c>
    </row>
    <row r="3642" spans="16:21" x14ac:dyDescent="0.25">
      <c r="P3642" s="10">
        <v>39806</v>
      </c>
      <c r="Q3642">
        <v>20.30293</v>
      </c>
      <c r="S3642" s="42">
        <f t="shared" ca="1" si="62"/>
        <v>49613</v>
      </c>
      <c r="T3642" s="43">
        <f ca="1">_xll.BInterpol('Base CDI'!$H$4:$H$28,'Base CDI'!$J$4:$J$29,S3642,"Cubic","Extrapolate=Linear","MultiX=Average","Skip=True","Sort=True")</f>
        <v>13.473196371541777</v>
      </c>
      <c r="U3642" s="43">
        <f ca="1">_xll.BInterpol('Base CDI'!$H$4:$H$28,'Base CDI'!$I$4:$I$29,S3642,"Cubic","Extrapolate=Linear","MultiX=Average","Skip=True","Sort=True")</f>
        <v>13.46491901850991</v>
      </c>
    </row>
    <row r="3643" spans="16:21" x14ac:dyDescent="0.25">
      <c r="P3643" s="10">
        <v>39808</v>
      </c>
      <c r="Q3643">
        <v>20.31315</v>
      </c>
      <c r="S3643" s="42">
        <f t="shared" ca="1" si="62"/>
        <v>49614</v>
      </c>
      <c r="T3643" s="43">
        <f ca="1">_xll.BInterpol('Base CDI'!$H$4:$H$28,'Base CDI'!$J$4:$J$29,S3643,"Cubic","Extrapolate=Linear","MultiX=Average","Skip=True","Sort=True")</f>
        <v>13.47315451241329</v>
      </c>
      <c r="U3643" s="43">
        <f ca="1">_xll.BInterpol('Base CDI'!$H$4:$H$28,'Base CDI'!$I$4:$I$29,S3643,"Cubic","Extrapolate=Linear","MultiX=Average","Skip=True","Sort=True")</f>
        <v>13.464851230316176</v>
      </c>
    </row>
    <row r="3644" spans="16:21" x14ac:dyDescent="0.25">
      <c r="P3644" s="10">
        <v>39811</v>
      </c>
      <c r="Q3644">
        <v>20.323370000000001</v>
      </c>
      <c r="S3644" s="42">
        <f t="shared" ca="1" si="62"/>
        <v>49615</v>
      </c>
      <c r="T3644" s="43">
        <f ca="1">_xll.BInterpol('Base CDI'!$H$4:$H$28,'Base CDI'!$J$4:$J$29,S3644,"Cubic","Extrapolate=Linear","MultiX=Average","Skip=True","Sort=True")</f>
        <v>13.473112567788881</v>
      </c>
      <c r="U3644" s="43">
        <f ca="1">_xll.BInterpol('Base CDI'!$H$4:$H$28,'Base CDI'!$I$4:$I$29,S3644,"Cubic","Extrapolate=Linear","MultiX=Average","Skip=True","Sort=True")</f>
        <v>13.464783346849725</v>
      </c>
    </row>
    <row r="3645" spans="16:21" x14ac:dyDescent="0.25">
      <c r="P3645" s="10">
        <v>39812</v>
      </c>
      <c r="Q3645">
        <v>20.333649999999999</v>
      </c>
      <c r="S3645" s="42">
        <f t="shared" ca="1" si="62"/>
        <v>49616</v>
      </c>
      <c r="T3645" s="43">
        <f ca="1">_xll.BInterpol('Base CDI'!$H$4:$H$28,'Base CDI'!$J$4:$J$29,S3645,"Cubic","Extrapolate=Linear","MultiX=Average","Skip=True","Sort=True")</f>
        <v>13.473070537868306</v>
      </c>
      <c r="U3645" s="43">
        <f ca="1">_xll.BInterpol('Base CDI'!$H$4:$H$28,'Base CDI'!$I$4:$I$29,S3645,"Cubic","Extrapolate=Linear","MultiX=Average","Skip=True","Sort=True")</f>
        <v>13.464715368333156</v>
      </c>
    </row>
    <row r="3646" spans="16:21" x14ac:dyDescent="0.25">
      <c r="P3646" s="10">
        <v>39813</v>
      </c>
      <c r="Q3646">
        <v>20.34395</v>
      </c>
      <c r="S3646" s="42">
        <f t="shared" ca="1" si="62"/>
        <v>49617</v>
      </c>
      <c r="T3646" s="43">
        <f ca="1">_xll.BInterpol('Base CDI'!$H$4:$H$28,'Base CDI'!$J$4:$J$29,S3646,"Cubic","Extrapolate=Linear","MultiX=Average","Skip=True","Sort=True")</f>
        <v>13.473028422851321</v>
      </c>
      <c r="U3646" s="43">
        <f ca="1">_xll.BInterpol('Base CDI'!$H$4:$H$28,'Base CDI'!$I$4:$I$29,S3646,"Cubic","Extrapolate=Linear","MultiX=Average","Skip=True","Sort=True")</f>
        <v>13.464647294989069</v>
      </c>
    </row>
    <row r="3647" spans="16:21" x14ac:dyDescent="0.25">
      <c r="P3647" s="10">
        <v>39815</v>
      </c>
      <c r="Q3647">
        <v>20.35426</v>
      </c>
      <c r="S3647" s="42">
        <f t="shared" ca="1" si="62"/>
        <v>49618</v>
      </c>
      <c r="T3647" s="43">
        <f ca="1">_xll.BInterpol('Base CDI'!$H$4:$H$28,'Base CDI'!$J$4:$J$29,S3647,"Cubic","Extrapolate=Linear","MultiX=Average","Skip=True","Sort=True")</f>
        <v>13.472986222937685</v>
      </c>
      <c r="U3647" s="43">
        <f ca="1">_xll.BInterpol('Base CDI'!$H$4:$H$28,'Base CDI'!$I$4:$I$29,S3647,"Cubic","Extrapolate=Linear","MultiX=Average","Skip=True","Sort=True")</f>
        <v>13.464579127040064</v>
      </c>
    </row>
    <row r="3648" spans="16:21" x14ac:dyDescent="0.25">
      <c r="P3648" s="10">
        <v>39818</v>
      </c>
      <c r="Q3648">
        <v>20.364570000000001</v>
      </c>
      <c r="S3648" s="42">
        <f t="shared" ca="1" si="62"/>
        <v>49619</v>
      </c>
      <c r="T3648" s="43">
        <f ca="1">_xll.BInterpol('Base CDI'!$H$4:$H$28,'Base CDI'!$J$4:$J$29,S3648,"Cubic","Extrapolate=Linear","MultiX=Average","Skip=True","Sort=True")</f>
        <v>13.472943938327154</v>
      </c>
      <c r="U3648" s="43">
        <f ca="1">_xll.BInterpol('Base CDI'!$H$4:$H$28,'Base CDI'!$I$4:$I$29,S3648,"Cubic","Extrapolate=Linear","MultiX=Average","Skip=True","Sort=True")</f>
        <v>13.464510864708741</v>
      </c>
    </row>
    <row r="3649" spans="16:21" x14ac:dyDescent="0.25">
      <c r="P3649" s="10">
        <v>39819</v>
      </c>
      <c r="Q3649">
        <v>20.374870000000001</v>
      </c>
      <c r="S3649" s="42">
        <f t="shared" ca="1" si="62"/>
        <v>49620</v>
      </c>
      <c r="T3649" s="43">
        <f ca="1">_xll.BInterpol('Base CDI'!$H$4:$H$28,'Base CDI'!$J$4:$J$29,S3649,"Cubic","Extrapolate=Linear","MultiX=Average","Skip=True","Sort=True")</f>
        <v>13.472901569219482</v>
      </c>
      <c r="U3649" s="43">
        <f ca="1">_xll.BInterpol('Base CDI'!$H$4:$H$28,'Base CDI'!$I$4:$I$29,S3649,"Cubic","Extrapolate=Linear","MultiX=Average","Skip=True","Sort=True")</f>
        <v>13.464442508217699</v>
      </c>
    </row>
    <row r="3650" spans="16:21" x14ac:dyDescent="0.25">
      <c r="P3650" s="10">
        <v>39820</v>
      </c>
      <c r="Q3650">
        <v>20.385190000000001</v>
      </c>
      <c r="S3650" s="42">
        <f t="shared" ca="1" si="62"/>
        <v>49621</v>
      </c>
      <c r="T3650" s="43">
        <f ca="1">_xll.BInterpol('Base CDI'!$H$4:$H$28,'Base CDI'!$J$4:$J$29,S3650,"Cubic","Extrapolate=Linear","MultiX=Average","Skip=True","Sort=True")</f>
        <v>13.47285911581443</v>
      </c>
      <c r="U3650" s="43">
        <f ca="1">_xll.BInterpol('Base CDI'!$H$4:$H$28,'Base CDI'!$I$4:$I$29,S3650,"Cubic","Extrapolate=Linear","MultiX=Average","Skip=True","Sort=True")</f>
        <v>13.46437405778954</v>
      </c>
    </row>
    <row r="3651" spans="16:21" x14ac:dyDescent="0.25">
      <c r="P3651" s="10">
        <v>39821</v>
      </c>
      <c r="Q3651">
        <v>20.395510000000002</v>
      </c>
      <c r="S3651" s="42">
        <f t="shared" ca="1" si="62"/>
        <v>49622</v>
      </c>
      <c r="T3651" s="43">
        <f ca="1">_xll.BInterpol('Base CDI'!$H$4:$H$28,'Base CDI'!$J$4:$J$29,S3651,"Cubic","Extrapolate=Linear","MultiX=Average","Skip=True","Sort=True")</f>
        <v>13.472816578311752</v>
      </c>
      <c r="U3651" s="43">
        <f ca="1">_xll.BInterpol('Base CDI'!$H$4:$H$28,'Base CDI'!$I$4:$I$29,S3651,"Cubic","Extrapolate=Linear","MultiX=Average","Skip=True","Sort=True")</f>
        <v>13.46430551364686</v>
      </c>
    </row>
    <row r="3652" spans="16:21" x14ac:dyDescent="0.25">
      <c r="P3652" s="10">
        <v>39822</v>
      </c>
      <c r="Q3652">
        <v>20.405830000000002</v>
      </c>
      <c r="S3652" s="42">
        <f t="shared" ca="1" si="62"/>
        <v>49623</v>
      </c>
      <c r="T3652" s="43">
        <f ca="1">_xll.BInterpol('Base CDI'!$H$4:$H$28,'Base CDI'!$J$4:$J$29,S3652,"Cubic","Extrapolate=Linear","MultiX=Average","Skip=True","Sort=True")</f>
        <v>13.472773956911206</v>
      </c>
      <c r="U3652" s="43">
        <f ca="1">_xll.BInterpol('Base CDI'!$H$4:$H$28,'Base CDI'!$I$4:$I$29,S3652,"Cubic","Extrapolate=Linear","MultiX=Average","Skip=True","Sort=True")</f>
        <v>13.464236876012263</v>
      </c>
    </row>
    <row r="3653" spans="16:21" x14ac:dyDescent="0.25">
      <c r="P3653" s="10">
        <v>39825</v>
      </c>
      <c r="Q3653">
        <v>20.416170000000001</v>
      </c>
      <c r="S3653" s="42">
        <f t="shared" ca="1" si="62"/>
        <v>49624</v>
      </c>
      <c r="T3653" s="43">
        <f ca="1">_xll.BInterpol('Base CDI'!$H$4:$H$28,'Base CDI'!$J$4:$J$29,S3653,"Cubic","Extrapolate=Linear","MultiX=Average","Skip=True","Sort=True")</f>
        <v>13.472731251812549</v>
      </c>
      <c r="U3653" s="43">
        <f ca="1">_xll.BInterpol('Base CDI'!$H$4:$H$28,'Base CDI'!$I$4:$I$29,S3653,"Cubic","Extrapolate=Linear","MultiX=Average","Skip=True","Sort=True")</f>
        <v>13.464168145108346</v>
      </c>
    </row>
    <row r="3654" spans="16:21" x14ac:dyDescent="0.25">
      <c r="P3654" s="10">
        <v>39826</v>
      </c>
      <c r="Q3654">
        <v>20.426500000000001</v>
      </c>
      <c r="S3654" s="42">
        <f t="shared" ca="1" si="62"/>
        <v>49625</v>
      </c>
      <c r="T3654" s="43">
        <f ca="1">_xll.BInterpol('Base CDI'!$H$4:$H$28,'Base CDI'!$J$4:$J$29,S3654,"Cubic","Extrapolate=Linear","MultiX=Average","Skip=True","Sort=True")</f>
        <v>13.472688463215539</v>
      </c>
      <c r="U3654" s="43">
        <f ca="1">_xll.BInterpol('Base CDI'!$H$4:$H$28,'Base CDI'!$I$4:$I$29,S3654,"Cubic","Extrapolate=Linear","MultiX=Average","Skip=True","Sort=True")</f>
        <v>13.464099321157709</v>
      </c>
    </row>
    <row r="3655" spans="16:21" x14ac:dyDescent="0.25">
      <c r="P3655" s="10">
        <v>39827</v>
      </c>
      <c r="Q3655">
        <v>20.43684</v>
      </c>
      <c r="S3655" s="42">
        <f t="shared" ca="1" si="62"/>
        <v>49626</v>
      </c>
      <c r="T3655" s="43">
        <f ca="1">_xll.BInterpol('Base CDI'!$H$4:$H$28,'Base CDI'!$J$4:$J$29,S3655,"Cubic","Extrapolate=Linear","MultiX=Average","Skip=True","Sort=True")</f>
        <v>13.472645591319928</v>
      </c>
      <c r="U3655" s="43">
        <f ca="1">_xll.BInterpol('Base CDI'!$H$4:$H$28,'Base CDI'!$I$4:$I$29,S3655,"Cubic","Extrapolate=Linear","MultiX=Average","Skip=True","Sort=True")</f>
        <v>13.464030404382953</v>
      </c>
    </row>
    <row r="3656" spans="16:21" x14ac:dyDescent="0.25">
      <c r="P3656" s="10">
        <v>39828</v>
      </c>
      <c r="Q3656">
        <v>20.447179999999999</v>
      </c>
      <c r="S3656" s="42">
        <f t="shared" ca="1" si="62"/>
        <v>49627</v>
      </c>
      <c r="T3656" s="43">
        <f ca="1">_xll.BInterpol('Base CDI'!$H$4:$H$28,'Base CDI'!$J$4:$J$29,S3656,"Cubic","Extrapolate=Linear","MultiX=Average","Skip=True","Sort=True")</f>
        <v>13.472602636325478</v>
      </c>
      <c r="U3656" s="43">
        <f ca="1">_xll.BInterpol('Base CDI'!$H$4:$H$28,'Base CDI'!$I$4:$I$29,S3656,"Cubic","Extrapolate=Linear","MultiX=Average","Skip=True","Sort=True")</f>
        <v>13.463961395006677</v>
      </c>
    </row>
    <row r="3657" spans="16:21" x14ac:dyDescent="0.25">
      <c r="P3657" s="10">
        <v>39829</v>
      </c>
      <c r="Q3657">
        <v>20.457550000000001</v>
      </c>
      <c r="S3657" s="42">
        <f t="shared" ca="1" si="62"/>
        <v>49628</v>
      </c>
      <c r="T3657" s="43">
        <f ca="1">_xll.BInterpol('Base CDI'!$H$4:$H$28,'Base CDI'!$J$4:$J$29,S3657,"Cubic","Extrapolate=Linear","MultiX=Average","Skip=True","Sort=True")</f>
        <v>13.472559598431943</v>
      </c>
      <c r="U3657" s="43">
        <f ca="1">_xll.BInterpol('Base CDI'!$H$4:$H$28,'Base CDI'!$I$4:$I$29,S3657,"Cubic","Extrapolate=Linear","MultiX=Average","Skip=True","Sort=True")</f>
        <v>13.463892293251481</v>
      </c>
    </row>
    <row r="3658" spans="16:21" x14ac:dyDescent="0.25">
      <c r="P3658" s="10">
        <v>39832</v>
      </c>
      <c r="Q3658">
        <v>20.46791</v>
      </c>
      <c r="S3658" s="42">
        <f t="shared" ca="1" si="62"/>
        <v>49629</v>
      </c>
      <c r="T3658" s="43">
        <f ca="1">_xll.BInterpol('Base CDI'!$H$4:$H$28,'Base CDI'!$J$4:$J$29,S3658,"Cubic","Extrapolate=Linear","MultiX=Average","Skip=True","Sort=True")</f>
        <v>13.472516477839081</v>
      </c>
      <c r="U3658" s="43">
        <f ca="1">_xll.BInterpol('Base CDI'!$H$4:$H$28,'Base CDI'!$I$4:$I$29,S3658,"Cubic","Extrapolate=Linear","MultiX=Average","Skip=True","Sort=True")</f>
        <v>13.463823099339965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3">S3658+1</f>
        <v>49630</v>
      </c>
      <c r="T3659" s="43">
        <f ca="1">_xll.BInterpol('Base CDI'!$H$4:$H$28,'Base CDI'!$J$4:$J$29,S3659,"Cubic","Extrapolate=Linear","MultiX=Average","Skip=True","Sort=True")</f>
        <v>13.472473274746649</v>
      </c>
      <c r="U3659" s="43">
        <f ca="1">_xll.BInterpol('Base CDI'!$H$4:$H$28,'Base CDI'!$I$4:$I$29,S3659,"Cubic","Extrapolate=Linear","MultiX=Average","Skip=True","Sort=True")</f>
        <v>13.463753813494728</v>
      </c>
    </row>
    <row r="3660" spans="16:21" x14ac:dyDescent="0.25">
      <c r="P3660" s="10">
        <v>39834</v>
      </c>
      <c r="Q3660">
        <v>20.48837</v>
      </c>
      <c r="S3660" s="42">
        <f t="shared" ca="1" si="63"/>
        <v>49631</v>
      </c>
      <c r="T3660" s="43">
        <f ca="1">_xll.BInterpol('Base CDI'!$H$4:$H$28,'Base CDI'!$J$4:$J$29,S3660,"Cubic","Extrapolate=Linear","MultiX=Average","Skip=True","Sort=True")</f>
        <v>13.472429989354403</v>
      </c>
      <c r="U3660" s="43">
        <f ca="1">_xll.BInterpol('Base CDI'!$H$4:$H$28,'Base CDI'!$I$4:$I$29,S3660,"Cubic","Extrapolate=Linear","MultiX=Average","Skip=True","Sort=True")</f>
        <v>13.463684435938372</v>
      </c>
    </row>
    <row r="3661" spans="16:21" x14ac:dyDescent="0.25">
      <c r="P3661" s="10">
        <v>39835</v>
      </c>
      <c r="Q3661">
        <v>20.498740000000002</v>
      </c>
      <c r="S3661" s="42">
        <f t="shared" ca="1" si="63"/>
        <v>49632</v>
      </c>
      <c r="T3661" s="43">
        <f ca="1">_xll.BInterpol('Base CDI'!$H$4:$H$28,'Base CDI'!$J$4:$J$29,S3661,"Cubic","Extrapolate=Linear","MultiX=Average","Skip=True","Sort=True")</f>
        <v>13.4723866218621</v>
      </c>
      <c r="U3661" s="43">
        <f ca="1">_xll.BInterpol('Base CDI'!$H$4:$H$28,'Base CDI'!$I$4:$I$29,S3661,"Cubic","Extrapolate=Linear","MultiX=Average","Skip=True","Sort=True")</f>
        <v>13.463614966893495</v>
      </c>
    </row>
    <row r="3662" spans="16:21" x14ac:dyDescent="0.25">
      <c r="P3662" s="10">
        <v>39836</v>
      </c>
      <c r="Q3662">
        <v>20.508410000000001</v>
      </c>
      <c r="S3662" s="42">
        <f t="shared" ca="1" si="63"/>
        <v>49633</v>
      </c>
      <c r="T3662" s="43">
        <f ca="1">_xll.BInterpol('Base CDI'!$H$4:$H$28,'Base CDI'!$J$4:$J$29,S3662,"Cubic","Extrapolate=Linear","MultiX=Average","Skip=True","Sort=True")</f>
        <v>13.472343172469499</v>
      </c>
      <c r="U3662" s="43">
        <f ca="1">_xll.BInterpol('Base CDI'!$H$4:$H$28,'Base CDI'!$I$4:$I$29,S3662,"Cubic","Extrapolate=Linear","MultiX=Average","Skip=True","Sort=True")</f>
        <v>13.463545406582696</v>
      </c>
    </row>
    <row r="3663" spans="16:21" x14ac:dyDescent="0.25">
      <c r="P3663" s="10">
        <v>39839</v>
      </c>
      <c r="Q3663">
        <v>20.518070000000002</v>
      </c>
      <c r="S3663" s="42">
        <f t="shared" ca="1" si="63"/>
        <v>49634</v>
      </c>
      <c r="T3663" s="43">
        <f ca="1">_xll.BInterpol('Base CDI'!$H$4:$H$28,'Base CDI'!$J$4:$J$29,S3663,"Cubic","Extrapolate=Linear","MultiX=Average","Skip=True","Sort=True")</f>
        <v>13.472299641376352</v>
      </c>
      <c r="U3663" s="43">
        <f ca="1">_xll.BInterpol('Base CDI'!$H$4:$H$28,'Base CDI'!$I$4:$I$29,S3663,"Cubic","Extrapolate=Linear","MultiX=Average","Skip=True","Sort=True")</f>
        <v>13.463475755228576</v>
      </c>
    </row>
    <row r="3664" spans="16:21" x14ac:dyDescent="0.25">
      <c r="P3664" s="10">
        <v>39840</v>
      </c>
      <c r="Q3664">
        <v>20.527750000000001</v>
      </c>
      <c r="S3664" s="42">
        <f t="shared" ca="1" si="63"/>
        <v>49635</v>
      </c>
      <c r="T3664" s="43">
        <f ca="1">_xll.BInterpol('Base CDI'!$H$4:$H$28,'Base CDI'!$J$4:$J$29,S3664,"Cubic","Extrapolate=Linear","MultiX=Average","Skip=True","Sort=True")</f>
        <v>13.47225602878242</v>
      </c>
      <c r="U3664" s="43">
        <f ca="1">_xll.BInterpol('Base CDI'!$H$4:$H$28,'Base CDI'!$I$4:$I$29,S3664,"Cubic","Extrapolate=Linear","MultiX=Average","Skip=True","Sort=True")</f>
        <v>13.463406013053735</v>
      </c>
    </row>
    <row r="3665" spans="16:21" x14ac:dyDescent="0.25">
      <c r="P3665" s="10">
        <v>39841</v>
      </c>
      <c r="Q3665">
        <v>20.53744</v>
      </c>
      <c r="S3665" s="42">
        <f t="shared" ca="1" si="63"/>
        <v>49636</v>
      </c>
      <c r="T3665" s="43">
        <f ca="1">_xll.BInterpol('Base CDI'!$H$4:$H$28,'Base CDI'!$J$4:$J$29,S3665,"Cubic","Extrapolate=Linear","MultiX=Average","Skip=True","Sort=True")</f>
        <v>13.472212334887459</v>
      </c>
      <c r="U3665" s="43">
        <f ca="1">_xll.BInterpol('Base CDI'!$H$4:$H$28,'Base CDI'!$I$4:$I$29,S3665,"Cubic","Extrapolate=Linear","MultiX=Average","Skip=True","Sort=True")</f>
        <v>13.463336180280772</v>
      </c>
    </row>
    <row r="3666" spans="16:21" x14ac:dyDescent="0.25">
      <c r="P3666" s="10">
        <v>39842</v>
      </c>
      <c r="Q3666">
        <v>20.54712</v>
      </c>
      <c r="S3666" s="42">
        <f t="shared" ca="1" si="63"/>
        <v>49637</v>
      </c>
      <c r="T3666" s="43">
        <f ca="1">_xll.BInterpol('Base CDI'!$H$4:$H$28,'Base CDI'!$J$4:$J$29,S3666,"Cubic","Extrapolate=Linear","MultiX=Average","Skip=True","Sort=True")</f>
        <v>13.472168559891225</v>
      </c>
      <c r="U3666" s="43">
        <f ca="1">_xll.BInterpol('Base CDI'!$H$4:$H$28,'Base CDI'!$I$4:$I$29,S3666,"Cubic","Extrapolate=Linear","MultiX=Average","Skip=True","Sort=True")</f>
        <v>13.463266257132288</v>
      </c>
    </row>
    <row r="3667" spans="16:21" x14ac:dyDescent="0.25">
      <c r="P3667" s="10">
        <v>39843</v>
      </c>
      <c r="Q3667">
        <v>20.556819999999998</v>
      </c>
      <c r="S3667" s="42">
        <f t="shared" ca="1" si="63"/>
        <v>49638</v>
      </c>
      <c r="T3667" s="43">
        <f ca="1">_xll.BInterpol('Base CDI'!$H$4:$H$28,'Base CDI'!$J$4:$J$29,S3667,"Cubic","Extrapolate=Linear","MultiX=Average","Skip=True","Sort=True")</f>
        <v>13.472124703993476</v>
      </c>
      <c r="U3667" s="43">
        <f ca="1">_xll.BInterpol('Base CDI'!$H$4:$H$28,'Base CDI'!$I$4:$I$29,S3667,"Cubic","Extrapolate=Linear","MultiX=Average","Skip=True","Sort=True")</f>
        <v>13.463196243830883</v>
      </c>
    </row>
    <row r="3668" spans="16:21" x14ac:dyDescent="0.25">
      <c r="P3668" s="10">
        <v>39846</v>
      </c>
      <c r="Q3668">
        <v>20.566510000000001</v>
      </c>
      <c r="S3668" s="42">
        <f t="shared" ca="1" si="63"/>
        <v>49639</v>
      </c>
      <c r="T3668" s="43">
        <f ca="1">_xll.BInterpol('Base CDI'!$H$4:$H$28,'Base CDI'!$J$4:$J$29,S3668,"Cubic","Extrapolate=Linear","MultiX=Average","Skip=True","Sort=True")</f>
        <v>13.472080767393967</v>
      </c>
      <c r="U3668" s="43">
        <f ca="1">_xll.BInterpol('Base CDI'!$H$4:$H$28,'Base CDI'!$I$4:$I$29,S3668,"Cubic","Extrapolate=Linear","MultiX=Average","Skip=True","Sort=True")</f>
        <v>13.463126140599154</v>
      </c>
    </row>
    <row r="3669" spans="16:21" x14ac:dyDescent="0.25">
      <c r="P3669" s="10">
        <v>39847</v>
      </c>
      <c r="Q3669">
        <v>20.576219999999999</v>
      </c>
      <c r="S3669" s="42">
        <f t="shared" ca="1" si="63"/>
        <v>49640</v>
      </c>
      <c r="T3669" s="43">
        <f ca="1">_xll.BInterpol('Base CDI'!$H$4:$H$28,'Base CDI'!$J$4:$J$29,S3669,"Cubic","Extrapolate=Linear","MultiX=Average","Skip=True","Sort=True")</f>
        <v>13.472036750292455</v>
      </c>
      <c r="U3669" s="43">
        <f ca="1">_xll.BInterpol('Base CDI'!$H$4:$H$28,'Base CDI'!$I$4:$I$29,S3669,"Cubic","Extrapolate=Linear","MultiX=Average","Skip=True","Sort=True")</f>
        <v>13.463055947659704</v>
      </c>
    </row>
    <row r="3670" spans="16:21" x14ac:dyDescent="0.25">
      <c r="P3670" s="10">
        <v>39848</v>
      </c>
      <c r="Q3670">
        <v>20.585920000000002</v>
      </c>
      <c r="S3670" s="42">
        <f t="shared" ca="1" si="63"/>
        <v>49641</v>
      </c>
      <c r="T3670" s="43">
        <f ca="1">_xll.BInterpol('Base CDI'!$H$4:$H$28,'Base CDI'!$J$4:$J$29,S3670,"Cubic","Extrapolate=Linear","MultiX=Average","Skip=True","Sort=True")</f>
        <v>13.4719926528887</v>
      </c>
      <c r="U3670" s="43">
        <f ca="1">_xll.BInterpol('Base CDI'!$H$4:$H$28,'Base CDI'!$I$4:$I$29,S3670,"Cubic","Extrapolate=Linear","MultiX=Average","Skip=True","Sort=True")</f>
        <v>13.462985665235131</v>
      </c>
    </row>
    <row r="3671" spans="16:21" x14ac:dyDescent="0.25">
      <c r="P3671" s="10">
        <v>39849</v>
      </c>
      <c r="Q3671">
        <v>20.59564</v>
      </c>
      <c r="S3671" s="42">
        <f t="shared" ca="1" si="63"/>
        <v>49642</v>
      </c>
      <c r="T3671" s="43">
        <f ca="1">_xll.BInterpol('Base CDI'!$H$4:$H$28,'Base CDI'!$J$4:$J$29,S3671,"Cubic","Extrapolate=Linear","MultiX=Average","Skip=True","Sort=True")</f>
        <v>13.471948475382455</v>
      </c>
      <c r="U3671" s="43">
        <f ca="1">_xll.BInterpol('Base CDI'!$H$4:$H$28,'Base CDI'!$I$4:$I$29,S3671,"Cubic","Extrapolate=Linear","MultiX=Average","Skip=True","Sort=True")</f>
        <v>13.462915293548036</v>
      </c>
    </row>
    <row r="3672" spans="16:21" x14ac:dyDescent="0.25">
      <c r="P3672" s="10">
        <v>39850</v>
      </c>
      <c r="Q3672">
        <v>20.605370000000001</v>
      </c>
      <c r="S3672" s="42">
        <f t="shared" ca="1" si="63"/>
        <v>49643</v>
      </c>
      <c r="T3672" s="43">
        <f ca="1">_xll.BInterpol('Base CDI'!$H$4:$H$28,'Base CDI'!$J$4:$J$29,S3672,"Cubic","Extrapolate=Linear","MultiX=Average","Skip=True","Sort=True")</f>
        <v>13.471904217973478</v>
      </c>
      <c r="U3672" s="43">
        <f ca="1">_xll.BInterpol('Base CDI'!$H$4:$H$28,'Base CDI'!$I$4:$I$29,S3672,"Cubic","Extrapolate=Linear","MultiX=Average","Skip=True","Sort=True")</f>
        <v>13.462844832821018</v>
      </c>
    </row>
    <row r="3673" spans="16:21" x14ac:dyDescent="0.25">
      <c r="P3673" s="10">
        <v>39853</v>
      </c>
      <c r="Q3673">
        <v>20.615089999999999</v>
      </c>
      <c r="S3673" s="42">
        <f t="shared" ca="1" si="63"/>
        <v>49644</v>
      </c>
      <c r="T3673" s="43">
        <f ca="1">_xll.BInterpol('Base CDI'!$H$4:$H$28,'Base CDI'!$J$4:$J$29,S3673,"Cubic","Extrapolate=Linear","MultiX=Average","Skip=True","Sort=True")</f>
        <v>13.471859880861528</v>
      </c>
      <c r="U3673" s="43">
        <f ca="1">_xll.BInterpol('Base CDI'!$H$4:$H$28,'Base CDI'!$I$4:$I$29,S3673,"Cubic","Extrapolate=Linear","MultiX=Average","Skip=True","Sort=True")</f>
        <v>13.462774283276676</v>
      </c>
    </row>
    <row r="3674" spans="16:21" x14ac:dyDescent="0.25">
      <c r="P3674" s="10">
        <v>39854</v>
      </c>
      <c r="Q3674">
        <v>20.62482</v>
      </c>
      <c r="S3674" s="42">
        <f t="shared" ca="1" si="63"/>
        <v>49645</v>
      </c>
      <c r="T3674" s="43">
        <f ca="1">_xll.BInterpol('Base CDI'!$H$4:$H$28,'Base CDI'!$J$4:$J$29,S3674,"Cubic","Extrapolate=Linear","MultiX=Average","Skip=True","Sort=True")</f>
        <v>13.471815464246358</v>
      </c>
      <c r="U3674" s="43">
        <f ca="1">_xll.BInterpol('Base CDI'!$H$4:$H$28,'Base CDI'!$I$4:$I$29,S3674,"Cubic","Extrapolate=Linear","MultiX=Average","Skip=True","Sort=True")</f>
        <v>13.462703645137612</v>
      </c>
    </row>
    <row r="3675" spans="16:21" x14ac:dyDescent="0.25">
      <c r="P3675" s="10">
        <v>39855</v>
      </c>
      <c r="Q3675">
        <v>20.634550000000001</v>
      </c>
      <c r="S3675" s="42">
        <f t="shared" ca="1" si="63"/>
        <v>49646</v>
      </c>
      <c r="T3675" s="43">
        <f ca="1">_xll.BInterpol('Base CDI'!$H$4:$H$28,'Base CDI'!$J$4:$J$29,S3675,"Cubic","Extrapolate=Linear","MultiX=Average","Skip=True","Sort=True")</f>
        <v>13.471770968327728</v>
      </c>
      <c r="U3675" s="43">
        <f ca="1">_xll.BInterpol('Base CDI'!$H$4:$H$28,'Base CDI'!$I$4:$I$29,S3675,"Cubic","Extrapolate=Linear","MultiX=Average","Skip=True","Sort=True")</f>
        <v>13.462632918626424</v>
      </c>
    </row>
    <row r="3676" spans="16:21" x14ac:dyDescent="0.25">
      <c r="P3676" s="10">
        <v>39856</v>
      </c>
      <c r="Q3676">
        <v>20.644290000000002</v>
      </c>
      <c r="S3676" s="42">
        <f t="shared" ca="1" si="63"/>
        <v>49647</v>
      </c>
      <c r="T3676" s="43">
        <f ca="1">_xll.BInterpol('Base CDI'!$H$4:$H$28,'Base CDI'!$J$4:$J$29,S3676,"Cubic","Extrapolate=Linear","MultiX=Average","Skip=True","Sort=True")</f>
        <v>13.471726393305394</v>
      </c>
      <c r="U3676" s="43">
        <f ca="1">_xll.BInterpol('Base CDI'!$H$4:$H$28,'Base CDI'!$I$4:$I$29,S3676,"Cubic","Extrapolate=Linear","MultiX=Average","Skip=True","Sort=True")</f>
        <v>13.462562103965711</v>
      </c>
    </row>
    <row r="3677" spans="16:21" x14ac:dyDescent="0.25">
      <c r="P3677" s="10">
        <v>39857</v>
      </c>
      <c r="Q3677">
        <v>20.654029999999999</v>
      </c>
      <c r="S3677" s="42">
        <f t="shared" ca="1" si="63"/>
        <v>49648</v>
      </c>
      <c r="T3677" s="43">
        <f ca="1">_xll.BInterpol('Base CDI'!$H$4:$H$28,'Base CDI'!$J$4:$J$29,S3677,"Cubic","Extrapolate=Linear","MultiX=Average","Skip=True","Sort=True")</f>
        <v>13.471681739379111</v>
      </c>
      <c r="U3677" s="43">
        <f ca="1">_xll.BInterpol('Base CDI'!$H$4:$H$28,'Base CDI'!$I$4:$I$29,S3677,"Cubic","Extrapolate=Linear","MultiX=Average","Skip=True","Sort=True")</f>
        <v>13.462491201378077</v>
      </c>
    </row>
    <row r="3678" spans="16:21" x14ac:dyDescent="0.25">
      <c r="P3678" s="10">
        <v>39860</v>
      </c>
      <c r="Q3678">
        <v>20.663779999999999</v>
      </c>
      <c r="S3678" s="42">
        <f t="shared" ca="1" si="63"/>
        <v>49649</v>
      </c>
      <c r="T3678" s="43">
        <f ca="1">_xll.BInterpol('Base CDI'!$H$4:$H$28,'Base CDI'!$J$4:$J$29,S3678,"Cubic","Extrapolate=Linear","MultiX=Average","Skip=True","Sort=True")</f>
        <v>13.471637006748638</v>
      </c>
      <c r="U3678" s="43">
        <f ca="1">_xll.BInterpol('Base CDI'!$H$4:$H$28,'Base CDI'!$I$4:$I$29,S3678,"Cubic","Extrapolate=Linear","MultiX=Average","Skip=True","Sort=True")</f>
        <v>13.462420211086117</v>
      </c>
    </row>
    <row r="3679" spans="16:21" x14ac:dyDescent="0.25">
      <c r="P3679" s="10">
        <v>39861</v>
      </c>
      <c r="Q3679">
        <v>20.67353</v>
      </c>
      <c r="S3679" s="42">
        <f t="shared" ca="1" si="63"/>
        <v>49650</v>
      </c>
      <c r="T3679" s="43">
        <f ca="1">_xll.BInterpol('Base CDI'!$H$4:$H$28,'Base CDI'!$J$4:$J$29,S3679,"Cubic","Extrapolate=Linear","MultiX=Average","Skip=True","Sort=True")</f>
        <v>13.471592195613733</v>
      </c>
      <c r="U3679" s="43">
        <f ca="1">_xll.BInterpol('Base CDI'!$H$4:$H$28,'Base CDI'!$I$4:$I$29,S3679,"Cubic","Extrapolate=Linear","MultiX=Average","Skip=True","Sort=True")</f>
        <v>13.462349133312433</v>
      </c>
    </row>
    <row r="3680" spans="16:21" x14ac:dyDescent="0.25">
      <c r="P3680" s="10">
        <v>39862</v>
      </c>
      <c r="Q3680">
        <v>20.68328</v>
      </c>
      <c r="S3680" s="42">
        <f t="shared" ca="1" si="63"/>
        <v>49651</v>
      </c>
      <c r="T3680" s="43">
        <f ca="1">_xll.BInterpol('Base CDI'!$H$4:$H$28,'Base CDI'!$J$4:$J$29,S3680,"Cubic","Extrapolate=Linear","MultiX=Average","Skip=True","Sort=True")</f>
        <v>13.471547306174148</v>
      </c>
      <c r="U3680" s="43">
        <f ca="1">_xll.BInterpol('Base CDI'!$H$4:$H$28,'Base CDI'!$I$4:$I$29,S3680,"Cubic","Extrapolate=Linear","MultiX=Average","Skip=True","Sort=True")</f>
        <v>13.462277968279626</v>
      </c>
    </row>
    <row r="3681" spans="16:21" x14ac:dyDescent="0.25">
      <c r="P3681" s="10">
        <v>39863</v>
      </c>
      <c r="Q3681">
        <v>20.69304</v>
      </c>
      <c r="S3681" s="42">
        <f t="shared" ca="1" si="63"/>
        <v>49652</v>
      </c>
      <c r="T3681" s="43">
        <f ca="1">_xll.BInterpol('Base CDI'!$H$4:$H$28,'Base CDI'!$J$4:$J$29,S3681,"Cubic","Extrapolate=Linear","MultiX=Average","Skip=True","Sort=True")</f>
        <v>13.471502338629644</v>
      </c>
      <c r="U3681" s="43">
        <f ca="1">_xll.BInterpol('Base CDI'!$H$4:$H$28,'Base CDI'!$I$4:$I$29,S3681,"Cubic","Extrapolate=Linear","MultiX=Average","Skip=True","Sort=True")</f>
        <v>13.462206716210293</v>
      </c>
    </row>
    <row r="3682" spans="16:21" x14ac:dyDescent="0.25">
      <c r="P3682" s="10">
        <v>39864</v>
      </c>
      <c r="Q3682">
        <v>20.7028</v>
      </c>
      <c r="S3682" s="42">
        <f t="shared" ca="1" si="63"/>
        <v>49653</v>
      </c>
      <c r="T3682" s="43">
        <f ca="1">_xll.BInterpol('Base CDI'!$H$4:$H$28,'Base CDI'!$J$4:$J$29,S3682,"Cubic","Extrapolate=Linear","MultiX=Average","Skip=True","Sort=True")</f>
        <v>13.471457293179977</v>
      </c>
      <c r="U3682" s="43">
        <f ca="1">_xll.BInterpol('Base CDI'!$H$4:$H$28,'Base CDI'!$I$4:$I$29,S3682,"Cubic","Extrapolate=Linear","MultiX=Average","Skip=True","Sort=True")</f>
        <v>13.462135377327035</v>
      </c>
    </row>
    <row r="3683" spans="16:21" x14ac:dyDescent="0.25">
      <c r="P3683" s="10">
        <v>39869</v>
      </c>
      <c r="Q3683">
        <v>20.712569999999999</v>
      </c>
      <c r="S3683" s="42">
        <f t="shared" ca="1" si="63"/>
        <v>49654</v>
      </c>
      <c r="T3683" s="43">
        <f ca="1">_xll.BInterpol('Base CDI'!$H$4:$H$28,'Base CDI'!$J$4:$J$29,S3683,"Cubic","Extrapolate=Linear","MultiX=Average","Skip=True","Sort=True")</f>
        <v>13.471412170024903</v>
      </c>
      <c r="U3683" s="43">
        <f ca="1">_xll.BInterpol('Base CDI'!$H$4:$H$28,'Base CDI'!$I$4:$I$29,S3683,"Cubic","Extrapolate=Linear","MultiX=Average","Skip=True","Sort=True")</f>
        <v>13.462063951852452</v>
      </c>
    </row>
    <row r="3684" spans="16:21" x14ac:dyDescent="0.25">
      <c r="P3684" s="10">
        <v>39870</v>
      </c>
      <c r="Q3684">
        <v>20.722339999999999</v>
      </c>
      <c r="S3684" s="42">
        <f t="shared" ca="1" si="63"/>
        <v>49655</v>
      </c>
      <c r="T3684" s="43">
        <f ca="1">_xll.BInterpol('Base CDI'!$H$4:$H$28,'Base CDI'!$J$4:$J$29,S3684,"Cubic","Extrapolate=Linear","MultiX=Average","Skip=True","Sort=True")</f>
        <v>13.47136696936418</v>
      </c>
      <c r="U3684" s="43">
        <f ca="1">_xll.BInterpol('Base CDI'!$H$4:$H$28,'Base CDI'!$I$4:$I$29,S3684,"Cubic","Extrapolate=Linear","MultiX=Average","Skip=True","Sort=True")</f>
        <v>13.461992440009144</v>
      </c>
    </row>
    <row r="3685" spans="16:21" x14ac:dyDescent="0.25">
      <c r="P3685" s="10">
        <v>39871</v>
      </c>
      <c r="Q3685">
        <v>20.732109999999999</v>
      </c>
      <c r="S3685" s="42">
        <f t="shared" ca="1" si="63"/>
        <v>49656</v>
      </c>
      <c r="T3685" s="43">
        <f ca="1">_xll.BInterpol('Base CDI'!$H$4:$H$28,'Base CDI'!$J$4:$J$29,S3685,"Cubic","Extrapolate=Linear","MultiX=Average","Skip=True","Sort=True")</f>
        <v>13.471321691397563</v>
      </c>
      <c r="U3685" s="43">
        <f ca="1">_xll.BInterpol('Base CDI'!$H$4:$H$28,'Base CDI'!$I$4:$I$29,S3685,"Cubic","Extrapolate=Linear","MultiX=Average","Skip=True","Sort=True")</f>
        <v>13.461920842019712</v>
      </c>
    </row>
    <row r="3686" spans="16:21" x14ac:dyDescent="0.25">
      <c r="P3686" s="10">
        <v>39874</v>
      </c>
      <c r="Q3686">
        <v>20.741879999999998</v>
      </c>
      <c r="S3686" s="42">
        <f t="shared" ca="1" si="63"/>
        <v>49657</v>
      </c>
      <c r="T3686" s="43">
        <f ca="1">_xll.BInterpol('Base CDI'!$H$4:$H$28,'Base CDI'!$J$4:$J$29,S3686,"Cubic","Extrapolate=Linear","MultiX=Average","Skip=True","Sort=True")</f>
        <v>13.471276336324811</v>
      </c>
      <c r="U3686" s="43">
        <f ca="1">_xll.BInterpol('Base CDI'!$H$4:$H$28,'Base CDI'!$I$4:$I$29,S3686,"Cubic","Extrapolate=Linear","MultiX=Average","Skip=True","Sort=True")</f>
        <v>13.461849158106753</v>
      </c>
    </row>
    <row r="3687" spans="16:21" x14ac:dyDescent="0.25">
      <c r="P3687" s="10">
        <v>39875</v>
      </c>
      <c r="Q3687">
        <v>20.751660000000001</v>
      </c>
      <c r="S3687" s="42">
        <f t="shared" ca="1" si="63"/>
        <v>49658</v>
      </c>
      <c r="T3687" s="43">
        <f ca="1">_xll.BInterpol('Base CDI'!$H$4:$H$28,'Base CDI'!$J$4:$J$29,S3687,"Cubic","Extrapolate=Linear","MultiX=Average","Skip=True","Sort=True")</f>
        <v>13.471230904345679</v>
      </c>
      <c r="U3687" s="43">
        <f ca="1">_xll.BInterpol('Base CDI'!$H$4:$H$28,'Base CDI'!$I$4:$I$29,S3687,"Cubic","Extrapolate=Linear","MultiX=Average","Skip=True","Sort=True")</f>
        <v>13.46177738849287</v>
      </c>
    </row>
    <row r="3688" spans="16:21" x14ac:dyDescent="0.25">
      <c r="P3688" s="10">
        <v>39876</v>
      </c>
      <c r="Q3688">
        <v>20.76145</v>
      </c>
      <c r="S3688" s="42">
        <f t="shared" ca="1" si="63"/>
        <v>49659</v>
      </c>
      <c r="T3688" s="43">
        <f ca="1">_xll.BInterpol('Base CDI'!$H$4:$H$28,'Base CDI'!$J$4:$J$29,S3688,"Cubic","Extrapolate=Linear","MultiX=Average","Skip=True","Sort=True")</f>
        <v>13.471185395659926</v>
      </c>
      <c r="U3688" s="43">
        <f ca="1">_xll.BInterpol('Base CDI'!$H$4:$H$28,'Base CDI'!$I$4:$I$29,S3688,"Cubic","Extrapolate=Linear","MultiX=Average","Skip=True","Sort=True")</f>
        <v>13.461705533400659</v>
      </c>
    </row>
    <row r="3689" spans="16:21" x14ac:dyDescent="0.25">
      <c r="P3689" s="10">
        <v>39877</v>
      </c>
      <c r="Q3689">
        <v>20.771239999999999</v>
      </c>
      <c r="S3689" s="42">
        <f t="shared" ca="1" si="63"/>
        <v>49660</v>
      </c>
      <c r="T3689" s="43">
        <f ca="1">_xll.BInterpol('Base CDI'!$H$4:$H$28,'Base CDI'!$J$4:$J$29,S3689,"Cubic","Extrapolate=Linear","MultiX=Average","Skip=True","Sort=True")</f>
        <v>13.471139810467307</v>
      </c>
      <c r="U3689" s="43">
        <f ca="1">_xll.BInterpol('Base CDI'!$H$4:$H$28,'Base CDI'!$I$4:$I$29,S3689,"Cubic","Extrapolate=Linear","MultiX=Average","Skip=True","Sort=True")</f>
        <v>13.461633593052722</v>
      </c>
    </row>
    <row r="3690" spans="16:21" x14ac:dyDescent="0.25">
      <c r="P3690" s="10">
        <v>39878</v>
      </c>
      <c r="Q3690">
        <v>20.781040000000001</v>
      </c>
      <c r="S3690" s="42">
        <f t="shared" ca="1" si="63"/>
        <v>49661</v>
      </c>
      <c r="T3690" s="43">
        <f ca="1">_xll.BInterpol('Base CDI'!$H$4:$H$28,'Base CDI'!$J$4:$J$29,S3690,"Cubic","Extrapolate=Linear","MultiX=Average","Skip=True","Sort=True")</f>
        <v>13.471094148967579</v>
      </c>
      <c r="U3690" s="43">
        <f ca="1">_xll.BInterpol('Base CDI'!$H$4:$H$28,'Base CDI'!$I$4:$I$29,S3690,"Cubic","Extrapolate=Linear","MultiX=Average","Skip=True","Sort=True")</f>
        <v>13.46156156767166</v>
      </c>
    </row>
    <row r="3691" spans="16:21" x14ac:dyDescent="0.25">
      <c r="P3691" s="10">
        <v>39881</v>
      </c>
      <c r="Q3691">
        <v>20.790839999999999</v>
      </c>
      <c r="S3691" s="42">
        <f t="shared" ca="1" si="63"/>
        <v>49662</v>
      </c>
      <c r="T3691" s="43">
        <f ca="1">_xll.BInterpol('Base CDI'!$H$4:$H$28,'Base CDI'!$J$4:$J$29,S3691,"Cubic","Extrapolate=Linear","MultiX=Average","Skip=True","Sort=True")</f>
        <v>13.471048411360497</v>
      </c>
      <c r="U3691" s="43">
        <f ca="1">_xll.BInterpol('Base CDI'!$H$4:$H$28,'Base CDI'!$I$4:$I$29,S3691,"Cubic","Extrapolate=Linear","MultiX=Average","Skip=True","Sort=True")</f>
        <v>13.461489457480072</v>
      </c>
    </row>
    <row r="3692" spans="16:21" x14ac:dyDescent="0.25">
      <c r="P3692" s="10">
        <v>39882</v>
      </c>
      <c r="Q3692">
        <v>20.800650000000001</v>
      </c>
      <c r="S3692" s="42">
        <f t="shared" ca="1" si="63"/>
        <v>49663</v>
      </c>
      <c r="T3692" s="43">
        <f ca="1">_xll.BInterpol('Base CDI'!$H$4:$H$28,'Base CDI'!$J$4:$J$29,S3692,"Cubic","Extrapolate=Linear","MultiX=Average","Skip=True","Sort=True")</f>
        <v>13.471002597845823</v>
      </c>
      <c r="U3692" s="43">
        <f ca="1">_xll.BInterpol('Base CDI'!$H$4:$H$28,'Base CDI'!$I$4:$I$29,S3692,"Cubic","Extrapolate=Linear","MultiX=Average","Skip=True","Sort=True")</f>
        <v>13.461417262700555</v>
      </c>
    </row>
    <row r="3693" spans="16:21" x14ac:dyDescent="0.25">
      <c r="P3693" s="10">
        <v>39883</v>
      </c>
      <c r="Q3693">
        <v>20.810459999999999</v>
      </c>
      <c r="S3693" s="42">
        <f t="shared" ca="1" si="63"/>
        <v>49664</v>
      </c>
      <c r="T3693" s="43">
        <f ca="1">_xll.BInterpol('Base CDI'!$H$4:$H$28,'Base CDI'!$J$4:$J$29,S3693,"Cubic","Extrapolate=Linear","MultiX=Average","Skip=True","Sort=True")</f>
        <v>13.47095670862331</v>
      </c>
      <c r="U3693" s="43">
        <f ca="1">_xll.BInterpol('Base CDI'!$H$4:$H$28,'Base CDI'!$I$4:$I$29,S3693,"Cubic","Extrapolate=Linear","MultiX=Average","Skip=True","Sort=True")</f>
        <v>13.461344983555712</v>
      </c>
    </row>
    <row r="3694" spans="16:21" x14ac:dyDescent="0.25">
      <c r="P3694" s="10">
        <v>39884</v>
      </c>
      <c r="Q3694">
        <v>20.820260000000001</v>
      </c>
      <c r="S3694" s="42">
        <f t="shared" ca="1" si="63"/>
        <v>49665</v>
      </c>
      <c r="T3694" s="43">
        <f ca="1">_xll.BInterpol('Base CDI'!$H$4:$H$28,'Base CDI'!$J$4:$J$29,S3694,"Cubic","Extrapolate=Linear","MultiX=Average","Skip=True","Sort=True")</f>
        <v>13.470910743892714</v>
      </c>
      <c r="U3694" s="43">
        <f ca="1">_xll.BInterpol('Base CDI'!$H$4:$H$28,'Base CDI'!$I$4:$I$29,S3694,"Cubic","Extrapolate=Linear","MultiX=Average","Skip=True","Sort=True")</f>
        <v>13.461272620268142</v>
      </c>
    </row>
    <row r="3695" spans="16:21" x14ac:dyDescent="0.25">
      <c r="P3695" s="10">
        <v>39885</v>
      </c>
      <c r="Q3695">
        <v>20.828980000000001</v>
      </c>
      <c r="S3695" s="42">
        <f t="shared" ca="1" si="63"/>
        <v>49666</v>
      </c>
      <c r="T3695" s="43">
        <f ca="1">_xll.BInterpol('Base CDI'!$H$4:$H$28,'Base CDI'!$J$4:$J$29,S3695,"Cubic","Extrapolate=Linear","MultiX=Average","Skip=True","Sort=True")</f>
        <v>13.470864703853795</v>
      </c>
      <c r="U3695" s="43">
        <f ca="1">_xll.BInterpol('Base CDI'!$H$4:$H$28,'Base CDI'!$I$4:$I$29,S3695,"Cubic","Extrapolate=Linear","MultiX=Average","Skip=True","Sort=True")</f>
        <v>13.461200173060446</v>
      </c>
    </row>
    <row r="3696" spans="16:21" x14ac:dyDescent="0.25">
      <c r="P3696" s="10">
        <v>39888</v>
      </c>
      <c r="Q3696">
        <v>20.837700000000002</v>
      </c>
      <c r="S3696" s="42">
        <f t="shared" ca="1" si="63"/>
        <v>49667</v>
      </c>
      <c r="T3696" s="43">
        <f ca="1">_xll.BInterpol('Base CDI'!$H$4:$H$28,'Base CDI'!$J$4:$J$29,S3696,"Cubic","Extrapolate=Linear","MultiX=Average","Skip=True","Sort=True")</f>
        <v>13.470818588706308</v>
      </c>
      <c r="U3696" s="43">
        <f ca="1">_xll.BInterpol('Base CDI'!$H$4:$H$28,'Base CDI'!$I$4:$I$29,S3696,"Cubic","Extrapolate=Linear","MultiX=Average","Skip=True","Sort=True")</f>
        <v>13.461127642155221</v>
      </c>
    </row>
    <row r="3697" spans="16:21" x14ac:dyDescent="0.25">
      <c r="P3697" s="10">
        <v>39889</v>
      </c>
      <c r="Q3697">
        <v>20.846360000000001</v>
      </c>
      <c r="S3697" s="42">
        <f t="shared" ca="1" si="63"/>
        <v>49668</v>
      </c>
      <c r="T3697" s="43">
        <f ca="1">_xll.BInterpol('Base CDI'!$H$4:$H$28,'Base CDI'!$J$4:$J$29,S3697,"Cubic","Extrapolate=Linear","MultiX=Average","Skip=True","Sort=True")</f>
        <v>13.470772398650011</v>
      </c>
      <c r="U3697" s="43">
        <f ca="1">_xll.BInterpol('Base CDI'!$H$4:$H$28,'Base CDI'!$I$4:$I$29,S3697,"Cubic","Extrapolate=Linear","MultiX=Average","Skip=True","Sort=True")</f>
        <v>13.461055027775069</v>
      </c>
    </row>
    <row r="3698" spans="16:21" x14ac:dyDescent="0.25">
      <c r="P3698" s="10">
        <v>39890</v>
      </c>
      <c r="Q3698">
        <v>20.85501</v>
      </c>
      <c r="S3698" s="42">
        <f t="shared" ca="1" si="63"/>
        <v>49669</v>
      </c>
      <c r="T3698" s="43">
        <f ca="1">_xll.BInterpol('Base CDI'!$H$4:$H$28,'Base CDI'!$J$4:$J$29,S3698,"Cubic","Extrapolate=Linear","MultiX=Average","Skip=True","Sort=True")</f>
        <v>13.470726133884659</v>
      </c>
      <c r="U3698" s="43">
        <f ca="1">_xll.BInterpol('Base CDI'!$H$4:$H$28,'Base CDI'!$I$4:$I$29,S3698,"Cubic","Extrapolate=Linear","MultiX=Average","Skip=True","Sort=True")</f>
        <v>13.460982330142588</v>
      </c>
    </row>
    <row r="3699" spans="16:21" x14ac:dyDescent="0.25">
      <c r="P3699" s="10">
        <v>39891</v>
      </c>
      <c r="Q3699">
        <v>20.86373</v>
      </c>
      <c r="S3699" s="42">
        <f t="shared" ca="1" si="63"/>
        <v>49670</v>
      </c>
      <c r="T3699" s="43">
        <f ca="1">_xll.BInterpol('Base CDI'!$H$4:$H$28,'Base CDI'!$J$4:$J$29,S3699,"Cubic","Extrapolate=Linear","MultiX=Average","Skip=True","Sort=True")</f>
        <v>13.470679794610009</v>
      </c>
      <c r="U3699" s="43">
        <f ca="1">_xll.BInterpol('Base CDI'!$H$4:$H$28,'Base CDI'!$I$4:$I$29,S3699,"Cubic","Extrapolate=Linear","MultiX=Average","Skip=True","Sort=True")</f>
        <v>13.46090954948038</v>
      </c>
    </row>
    <row r="3700" spans="16:21" x14ac:dyDescent="0.25">
      <c r="P3700" s="10">
        <v>39892</v>
      </c>
      <c r="Q3700">
        <v>20.87247</v>
      </c>
      <c r="S3700" s="42">
        <f t="shared" ca="1" si="63"/>
        <v>49671</v>
      </c>
      <c r="T3700" s="43">
        <f ca="1">_xll.BInterpol('Base CDI'!$H$4:$H$28,'Base CDI'!$J$4:$J$29,S3700,"Cubic","Extrapolate=Linear","MultiX=Average","Skip=True","Sort=True")</f>
        <v>13.470633381025818</v>
      </c>
      <c r="U3700" s="43">
        <f ca="1">_xll.BInterpol('Base CDI'!$H$4:$H$28,'Base CDI'!$I$4:$I$29,S3700,"Cubic","Extrapolate=Linear","MultiX=Average","Skip=True","Sort=True")</f>
        <v>13.460836686011044</v>
      </c>
    </row>
    <row r="3701" spans="16:21" x14ac:dyDescent="0.25">
      <c r="P3701" s="10">
        <v>39895</v>
      </c>
      <c r="Q3701">
        <v>20.881219999999999</v>
      </c>
      <c r="S3701" s="42">
        <f t="shared" ca="1" si="63"/>
        <v>49672</v>
      </c>
      <c r="T3701" s="43">
        <f ca="1">_xll.BInterpol('Base CDI'!$H$4:$H$28,'Base CDI'!$J$4:$J$29,S3701,"Cubic","Extrapolate=Linear","MultiX=Average","Skip=True","Sort=True")</f>
        <v>13.470586893331845</v>
      </c>
      <c r="U3701" s="43">
        <f ca="1">_xll.BInterpol('Base CDI'!$H$4:$H$28,'Base CDI'!$I$4:$I$29,S3701,"Cubic","Extrapolate=Linear","MultiX=Average","Skip=True","Sort=True")</f>
        <v>13.46076373995718</v>
      </c>
    </row>
    <row r="3702" spans="16:21" x14ac:dyDescent="0.25">
      <c r="P3702" s="10">
        <v>39896</v>
      </c>
      <c r="Q3702">
        <v>20.889959999999999</v>
      </c>
      <c r="S3702" s="42">
        <f t="shared" ca="1" si="63"/>
        <v>49673</v>
      </c>
      <c r="T3702" s="43">
        <f ca="1">_xll.BInterpol('Base CDI'!$H$4:$H$28,'Base CDI'!$J$4:$J$29,S3702,"Cubic","Extrapolate=Linear","MultiX=Average","Skip=True","Sort=True")</f>
        <v>13.470540331727845</v>
      </c>
      <c r="U3702" s="43">
        <f ca="1">_xll.BInterpol('Base CDI'!$H$4:$H$28,'Base CDI'!$I$4:$I$29,S3702,"Cubic","Extrapolate=Linear","MultiX=Average","Skip=True","Sort=True")</f>
        <v>13.460690711541385</v>
      </c>
    </row>
    <row r="3703" spans="16:21" x14ac:dyDescent="0.25">
      <c r="P3703" s="10">
        <v>39897</v>
      </c>
      <c r="Q3703">
        <v>20.898700000000002</v>
      </c>
      <c r="S3703" s="42">
        <f t="shared" ca="1" si="63"/>
        <v>49674</v>
      </c>
      <c r="T3703" s="43">
        <f ca="1">_xll.BInterpol('Base CDI'!$H$4:$H$28,'Base CDI'!$J$4:$J$29,S3703,"Cubic","Extrapolate=Linear","MultiX=Average","Skip=True","Sort=True")</f>
        <v>13.470493696413575</v>
      </c>
      <c r="U3703" s="43">
        <f ca="1">_xll.BInterpol('Base CDI'!$H$4:$H$28,'Base CDI'!$I$4:$I$29,S3703,"Cubic","Extrapolate=Linear","MultiX=Average","Skip=True","Sort=True")</f>
        <v>13.460617600986263</v>
      </c>
    </row>
    <row r="3704" spans="16:21" x14ac:dyDescent="0.25">
      <c r="P3704" s="10">
        <v>39898</v>
      </c>
      <c r="Q3704">
        <v>20.907450000000001</v>
      </c>
      <c r="S3704" s="42">
        <f t="shared" ca="1" si="63"/>
        <v>49675</v>
      </c>
      <c r="T3704" s="43">
        <f ca="1">_xll.BInterpol('Base CDI'!$H$4:$H$28,'Base CDI'!$J$4:$J$29,S3704,"Cubic","Extrapolate=Linear","MultiX=Average","Skip=True","Sort=True")</f>
        <v>13.470446987588792</v>
      </c>
      <c r="U3704" s="43">
        <f ca="1">_xll.BInterpol('Base CDI'!$H$4:$H$28,'Base CDI'!$I$4:$I$29,S3704,"Cubic","Extrapolate=Linear","MultiX=Average","Skip=True","Sort=True")</f>
        <v>13.460544408514412</v>
      </c>
    </row>
    <row r="3705" spans="16:21" x14ac:dyDescent="0.25">
      <c r="P3705" s="10">
        <v>39899</v>
      </c>
      <c r="Q3705">
        <v>20.9162</v>
      </c>
      <c r="S3705" s="42">
        <f t="shared" ca="1" si="63"/>
        <v>49676</v>
      </c>
      <c r="T3705" s="43">
        <f ca="1">_xll.BInterpol('Base CDI'!$H$4:$H$28,'Base CDI'!$J$4:$J$29,S3705,"Cubic","Extrapolate=Linear","MultiX=Average","Skip=True","Sort=True")</f>
        <v>13.470400205453252</v>
      </c>
      <c r="U3705" s="43">
        <f ca="1">_xll.BInterpol('Base CDI'!$H$4:$H$28,'Base CDI'!$I$4:$I$29,S3705,"Cubic","Extrapolate=Linear","MultiX=Average","Skip=True","Sort=True")</f>
        <v>13.460471134348431</v>
      </c>
    </row>
    <row r="3706" spans="16:21" x14ac:dyDescent="0.25">
      <c r="P3706" s="10">
        <v>39902</v>
      </c>
      <c r="Q3706">
        <v>20.924939999999999</v>
      </c>
      <c r="S3706" s="42">
        <f t="shared" ca="1" si="63"/>
        <v>49677</v>
      </c>
      <c r="T3706" s="43">
        <f ca="1">_xll.BInterpol('Base CDI'!$H$4:$H$28,'Base CDI'!$J$4:$J$29,S3706,"Cubic","Extrapolate=Linear","MultiX=Average","Skip=True","Sort=True")</f>
        <v>13.470353350206715</v>
      </c>
      <c r="U3706" s="43">
        <f ca="1">_xll.BInterpol('Base CDI'!$H$4:$H$28,'Base CDI'!$I$4:$I$29,S3706,"Cubic","Extrapolate=Linear","MultiX=Average","Skip=True","Sort=True")</f>
        <v>13.460397778710922</v>
      </c>
    </row>
    <row r="3707" spans="16:21" x14ac:dyDescent="0.25">
      <c r="P3707" s="10">
        <v>39903</v>
      </c>
      <c r="Q3707">
        <v>20.933630000000001</v>
      </c>
      <c r="S3707" s="42">
        <f t="shared" ca="1" si="63"/>
        <v>49678</v>
      </c>
      <c r="T3707" s="43">
        <f ca="1">_xll.BInterpol('Base CDI'!$H$4:$H$28,'Base CDI'!$J$4:$J$29,S3707,"Cubic","Extrapolate=Linear","MultiX=Average","Skip=True","Sort=True")</f>
        <v>13.470306422048932</v>
      </c>
      <c r="U3707" s="43">
        <f ca="1">_xll.BInterpol('Base CDI'!$H$4:$H$28,'Base CDI'!$I$4:$I$29,S3707,"Cubic","Extrapolate=Linear","MultiX=Average","Skip=True","Sort=True")</f>
        <v>13.460324341824482</v>
      </c>
    </row>
    <row r="3708" spans="16:21" x14ac:dyDescent="0.25">
      <c r="P3708" s="10">
        <v>39904</v>
      </c>
      <c r="Q3708">
        <v>20.942360000000001</v>
      </c>
      <c r="S3708" s="42">
        <f t="shared" ca="1" si="63"/>
        <v>49679</v>
      </c>
      <c r="T3708" s="43">
        <f ca="1">_xll.BInterpol('Base CDI'!$H$4:$H$28,'Base CDI'!$J$4:$J$29,S3708,"Cubic","Extrapolate=Linear","MultiX=Average","Skip=True","Sort=True")</f>
        <v>13.470259421179664</v>
      </c>
      <c r="U3708" s="43">
        <f ca="1">_xll.BInterpol('Base CDI'!$H$4:$H$28,'Base CDI'!$I$4:$I$29,S3708,"Cubic","Extrapolate=Linear","MultiX=Average","Skip=True","Sort=True")</f>
        <v>13.460250823911712</v>
      </c>
    </row>
    <row r="3709" spans="16:21" x14ac:dyDescent="0.25">
      <c r="P3709" s="10">
        <v>39905</v>
      </c>
      <c r="Q3709">
        <v>20.951129999999999</v>
      </c>
      <c r="S3709" s="42">
        <f t="shared" ca="1" si="63"/>
        <v>49680</v>
      </c>
      <c r="T3709" s="43">
        <f ca="1">_xll.BInterpol('Base CDI'!$H$4:$H$28,'Base CDI'!$J$4:$J$29,S3709,"Cubic","Extrapolate=Linear","MultiX=Average","Skip=True","Sort=True")</f>
        <v>13.470212347798668</v>
      </c>
      <c r="U3709" s="43">
        <f ca="1">_xll.BInterpol('Base CDI'!$H$4:$H$28,'Base CDI'!$I$4:$I$29,S3709,"Cubic","Extrapolate=Linear","MultiX=Average","Skip=True","Sort=True")</f>
        <v>13.460177225195213</v>
      </c>
    </row>
    <row r="3710" spans="16:21" x14ac:dyDescent="0.25">
      <c r="P3710" s="10">
        <v>39906</v>
      </c>
      <c r="Q3710">
        <v>20.959910000000001</v>
      </c>
      <c r="S3710" s="42">
        <f t="shared" ca="1" si="63"/>
        <v>49681</v>
      </c>
      <c r="T3710" s="43">
        <f ca="1">_xll.BInterpol('Base CDI'!$H$4:$H$28,'Base CDI'!$J$4:$J$29,S3710,"Cubic","Extrapolate=Linear","MultiX=Average","Skip=True","Sort=True")</f>
        <v>13.470165202105699</v>
      </c>
      <c r="U3710" s="43">
        <f ca="1">_xll.BInterpol('Base CDI'!$H$4:$H$28,'Base CDI'!$I$4:$I$29,S3710,"Cubic","Extrapolate=Linear","MultiX=Average","Skip=True","Sort=True")</f>
        <v>13.460103545897583</v>
      </c>
    </row>
    <row r="3711" spans="16:21" x14ac:dyDescent="0.25">
      <c r="P3711" s="10">
        <v>39909</v>
      </c>
      <c r="Q3711">
        <v>20.968689999999999</v>
      </c>
      <c r="S3711" s="42">
        <f t="shared" ca="1" si="63"/>
        <v>49682</v>
      </c>
      <c r="T3711" s="43">
        <f ca="1">_xll.BInterpol('Base CDI'!$H$4:$H$28,'Base CDI'!$J$4:$J$29,S3711,"Cubic","Extrapolate=Linear","MultiX=Average","Skip=True","Sort=True")</f>
        <v>13.470117984300517</v>
      </c>
      <c r="U3711" s="43">
        <f ca="1">_xll.BInterpol('Base CDI'!$H$4:$H$28,'Base CDI'!$I$4:$I$29,S3711,"Cubic","Extrapolate=Linear","MultiX=Average","Skip=True","Sort=True")</f>
        <v>13.460029786241424</v>
      </c>
    </row>
    <row r="3712" spans="16:21" x14ac:dyDescent="0.25">
      <c r="P3712" s="10">
        <v>39910</v>
      </c>
      <c r="Q3712">
        <v>20.97747</v>
      </c>
      <c r="S3712" s="42">
        <f t="shared" ca="1" si="63"/>
        <v>49683</v>
      </c>
      <c r="T3712" s="43">
        <f ca="1">_xll.BInterpol('Base CDI'!$H$4:$H$28,'Base CDI'!$J$4:$J$29,S3712,"Cubic","Extrapolate=Linear","MultiX=Average","Skip=True","Sort=True")</f>
        <v>13.470070694582875</v>
      </c>
      <c r="U3712" s="43">
        <f ca="1">_xll.BInterpol('Base CDI'!$H$4:$H$28,'Base CDI'!$I$4:$I$29,S3712,"Cubic","Extrapolate=Linear","MultiX=Average","Skip=True","Sort=True")</f>
        <v>13.459955946449334</v>
      </c>
    </row>
    <row r="3713" spans="16:21" x14ac:dyDescent="0.25">
      <c r="P3713" s="10">
        <v>39911</v>
      </c>
      <c r="Q3713">
        <v>20.986260000000001</v>
      </c>
      <c r="S3713" s="42">
        <f t="shared" ca="1" si="63"/>
        <v>49684</v>
      </c>
      <c r="T3713" s="43">
        <f ca="1">_xll.BInterpol('Base CDI'!$H$4:$H$28,'Base CDI'!$J$4:$J$29,S3713,"Cubic","Extrapolate=Linear","MultiX=Average","Skip=True","Sort=True")</f>
        <v>13.470023333152529</v>
      </c>
      <c r="U3713" s="43">
        <f ca="1">_xll.BInterpol('Base CDI'!$H$4:$H$28,'Base CDI'!$I$4:$I$29,S3713,"Cubic","Extrapolate=Linear","MultiX=Average","Skip=True","Sort=True")</f>
        <v>13.459882026743912</v>
      </c>
    </row>
    <row r="3714" spans="16:21" x14ac:dyDescent="0.25">
      <c r="P3714" s="10">
        <v>39912</v>
      </c>
      <c r="Q3714">
        <v>20.995049999999999</v>
      </c>
      <c r="S3714" s="42">
        <f t="shared" ca="1" si="63"/>
        <v>49685</v>
      </c>
      <c r="T3714" s="43">
        <f ca="1">_xll.BInterpol('Base CDI'!$H$4:$H$28,'Base CDI'!$J$4:$J$29,S3714,"Cubic","Extrapolate=Linear","MultiX=Average","Skip=True","Sort=True")</f>
        <v>13.46997590020924</v>
      </c>
      <c r="U3714" s="43">
        <f ca="1">_xll.BInterpol('Base CDI'!$H$4:$H$28,'Base CDI'!$I$4:$I$29,S3714,"Cubic","Extrapolate=Linear","MultiX=Average","Skip=True","Sort=True")</f>
        <v>13.45980802734776</v>
      </c>
    </row>
    <row r="3715" spans="16:21" x14ac:dyDescent="0.25">
      <c r="P3715" s="10">
        <v>39916</v>
      </c>
      <c r="Q3715">
        <v>21.00384</v>
      </c>
      <c r="S3715" s="42">
        <f t="shared" ca="1" si="63"/>
        <v>49686</v>
      </c>
      <c r="T3715" s="43">
        <f ca="1">_xll.BInterpol('Base CDI'!$H$4:$H$28,'Base CDI'!$J$4:$J$29,S3715,"Cubic","Extrapolate=Linear","MultiX=Average","Skip=True","Sort=True")</f>
        <v>13.469928395952765</v>
      </c>
      <c r="U3715" s="43">
        <f ca="1">_xll.BInterpol('Base CDI'!$H$4:$H$28,'Base CDI'!$I$4:$I$29,S3715,"Cubic","Extrapolate=Linear","MultiX=Average","Skip=True","Sort=True")</f>
        <v>13.459733948483477</v>
      </c>
    </row>
    <row r="3716" spans="16:21" x14ac:dyDescent="0.25">
      <c r="P3716" s="10">
        <v>39917</v>
      </c>
      <c r="Q3716">
        <v>21.012560000000001</v>
      </c>
      <c r="S3716" s="42">
        <f t="shared" ca="1" si="63"/>
        <v>49687</v>
      </c>
      <c r="T3716" s="43">
        <f ca="1">_xll.BInterpol('Base CDI'!$H$4:$H$28,'Base CDI'!$J$4:$J$29,S3716,"Cubic","Extrapolate=Linear","MultiX=Average","Skip=True","Sort=True")</f>
        <v>13.469880820582857</v>
      </c>
      <c r="U3716" s="43">
        <f ca="1">_xll.BInterpol('Base CDI'!$H$4:$H$28,'Base CDI'!$I$4:$I$29,S3716,"Cubic","Extrapolate=Linear","MultiX=Average","Skip=True","Sort=True")</f>
        <v>13.459659790373662</v>
      </c>
    </row>
    <row r="3717" spans="16:21" x14ac:dyDescent="0.25">
      <c r="P3717" s="10">
        <v>39918</v>
      </c>
      <c r="Q3717">
        <v>21.021280000000001</v>
      </c>
      <c r="S3717" s="42">
        <f t="shared" ca="1" si="63"/>
        <v>49688</v>
      </c>
      <c r="T3717" s="43">
        <f ca="1">_xll.BInterpol('Base CDI'!$H$4:$H$28,'Base CDI'!$J$4:$J$29,S3717,"Cubic","Extrapolate=Linear","MultiX=Average","Skip=True","Sort=True")</f>
        <v>13.469833174299273</v>
      </c>
      <c r="U3717" s="43">
        <f ca="1">_xll.BInterpol('Base CDI'!$H$4:$H$28,'Base CDI'!$I$4:$I$29,S3717,"Cubic","Extrapolate=Linear","MultiX=Average","Skip=True","Sort=True")</f>
        <v>13.459585553240915</v>
      </c>
    </row>
    <row r="3718" spans="16:21" x14ac:dyDescent="0.25">
      <c r="P3718" s="10">
        <v>39919</v>
      </c>
      <c r="Q3718">
        <v>21.030090000000001</v>
      </c>
      <c r="S3718" s="42">
        <f t="shared" ca="1" si="63"/>
        <v>49689</v>
      </c>
      <c r="T3718" s="43">
        <f ca="1">_xll.BInterpol('Base CDI'!$H$4:$H$28,'Base CDI'!$J$4:$J$29,S3718,"Cubic","Extrapolate=Linear","MultiX=Average","Skip=True","Sort=True")</f>
        <v>13.469785457301775</v>
      </c>
      <c r="U3718" s="43">
        <f ca="1">_xll.BInterpol('Base CDI'!$H$4:$H$28,'Base CDI'!$I$4:$I$29,S3718,"Cubic","Extrapolate=Linear","MultiX=Average","Skip=True","Sort=True")</f>
        <v>13.459511237307838</v>
      </c>
    </row>
    <row r="3719" spans="16:21" x14ac:dyDescent="0.25">
      <c r="P3719" s="10">
        <v>39920</v>
      </c>
      <c r="Q3719">
        <v>21.038889999999999</v>
      </c>
      <c r="S3719" s="42">
        <f t="shared" ca="1" si="63"/>
        <v>49690</v>
      </c>
      <c r="T3719" s="43">
        <f ca="1">_xll.BInterpol('Base CDI'!$H$4:$H$28,'Base CDI'!$J$4:$J$29,S3719,"Cubic","Extrapolate=Linear","MultiX=Average","Skip=True","Sort=True")</f>
        <v>13.469737669790113</v>
      </c>
      <c r="U3719" s="43">
        <f ca="1">_xll.BInterpol('Base CDI'!$H$4:$H$28,'Base CDI'!$I$4:$I$29,S3719,"Cubic","Extrapolate=Linear","MultiX=Average","Skip=True","Sort=True")</f>
        <v>13.459436842797029</v>
      </c>
    </row>
    <row r="3720" spans="16:21" x14ac:dyDescent="0.25">
      <c r="P3720" s="10">
        <v>39923</v>
      </c>
      <c r="Q3720">
        <v>21.04766</v>
      </c>
      <c r="S3720" s="42">
        <f t="shared" ca="1" si="63"/>
        <v>49691</v>
      </c>
      <c r="T3720" s="43">
        <f ca="1">_xll.BInterpol('Base CDI'!$H$4:$H$28,'Base CDI'!$J$4:$J$29,S3720,"Cubic","Extrapolate=Linear","MultiX=Average","Skip=True","Sort=True")</f>
        <v>13.469689811964049</v>
      </c>
      <c r="U3720" s="43">
        <f ca="1">_xll.BInterpol('Base CDI'!$H$4:$H$28,'Base CDI'!$I$4:$I$29,S3720,"Cubic","Extrapolate=Linear","MultiX=Average","Skip=True","Sort=True")</f>
        <v>13.459362369931085</v>
      </c>
    </row>
    <row r="3721" spans="16:21" x14ac:dyDescent="0.25">
      <c r="P3721" s="10">
        <v>39925</v>
      </c>
      <c r="Q3721">
        <v>21.056429999999999</v>
      </c>
      <c r="S3721" s="42">
        <f t="shared" ca="1" si="63"/>
        <v>49692</v>
      </c>
      <c r="T3721" s="43">
        <f ca="1">_xll.BInterpol('Base CDI'!$H$4:$H$28,'Base CDI'!$J$4:$J$29,S3721,"Cubic","Extrapolate=Linear","MultiX=Average","Skip=True","Sort=True")</f>
        <v>13.469641884023337</v>
      </c>
      <c r="U3721" s="43">
        <f ca="1">_xll.BInterpol('Base CDI'!$H$4:$H$28,'Base CDI'!$I$4:$I$29,S3721,"Cubic","Extrapolate=Linear","MultiX=Average","Skip=True","Sort=True")</f>
        <v>13.459287818932612</v>
      </c>
    </row>
    <row r="3722" spans="16:21" x14ac:dyDescent="0.25">
      <c r="P3722" s="10">
        <v>39926</v>
      </c>
      <c r="Q3722">
        <v>21.065239999999999</v>
      </c>
      <c r="S3722" s="42">
        <f t="shared" ca="1" si="63"/>
        <v>49693</v>
      </c>
      <c r="T3722" s="43">
        <f ca="1">_xll.BInterpol('Base CDI'!$H$4:$H$28,'Base CDI'!$J$4:$J$29,S3722,"Cubic","Extrapolate=Linear","MultiX=Average","Skip=True","Sort=True")</f>
        <v>13.469593886167736</v>
      </c>
      <c r="U3722" s="43">
        <f ca="1">_xll.BInterpol('Base CDI'!$H$4:$H$28,'Base CDI'!$I$4:$I$29,S3722,"Cubic","Extrapolate=Linear","MultiX=Average","Skip=True","Sort=True")</f>
        <v>13.459213190024204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4">S3722+1</f>
        <v>49694</v>
      </c>
      <c r="T3723" s="43">
        <f ca="1">_xll.BInterpol('Base CDI'!$H$4:$H$28,'Base CDI'!$J$4:$J$29,S3723,"Cubic","Extrapolate=Linear","MultiX=Average","Skip=True","Sort=True")</f>
        <v>13.469545818597002</v>
      </c>
      <c r="U3723" s="43">
        <f ca="1">_xll.BInterpol('Base CDI'!$H$4:$H$28,'Base CDI'!$I$4:$I$29,S3723,"Cubic","Extrapolate=Linear","MultiX=Average","Skip=True","Sort=True")</f>
        <v>13.459138483428466</v>
      </c>
    </row>
    <row r="3724" spans="16:21" x14ac:dyDescent="0.25">
      <c r="P3724" s="10">
        <v>39930</v>
      </c>
      <c r="Q3724">
        <v>21.082889999999999</v>
      </c>
      <c r="S3724" s="42">
        <f t="shared" ca="1" si="64"/>
        <v>49695</v>
      </c>
      <c r="T3724" s="43">
        <f ca="1">_xll.BInterpol('Base CDI'!$H$4:$H$28,'Base CDI'!$J$4:$J$29,S3724,"Cubic","Extrapolate=Linear","MultiX=Average","Skip=True","Sort=True")</f>
        <v>13.469497681510891</v>
      </c>
      <c r="U3724" s="43">
        <f ca="1">_xll.BInterpol('Base CDI'!$H$4:$H$28,'Base CDI'!$I$4:$I$29,S3724,"Cubic","Extrapolate=Linear","MultiX=Average","Skip=True","Sort=True")</f>
        <v>13.459063699367993</v>
      </c>
    </row>
    <row r="3725" spans="16:21" x14ac:dyDescent="0.25">
      <c r="P3725" s="10">
        <v>39931</v>
      </c>
      <c r="Q3725">
        <v>21.091719999999999</v>
      </c>
      <c r="S3725" s="42">
        <f t="shared" ca="1" si="64"/>
        <v>49696</v>
      </c>
      <c r="T3725" s="43">
        <f ca="1">_xll.BInterpol('Base CDI'!$H$4:$H$28,'Base CDI'!$J$4:$J$29,S3725,"Cubic","Extrapolate=Linear","MultiX=Average","Skip=True","Sort=True")</f>
        <v>13.46944947510916</v>
      </c>
      <c r="U3725" s="43">
        <f ca="1">_xll.BInterpol('Base CDI'!$H$4:$H$28,'Base CDI'!$I$4:$I$29,S3725,"Cubic","Extrapolate=Linear","MultiX=Average","Skip=True","Sort=True")</f>
        <v>13.458988838065387</v>
      </c>
    </row>
    <row r="3726" spans="16:21" x14ac:dyDescent="0.25">
      <c r="P3726" s="10">
        <v>39932</v>
      </c>
      <c r="Q3726">
        <v>21.100549999999998</v>
      </c>
      <c r="S3726" s="42">
        <f t="shared" ca="1" si="64"/>
        <v>49697</v>
      </c>
      <c r="T3726" s="43">
        <f ca="1">_xll.BInterpol('Base CDI'!$H$4:$H$28,'Base CDI'!$J$4:$J$29,S3726,"Cubic","Extrapolate=Linear","MultiX=Average","Skip=True","Sort=True")</f>
        <v>13.469401199591566</v>
      </c>
      <c r="U3726" s="43">
        <f ca="1">_xll.BInterpol('Base CDI'!$H$4:$H$28,'Base CDI'!$I$4:$I$29,S3726,"Cubic","Extrapolate=Linear","MultiX=Average","Skip=True","Sort=True")</f>
        <v>13.45891389974325</v>
      </c>
    </row>
    <row r="3727" spans="16:21" x14ac:dyDescent="0.25">
      <c r="P3727" s="10">
        <v>39933</v>
      </c>
      <c r="Q3727">
        <v>21.109279999999998</v>
      </c>
      <c r="S3727" s="42">
        <f t="shared" ca="1" si="64"/>
        <v>49698</v>
      </c>
      <c r="T3727" s="43">
        <f ca="1">_xll.BInterpol('Base CDI'!$H$4:$H$28,'Base CDI'!$J$4:$J$29,S3727,"Cubic","Extrapolate=Linear","MultiX=Average","Skip=True","Sort=True")</f>
        <v>13.469352855157865</v>
      </c>
      <c r="U3727" s="43">
        <f ca="1">_xll.BInterpol('Base CDI'!$H$4:$H$28,'Base CDI'!$I$4:$I$29,S3727,"Cubic","Extrapolate=Linear","MultiX=Average","Skip=True","Sort=True")</f>
        <v>13.458838884624178</v>
      </c>
    </row>
    <row r="3728" spans="16:21" x14ac:dyDescent="0.25">
      <c r="P3728" s="10">
        <v>39937</v>
      </c>
      <c r="Q3728">
        <v>21.117360000000001</v>
      </c>
      <c r="S3728" s="42">
        <f t="shared" ca="1" si="64"/>
        <v>49699</v>
      </c>
      <c r="T3728" s="43">
        <f ca="1">_xll.BInterpol('Base CDI'!$H$4:$H$28,'Base CDI'!$J$4:$J$29,S3728,"Cubic","Extrapolate=Linear","MultiX=Average","Skip=True","Sort=True")</f>
        <v>13.469304442007816</v>
      </c>
      <c r="U3728" s="43">
        <f ca="1">_xll.BInterpol('Base CDI'!$H$4:$H$28,'Base CDI'!$I$4:$I$29,S3728,"Cubic","Extrapolate=Linear","MultiX=Average","Skip=True","Sort=True")</f>
        <v>13.458763792930771</v>
      </c>
    </row>
    <row r="3729" spans="16:21" x14ac:dyDescent="0.25">
      <c r="P3729" s="10">
        <v>39938</v>
      </c>
      <c r="Q3729">
        <v>21.125440000000001</v>
      </c>
      <c r="S3729" s="42">
        <f t="shared" ca="1" si="64"/>
        <v>49700</v>
      </c>
      <c r="T3729" s="43">
        <f ca="1">_xll.BInterpol('Base CDI'!$H$4:$H$28,'Base CDI'!$J$4:$J$29,S3729,"Cubic","Extrapolate=Linear","MultiX=Average","Skip=True","Sort=True")</f>
        <v>13.469255960341174</v>
      </c>
      <c r="U3729" s="43">
        <f ca="1">_xll.BInterpol('Base CDI'!$H$4:$H$28,'Base CDI'!$I$4:$I$29,S3729,"Cubic","Extrapolate=Linear","MultiX=Average","Skip=True","Sort=True")</f>
        <v>13.458688624885632</v>
      </c>
    </row>
    <row r="3730" spans="16:21" x14ac:dyDescent="0.25">
      <c r="P3730" s="10">
        <v>39939</v>
      </c>
      <c r="Q3730">
        <v>21.13353</v>
      </c>
      <c r="S3730" s="42">
        <f t="shared" ca="1" si="64"/>
        <v>49701</v>
      </c>
      <c r="T3730" s="43">
        <f ca="1">_xll.BInterpol('Base CDI'!$H$4:$H$28,'Base CDI'!$J$4:$J$29,S3730,"Cubic","Extrapolate=Linear","MultiX=Average","Skip=True","Sort=True")</f>
        <v>13.469207410357697</v>
      </c>
      <c r="U3730" s="43">
        <f ca="1">_xll.BInterpol('Base CDI'!$H$4:$H$28,'Base CDI'!$I$4:$I$29,S3730,"Cubic","Extrapolate=Linear","MultiX=Average","Skip=True","Sort=True")</f>
        <v>13.458613380711359</v>
      </c>
    </row>
    <row r="3731" spans="16:21" x14ac:dyDescent="0.25">
      <c r="P3731" s="10">
        <v>39940</v>
      </c>
      <c r="Q3731">
        <v>21.141629999999999</v>
      </c>
      <c r="S3731" s="42">
        <f t="shared" ca="1" si="64"/>
        <v>49702</v>
      </c>
      <c r="T3731" s="43">
        <f ca="1">_xll.BInterpol('Base CDI'!$H$4:$H$28,'Base CDI'!$J$4:$J$29,S3731,"Cubic","Extrapolate=Linear","MultiX=Average","Skip=True","Sort=True")</f>
        <v>13.469158792257142</v>
      </c>
      <c r="U3731" s="43">
        <f ca="1">_xll.BInterpol('Base CDI'!$H$4:$H$28,'Base CDI'!$I$4:$I$29,S3731,"Cubic","Extrapolate=Linear","MultiX=Average","Skip=True","Sort=True")</f>
        <v>13.45853806063055</v>
      </c>
    </row>
    <row r="3732" spans="16:21" x14ac:dyDescent="0.25">
      <c r="P3732" s="10">
        <v>39941</v>
      </c>
      <c r="Q3732">
        <v>21.149719999999999</v>
      </c>
      <c r="S3732" s="42">
        <f t="shared" ca="1" si="64"/>
        <v>49703</v>
      </c>
      <c r="T3732" s="43">
        <f ca="1">_xll.BInterpol('Base CDI'!$H$4:$H$28,'Base CDI'!$J$4:$J$29,S3732,"Cubic","Extrapolate=Linear","MultiX=Average","Skip=True","Sort=True")</f>
        <v>13.469110106239263</v>
      </c>
      <c r="U3732" s="43">
        <f ca="1">_xll.BInterpol('Base CDI'!$H$4:$H$28,'Base CDI'!$I$4:$I$29,S3732,"Cubic","Extrapolate=Linear","MultiX=Average","Skip=True","Sort=True")</f>
        <v>13.458462664865809</v>
      </c>
    </row>
    <row r="3733" spans="16:21" x14ac:dyDescent="0.25">
      <c r="P3733" s="10">
        <v>39944</v>
      </c>
      <c r="Q3733">
        <v>21.157820000000001</v>
      </c>
      <c r="S3733" s="42">
        <f t="shared" ca="1" si="64"/>
        <v>49704</v>
      </c>
      <c r="T3733" s="43">
        <f ca="1">_xll.BInterpol('Base CDI'!$H$4:$H$28,'Base CDI'!$J$4:$J$29,S3733,"Cubic","Extrapolate=Linear","MultiX=Average","Skip=True","Sort=True")</f>
        <v>13.46906135250382</v>
      </c>
      <c r="U3733" s="43">
        <f ca="1">_xll.BInterpol('Base CDI'!$H$4:$H$28,'Base CDI'!$I$4:$I$29,S3733,"Cubic","Extrapolate=Linear","MultiX=Average","Skip=True","Sort=True")</f>
        <v>13.458387193639732</v>
      </c>
    </row>
    <row r="3734" spans="16:21" x14ac:dyDescent="0.25">
      <c r="P3734" s="10">
        <v>39945</v>
      </c>
      <c r="Q3734">
        <v>21.16591</v>
      </c>
      <c r="S3734" s="42">
        <f t="shared" ca="1" si="64"/>
        <v>49705</v>
      </c>
      <c r="T3734" s="43">
        <f ca="1">_xll.BInterpol('Base CDI'!$H$4:$H$28,'Base CDI'!$J$4:$J$29,S3734,"Cubic","Extrapolate=Linear","MultiX=Average","Skip=True","Sort=True")</f>
        <v>13.46901253125057</v>
      </c>
      <c r="U3734" s="43">
        <f ca="1">_xll.BInterpol('Base CDI'!$H$4:$H$28,'Base CDI'!$I$4:$I$29,S3734,"Cubic","Extrapolate=Linear","MultiX=Average","Skip=True","Sort=True")</f>
        <v>13.45831164717492</v>
      </c>
    </row>
    <row r="3735" spans="16:21" x14ac:dyDescent="0.25">
      <c r="P3735" s="10">
        <v>39946</v>
      </c>
      <c r="Q3735">
        <v>21.174009999999999</v>
      </c>
      <c r="S3735" s="42">
        <f t="shared" ca="1" si="64"/>
        <v>49706</v>
      </c>
      <c r="T3735" s="43">
        <f ca="1">_xll.BInterpol('Base CDI'!$H$4:$H$28,'Base CDI'!$J$4:$J$29,S3735,"Cubic","Extrapolate=Linear","MultiX=Average","Skip=True","Sort=True")</f>
        <v>13.468963642679267</v>
      </c>
      <c r="U3735" s="43">
        <f ca="1">_xll.BInterpol('Base CDI'!$H$4:$H$28,'Base CDI'!$I$4:$I$29,S3735,"Cubic","Extrapolate=Linear","MultiX=Average","Skip=True","Sort=True")</f>
        <v>13.458236025693974</v>
      </c>
    </row>
    <row r="3736" spans="16:21" x14ac:dyDescent="0.25">
      <c r="P3736" s="10">
        <v>39947</v>
      </c>
      <c r="Q3736">
        <v>21.182110000000002</v>
      </c>
      <c r="S3736" s="42">
        <f t="shared" ca="1" si="64"/>
        <v>49707</v>
      </c>
      <c r="T3736" s="43">
        <f ca="1">_xll.BInterpol('Base CDI'!$H$4:$H$28,'Base CDI'!$J$4:$J$29,S3736,"Cubic","Extrapolate=Linear","MultiX=Average","Skip=True","Sort=True")</f>
        <v>13.46891468698967</v>
      </c>
      <c r="U3736" s="43">
        <f ca="1">_xll.BInterpol('Base CDI'!$H$4:$H$28,'Base CDI'!$I$4:$I$29,S3736,"Cubic","Extrapolate=Linear","MultiX=Average","Skip=True","Sort=True")</f>
        <v>13.458160329419492</v>
      </c>
    </row>
    <row r="3737" spans="16:21" x14ac:dyDescent="0.25">
      <c r="P3737" s="10">
        <v>39948</v>
      </c>
      <c r="Q3737">
        <v>21.19022</v>
      </c>
      <c r="S3737" s="42">
        <f t="shared" ca="1" si="64"/>
        <v>49708</v>
      </c>
      <c r="T3737" s="43">
        <f ca="1">_xll.BInterpol('Base CDI'!$H$4:$H$28,'Base CDI'!$J$4:$J$29,S3737,"Cubic","Extrapolate=Linear","MultiX=Average","Skip=True","Sort=True")</f>
        <v>13.468865664381536</v>
      </c>
      <c r="U3737" s="43">
        <f ca="1">_xll.BInterpol('Base CDI'!$H$4:$H$28,'Base CDI'!$I$4:$I$29,S3737,"Cubic","Extrapolate=Linear","MultiX=Average","Skip=True","Sort=True")</f>
        <v>13.458084558574074</v>
      </c>
    </row>
    <row r="3738" spans="16:21" x14ac:dyDescent="0.25">
      <c r="P3738" s="10">
        <v>39951</v>
      </c>
      <c r="Q3738">
        <v>21.198329999999999</v>
      </c>
      <c r="S3738" s="42">
        <f t="shared" ca="1" si="64"/>
        <v>49709</v>
      </c>
      <c r="T3738" s="43">
        <f ca="1">_xll.BInterpol('Base CDI'!$H$4:$H$28,'Base CDI'!$J$4:$J$29,S3738,"Cubic","Extrapolate=Linear","MultiX=Average","Skip=True","Sort=True")</f>
        <v>13.468816575054619</v>
      </c>
      <c r="U3738" s="43">
        <f ca="1">_xll.BInterpol('Base CDI'!$H$4:$H$28,'Base CDI'!$I$4:$I$29,S3738,"Cubic","Extrapolate=Linear","MultiX=Average","Skip=True","Sort=True")</f>
        <v>13.458008713380321</v>
      </c>
    </row>
    <row r="3739" spans="16:21" x14ac:dyDescent="0.25">
      <c r="P3739" s="10">
        <v>39952</v>
      </c>
      <c r="Q3739">
        <v>21.20645</v>
      </c>
      <c r="S3739" s="42">
        <f t="shared" ca="1" si="64"/>
        <v>49710</v>
      </c>
      <c r="T3739" s="43">
        <f ca="1">_xll.BInterpol('Base CDI'!$H$4:$H$28,'Base CDI'!$J$4:$J$29,S3739,"Cubic","Extrapolate=Linear","MultiX=Average","Skip=True","Sort=True")</f>
        <v>13.46876741920868</v>
      </c>
      <c r="U3739" s="43">
        <f ca="1">_xll.BInterpol('Base CDI'!$H$4:$H$28,'Base CDI'!$I$4:$I$29,S3739,"Cubic","Extrapolate=Linear","MultiX=Average","Skip=True","Sort=True")</f>
        <v>13.457932794060833</v>
      </c>
    </row>
    <row r="3740" spans="16:21" x14ac:dyDescent="0.25">
      <c r="P3740" s="10">
        <v>39953</v>
      </c>
      <c r="Q3740">
        <v>21.214569999999998</v>
      </c>
      <c r="S3740" s="42">
        <f t="shared" ca="1" si="64"/>
        <v>49711</v>
      </c>
      <c r="T3740" s="43">
        <f ca="1">_xll.BInterpol('Base CDI'!$H$4:$H$28,'Base CDI'!$J$4:$J$29,S3740,"Cubic","Extrapolate=Linear","MultiX=Average","Skip=True","Sort=True")</f>
        <v>13.468718197043472</v>
      </c>
      <c r="U3740" s="43">
        <f ca="1">_xll.BInterpol('Base CDI'!$H$4:$H$28,'Base CDI'!$I$4:$I$29,S3740,"Cubic","Extrapolate=Linear","MultiX=Average","Skip=True","Sort=True")</f>
        <v>13.457856800838208</v>
      </c>
    </row>
    <row r="3741" spans="16:21" x14ac:dyDescent="0.25">
      <c r="P3741" s="10">
        <v>39954</v>
      </c>
      <c r="Q3741">
        <v>21.2227</v>
      </c>
      <c r="S3741" s="42">
        <f t="shared" ca="1" si="64"/>
        <v>49712</v>
      </c>
      <c r="T3741" s="43">
        <f ca="1">_xll.BInterpol('Base CDI'!$H$4:$H$28,'Base CDI'!$J$4:$J$29,S3741,"Cubic","Extrapolate=Linear","MultiX=Average","Skip=True","Sort=True")</f>
        <v>13.468668908758755</v>
      </c>
      <c r="U3741" s="43">
        <f ca="1">_xll.BInterpol('Base CDI'!$H$4:$H$28,'Base CDI'!$I$4:$I$29,S3741,"Cubic","Extrapolate=Linear","MultiX=Average","Skip=True","Sort=True")</f>
        <v>13.457780733935047</v>
      </c>
    </row>
    <row r="3742" spans="16:21" x14ac:dyDescent="0.25">
      <c r="P3742" s="10">
        <v>39955</v>
      </c>
      <c r="Q3742">
        <v>21.230740000000001</v>
      </c>
      <c r="S3742" s="42">
        <f t="shared" ca="1" si="64"/>
        <v>49713</v>
      </c>
      <c r="T3742" s="43">
        <f ca="1">_xll.BInterpol('Base CDI'!$H$4:$H$28,'Base CDI'!$J$4:$J$29,S3742,"Cubic","Extrapolate=Linear","MultiX=Average","Skip=True","Sort=True")</f>
        <v>13.468619554554284</v>
      </c>
      <c r="U3742" s="43">
        <f ca="1">_xll.BInterpol('Base CDI'!$H$4:$H$28,'Base CDI'!$I$4:$I$29,S3742,"Cubic","Extrapolate=Linear","MultiX=Average","Skip=True","Sort=True")</f>
        <v>13.457704593573951</v>
      </c>
    </row>
    <row r="3743" spans="16:21" x14ac:dyDescent="0.25">
      <c r="P3743" s="10">
        <v>39958</v>
      </c>
      <c r="Q3743">
        <v>21.238759999999999</v>
      </c>
      <c r="S3743" s="42">
        <f t="shared" ca="1" si="64"/>
        <v>49714</v>
      </c>
      <c r="T3743" s="43">
        <f ca="1">_xll.BInterpol('Base CDI'!$H$4:$H$28,'Base CDI'!$J$4:$J$29,S3743,"Cubic","Extrapolate=Linear","MultiX=Average","Skip=True","Sort=True")</f>
        <v>13.468570134629815</v>
      </c>
      <c r="U3743" s="43">
        <f ca="1">_xll.BInterpol('Base CDI'!$H$4:$H$28,'Base CDI'!$I$4:$I$29,S3743,"Cubic","Extrapolate=Linear","MultiX=Average","Skip=True","Sort=True")</f>
        <v>13.457628379977518</v>
      </c>
    </row>
    <row r="3744" spans="16:21" x14ac:dyDescent="0.25">
      <c r="P3744" s="10">
        <v>39959</v>
      </c>
      <c r="Q3744">
        <v>21.246780000000001</v>
      </c>
      <c r="S3744" s="42">
        <f t="shared" ca="1" si="64"/>
        <v>49715</v>
      </c>
      <c r="T3744" s="43">
        <f ca="1">_xll.BInterpol('Base CDI'!$H$4:$H$28,'Base CDI'!$J$4:$J$29,S3744,"Cubic","Extrapolate=Linear","MultiX=Average","Skip=True","Sort=True")</f>
        <v>13.468520649185107</v>
      </c>
      <c r="U3744" s="43">
        <f ca="1">_xll.BInterpol('Base CDI'!$H$4:$H$28,'Base CDI'!$I$4:$I$29,S3744,"Cubic","Extrapolate=Linear","MultiX=Average","Skip=True","Sort=True")</f>
        <v>13.457552093368347</v>
      </c>
    </row>
    <row r="3745" spans="16:21" x14ac:dyDescent="0.25">
      <c r="P3745" s="10">
        <v>39960</v>
      </c>
      <c r="Q3745">
        <v>21.254909999999999</v>
      </c>
      <c r="S3745" s="42">
        <f t="shared" ca="1" si="64"/>
        <v>49716</v>
      </c>
      <c r="T3745" s="43">
        <f ca="1">_xll.BInterpol('Base CDI'!$H$4:$H$28,'Base CDI'!$J$4:$J$29,S3745,"Cubic","Extrapolate=Linear","MultiX=Average","Skip=True","Sort=True")</f>
        <v>13.468471098419917</v>
      </c>
      <c r="U3745" s="43">
        <f ca="1">_xll.BInterpol('Base CDI'!$H$4:$H$28,'Base CDI'!$I$4:$I$29,S3745,"Cubic","Extrapolate=Linear","MultiX=Average","Skip=True","Sort=True")</f>
        <v>13.457475733969039</v>
      </c>
    </row>
    <row r="3746" spans="16:21" x14ac:dyDescent="0.25">
      <c r="P3746" s="10">
        <v>39961</v>
      </c>
      <c r="Q3746">
        <v>21.26304</v>
      </c>
      <c r="S3746" s="42">
        <f t="shared" ca="1" si="64"/>
        <v>49717</v>
      </c>
      <c r="T3746" s="43">
        <f ca="1">_xll.BInterpol('Base CDI'!$H$4:$H$28,'Base CDI'!$J$4:$J$29,S3746,"Cubic","Extrapolate=Linear","MultiX=Average","Skip=True","Sort=True")</f>
        <v>13.468421482534</v>
      </c>
      <c r="U3746" s="43">
        <f ca="1">_xll.BInterpol('Base CDI'!$H$4:$H$28,'Base CDI'!$I$4:$I$29,S3746,"Cubic","Extrapolate=Linear","MultiX=Average","Skip=True","Sort=True")</f>
        <v>13.457399302002194</v>
      </c>
    </row>
    <row r="3747" spans="16:21" x14ac:dyDescent="0.25">
      <c r="P3747" s="10">
        <v>39962</v>
      </c>
      <c r="Q3747">
        <v>21.271159999999998</v>
      </c>
      <c r="S3747" s="42">
        <f t="shared" ca="1" si="64"/>
        <v>49718</v>
      </c>
      <c r="T3747" s="43">
        <f ca="1">_xll.BInterpol('Base CDI'!$H$4:$H$28,'Base CDI'!$J$4:$J$29,S3747,"Cubic","Extrapolate=Linear","MultiX=Average","Skip=True","Sort=True")</f>
        <v>13.468371801727113</v>
      </c>
      <c r="U3747" s="43">
        <f ca="1">_xll.BInterpol('Base CDI'!$H$4:$H$28,'Base CDI'!$I$4:$I$29,S3747,"Cubic","Extrapolate=Linear","MultiX=Average","Skip=True","Sort=True")</f>
        <v>13.457322797690413</v>
      </c>
    </row>
    <row r="3748" spans="16:21" x14ac:dyDescent="0.25">
      <c r="P3748" s="10">
        <v>39965</v>
      </c>
      <c r="Q3748">
        <v>21.279219999999999</v>
      </c>
      <c r="S3748" s="42">
        <f t="shared" ca="1" si="64"/>
        <v>49719</v>
      </c>
      <c r="T3748" s="43">
        <f ca="1">_xll.BInterpol('Base CDI'!$H$4:$H$28,'Base CDI'!$J$4:$J$29,S3748,"Cubic","Extrapolate=Linear","MultiX=Average","Skip=True","Sort=True")</f>
        <v>13.468322056199012</v>
      </c>
      <c r="U3748" s="43">
        <f ca="1">_xll.BInterpol('Base CDI'!$H$4:$H$28,'Base CDI'!$I$4:$I$29,S3748,"Cubic","Extrapolate=Linear","MultiX=Average","Skip=True","Sort=True")</f>
        <v>13.457246221256295</v>
      </c>
    </row>
    <row r="3749" spans="16:21" x14ac:dyDescent="0.25">
      <c r="P3749" s="10">
        <v>39966</v>
      </c>
      <c r="Q3749">
        <v>21.287269999999999</v>
      </c>
      <c r="S3749" s="42">
        <f t="shared" ca="1" si="64"/>
        <v>49720</v>
      </c>
      <c r="T3749" s="43">
        <f ca="1">_xll.BInterpol('Base CDI'!$H$4:$H$28,'Base CDI'!$J$4:$J$29,S3749,"Cubic","Extrapolate=Linear","MultiX=Average","Skip=True","Sort=True")</f>
        <v>13.468272246149457</v>
      </c>
      <c r="U3749" s="43">
        <f ca="1">_xll.BInterpol('Base CDI'!$H$4:$H$28,'Base CDI'!$I$4:$I$29,S3749,"Cubic","Extrapolate=Linear","MultiX=Average","Skip=True","Sort=True")</f>
        <v>13.457169572922437</v>
      </c>
    </row>
    <row r="3750" spans="16:21" x14ac:dyDescent="0.25">
      <c r="P3750" s="10">
        <v>39967</v>
      </c>
      <c r="Q3750">
        <v>21.295400000000001</v>
      </c>
      <c r="S3750" s="42">
        <f t="shared" ca="1" si="64"/>
        <v>49721</v>
      </c>
      <c r="T3750" s="43">
        <f ca="1">_xll.BInterpol('Base CDI'!$H$4:$H$28,'Base CDI'!$J$4:$J$29,S3750,"Cubic","Extrapolate=Linear","MultiX=Average","Skip=True","Sort=True")</f>
        <v>13.468222371778204</v>
      </c>
      <c r="U3750" s="43">
        <f ca="1">_xll.BInterpol('Base CDI'!$H$4:$H$28,'Base CDI'!$I$4:$I$29,S3750,"Cubic","Extrapolate=Linear","MultiX=Average","Skip=True","Sort=True")</f>
        <v>13.457092852911442</v>
      </c>
    </row>
    <row r="3751" spans="16:21" x14ac:dyDescent="0.25">
      <c r="P3751" s="10">
        <v>39968</v>
      </c>
      <c r="Q3751">
        <v>21.30349</v>
      </c>
      <c r="S3751" s="42">
        <f t="shared" ca="1" si="64"/>
        <v>49722</v>
      </c>
      <c r="T3751" s="43">
        <f ca="1">_xll.BInterpol('Base CDI'!$H$4:$H$28,'Base CDI'!$J$4:$J$29,S3751,"Cubic","Extrapolate=Linear","MultiX=Average","Skip=True","Sort=True")</f>
        <v>13.468172433285007</v>
      </c>
      <c r="U3751" s="43">
        <f ca="1">_xll.BInterpol('Base CDI'!$H$4:$H$28,'Base CDI'!$I$4:$I$29,S3751,"Cubic","Extrapolate=Linear","MultiX=Average","Skip=True","Sort=True")</f>
        <v>13.457016061445909</v>
      </c>
    </row>
    <row r="3752" spans="16:21" x14ac:dyDescent="0.25">
      <c r="P3752" s="10">
        <v>39969</v>
      </c>
      <c r="Q3752">
        <v>21.311620000000001</v>
      </c>
      <c r="S3752" s="42">
        <f t="shared" ca="1" si="64"/>
        <v>49723</v>
      </c>
      <c r="T3752" s="43">
        <f ca="1">_xll.BInterpol('Base CDI'!$H$4:$H$28,'Base CDI'!$J$4:$J$29,S3752,"Cubic","Extrapolate=Linear","MultiX=Average","Skip=True","Sort=True")</f>
        <v>13.468122430869625</v>
      </c>
      <c r="U3752" s="43">
        <f ca="1">_xll.BInterpol('Base CDI'!$H$4:$H$28,'Base CDI'!$I$4:$I$29,S3752,"Cubic","Extrapolate=Linear","MultiX=Average","Skip=True","Sort=True")</f>
        <v>13.456939198748438</v>
      </c>
    </row>
    <row r="3753" spans="16:21" x14ac:dyDescent="0.25">
      <c r="P3753" s="10">
        <v>39972</v>
      </c>
      <c r="Q3753">
        <v>21.319759999999999</v>
      </c>
      <c r="S3753" s="42">
        <f t="shared" ca="1" si="64"/>
        <v>49724</v>
      </c>
      <c r="T3753" s="43">
        <f ca="1">_xll.BInterpol('Base CDI'!$H$4:$H$28,'Base CDI'!$J$4:$J$29,S3753,"Cubic","Extrapolate=Linear","MultiX=Average","Skip=True","Sort=True")</f>
        <v>13.468072364731816</v>
      </c>
      <c r="U3753" s="43">
        <f ca="1">_xll.BInterpol('Base CDI'!$H$4:$H$28,'Base CDI'!$I$4:$I$29,S3753,"Cubic","Extrapolate=Linear","MultiX=Average","Skip=True","Sort=True")</f>
        <v>13.456862265041629</v>
      </c>
    </row>
    <row r="3754" spans="16:21" x14ac:dyDescent="0.25">
      <c r="P3754" s="10">
        <v>39973</v>
      </c>
      <c r="Q3754">
        <v>21.327829999999999</v>
      </c>
      <c r="S3754" s="42">
        <f t="shared" ca="1" si="64"/>
        <v>49725</v>
      </c>
      <c r="T3754" s="43">
        <f ca="1">_xll.BInterpol('Base CDI'!$H$4:$H$28,'Base CDI'!$J$4:$J$29,S3754,"Cubic","Extrapolate=Linear","MultiX=Average","Skip=True","Sort=True")</f>
        <v>13.468022235071333</v>
      </c>
      <c r="U3754" s="43">
        <f ca="1">_xll.BInterpol('Base CDI'!$H$4:$H$28,'Base CDI'!$I$4:$I$29,S3754,"Cubic","Extrapolate=Linear","MultiX=Average","Skip=True","Sort=True")</f>
        <v>13.456785260548081</v>
      </c>
    </row>
    <row r="3755" spans="16:21" x14ac:dyDescent="0.25">
      <c r="P3755" s="10">
        <v>39974</v>
      </c>
      <c r="Q3755">
        <v>21.335819999999998</v>
      </c>
      <c r="S3755" s="42">
        <f t="shared" ca="1" si="64"/>
        <v>49726</v>
      </c>
      <c r="T3755" s="43">
        <f ca="1">_xll.BInterpol('Base CDI'!$H$4:$H$28,'Base CDI'!$J$4:$J$29,S3755,"Cubic","Extrapolate=Linear","MultiX=Average","Skip=True","Sort=True")</f>
        <v>13.467972042087936</v>
      </c>
      <c r="U3755" s="43">
        <f ca="1">_xll.BInterpol('Base CDI'!$H$4:$H$28,'Base CDI'!$I$4:$I$29,S3755,"Cubic","Extrapolate=Linear","MultiX=Average","Skip=True","Sort=True")</f>
        <v>13.456708185490394</v>
      </c>
    </row>
    <row r="3756" spans="16:21" x14ac:dyDescent="0.25">
      <c r="P3756" s="10">
        <v>39976</v>
      </c>
      <c r="Q3756">
        <v>21.34385</v>
      </c>
      <c r="S3756" s="42">
        <f t="shared" ca="1" si="64"/>
        <v>49727</v>
      </c>
      <c r="T3756" s="43">
        <f ca="1">_xll.BInterpol('Base CDI'!$H$4:$H$28,'Base CDI'!$J$4:$J$29,S3756,"Cubic","Extrapolate=Linear","MultiX=Average","Skip=True","Sort=True")</f>
        <v>13.467921785981382</v>
      </c>
      <c r="U3756" s="43">
        <f ca="1">_xll.BInterpol('Base CDI'!$H$4:$H$28,'Base CDI'!$I$4:$I$29,S3756,"Cubic","Extrapolate=Linear","MultiX=Average","Skip=True","Sort=True")</f>
        <v>13.456631040091168</v>
      </c>
    </row>
    <row r="3757" spans="16:21" x14ac:dyDescent="0.25">
      <c r="P3757" s="10">
        <v>39979</v>
      </c>
      <c r="Q3757">
        <v>21.351230000000001</v>
      </c>
      <c r="S3757" s="42">
        <f t="shared" ca="1" si="64"/>
        <v>49728</v>
      </c>
      <c r="T3757" s="43">
        <f ca="1">_xll.BInterpol('Base CDI'!$H$4:$H$28,'Base CDI'!$J$4:$J$29,S3757,"Cubic","Extrapolate=Linear","MultiX=Average","Skip=True","Sort=True")</f>
        <v>13.467871466951426</v>
      </c>
      <c r="U3757" s="43">
        <f ca="1">_xll.BInterpol('Base CDI'!$H$4:$H$28,'Base CDI'!$I$4:$I$29,S3757,"Cubic","Extrapolate=Linear","MultiX=Average","Skip=True","Sort=True")</f>
        <v>13.456553824573001</v>
      </c>
    </row>
    <row r="3758" spans="16:21" x14ac:dyDescent="0.25">
      <c r="P3758" s="10">
        <v>39980</v>
      </c>
      <c r="Q3758">
        <v>21.358540000000001</v>
      </c>
      <c r="S3758" s="42">
        <f t="shared" ca="1" si="64"/>
        <v>49729</v>
      </c>
      <c r="T3758" s="43">
        <f ca="1">_xll.BInterpol('Base CDI'!$H$4:$H$28,'Base CDI'!$J$4:$J$29,S3758,"Cubic","Extrapolate=Linear","MultiX=Average","Skip=True","Sort=True")</f>
        <v>13.467821085197826</v>
      </c>
      <c r="U3758" s="43">
        <f ca="1">_xll.BInterpol('Base CDI'!$H$4:$H$28,'Base CDI'!$I$4:$I$29,S3758,"Cubic","Extrapolate=Linear","MultiX=Average","Skip=True","Sort=True")</f>
        <v>13.456476539158496</v>
      </c>
    </row>
    <row r="3759" spans="16:21" x14ac:dyDescent="0.25">
      <c r="P3759" s="10">
        <v>39981</v>
      </c>
      <c r="Q3759">
        <v>21.365839999999999</v>
      </c>
      <c r="S3759" s="42">
        <f t="shared" ca="1" si="64"/>
        <v>49730</v>
      </c>
      <c r="T3759" s="43">
        <f ca="1">_xll.BInterpol('Base CDI'!$H$4:$H$28,'Base CDI'!$J$4:$J$29,S3759,"Cubic","Extrapolate=Linear","MultiX=Average","Skip=True","Sort=True")</f>
        <v>13.467770640920339</v>
      </c>
      <c r="U3759" s="43">
        <f ca="1">_xll.BInterpol('Base CDI'!$H$4:$H$28,'Base CDI'!$I$4:$I$29,S3759,"Cubic","Extrapolate=Linear","MultiX=Average","Skip=True","Sort=True")</f>
        <v>13.456399184070252</v>
      </c>
    </row>
    <row r="3760" spans="16:21" x14ac:dyDescent="0.25">
      <c r="P3760" s="10">
        <v>39982</v>
      </c>
      <c r="Q3760">
        <v>21.373139999999999</v>
      </c>
      <c r="S3760" s="42">
        <f t="shared" ca="1" si="64"/>
        <v>49731</v>
      </c>
      <c r="T3760" s="43">
        <f ca="1">_xll.BInterpol('Base CDI'!$H$4:$H$28,'Base CDI'!$J$4:$J$29,S3760,"Cubic","Extrapolate=Linear","MultiX=Average","Skip=True","Sort=True")</f>
        <v>13.46772013431872</v>
      </c>
      <c r="U3760" s="43">
        <f ca="1">_xll.BInterpol('Base CDI'!$H$4:$H$28,'Base CDI'!$I$4:$I$29,S3760,"Cubic","Extrapolate=Linear","MultiX=Average","Skip=True","Sort=True")</f>
        <v>13.456321759530868</v>
      </c>
    </row>
    <row r="3761" spans="16:21" x14ac:dyDescent="0.25">
      <c r="P3761" s="10">
        <v>39983</v>
      </c>
      <c r="Q3761">
        <v>21.38045</v>
      </c>
      <c r="S3761" s="42">
        <f t="shared" ca="1" si="64"/>
        <v>49732</v>
      </c>
      <c r="T3761" s="43">
        <f ca="1">_xll.BInterpol('Base CDI'!$H$4:$H$28,'Base CDI'!$J$4:$J$29,S3761,"Cubic","Extrapolate=Linear","MultiX=Average","Skip=True","Sort=True")</f>
        <v>13.467669565592727</v>
      </c>
      <c r="U3761" s="43">
        <f ca="1">_xll.BInterpol('Base CDI'!$H$4:$H$28,'Base CDI'!$I$4:$I$29,S3761,"Cubic","Extrapolate=Linear","MultiX=Average","Skip=True","Sort=True")</f>
        <v>13.456244265762944</v>
      </c>
    </row>
    <row r="3762" spans="16:21" x14ac:dyDescent="0.25">
      <c r="P3762" s="10">
        <v>39986</v>
      </c>
      <c r="Q3762">
        <v>21.38777</v>
      </c>
      <c r="S3762" s="42">
        <f t="shared" ca="1" si="64"/>
        <v>49733</v>
      </c>
      <c r="T3762" s="43">
        <f ca="1">_xll.BInterpol('Base CDI'!$H$4:$H$28,'Base CDI'!$J$4:$J$29,S3762,"Cubic","Extrapolate=Linear","MultiX=Average","Skip=True","Sort=True")</f>
        <v>13.467618934942118</v>
      </c>
      <c r="U3762" s="43">
        <f ca="1">_xll.BInterpol('Base CDI'!$H$4:$H$28,'Base CDI'!$I$4:$I$29,S3762,"Cubic","Extrapolate=Linear","MultiX=Average","Skip=True","Sort=True")</f>
        <v>13.456166702989078</v>
      </c>
    </row>
    <row r="3763" spans="16:21" x14ac:dyDescent="0.25">
      <c r="P3763" s="10">
        <v>39987</v>
      </c>
      <c r="Q3763">
        <v>21.39507</v>
      </c>
      <c r="S3763" s="42">
        <f t="shared" ca="1" si="64"/>
        <v>49734</v>
      </c>
      <c r="T3763" s="43">
        <f ca="1">_xll.BInterpol('Base CDI'!$H$4:$H$28,'Base CDI'!$J$4:$J$29,S3763,"Cubic","Extrapolate=Linear","MultiX=Average","Skip=True","Sort=True")</f>
        <v>13.467568242566649</v>
      </c>
      <c r="U3763" s="43">
        <f ca="1">_xll.BInterpol('Base CDI'!$H$4:$H$28,'Base CDI'!$I$4:$I$29,S3763,"Cubic","Extrapolate=Linear","MultiX=Average","Skip=True","Sort=True")</f>
        <v>13.456089071431874</v>
      </c>
    </row>
    <row r="3764" spans="16:21" x14ac:dyDescent="0.25">
      <c r="P3764" s="10">
        <v>39988</v>
      </c>
      <c r="Q3764">
        <v>21.402370000000001</v>
      </c>
      <c r="S3764" s="42">
        <f t="shared" ca="1" si="64"/>
        <v>49735</v>
      </c>
      <c r="T3764" s="43">
        <f ca="1">_xll.BInterpol('Base CDI'!$H$4:$H$28,'Base CDI'!$J$4:$J$29,S3764,"Cubic","Extrapolate=Linear","MultiX=Average","Skip=True","Sort=True")</f>
        <v>13.467517488666076</v>
      </c>
      <c r="U3764" s="43">
        <f ca="1">_xll.BInterpol('Base CDI'!$H$4:$H$28,'Base CDI'!$I$4:$I$29,S3764,"Cubic","Extrapolate=Linear","MultiX=Average","Skip=True","Sort=True")</f>
        <v>13.456011371313927</v>
      </c>
    </row>
    <row r="3765" spans="16:21" x14ac:dyDescent="0.25">
      <c r="P3765" s="10">
        <v>39989</v>
      </c>
      <c r="Q3765">
        <v>21.409669999999998</v>
      </c>
      <c r="S3765" s="42">
        <f t="shared" ca="1" si="64"/>
        <v>49736</v>
      </c>
      <c r="T3765" s="43">
        <f ca="1">_xll.BInterpol('Base CDI'!$H$4:$H$28,'Base CDI'!$J$4:$J$29,S3765,"Cubic","Extrapolate=Linear","MultiX=Average","Skip=True","Sort=True")</f>
        <v>13.467466673440157</v>
      </c>
      <c r="U3765" s="43">
        <f ca="1">_xll.BInterpol('Base CDI'!$H$4:$H$28,'Base CDI'!$I$4:$I$29,S3765,"Cubic","Extrapolate=Linear","MultiX=Average","Skip=True","Sort=True")</f>
        <v>13.455933602857842</v>
      </c>
    </row>
    <row r="3766" spans="16:21" x14ac:dyDescent="0.25">
      <c r="P3766" s="10">
        <v>39990</v>
      </c>
      <c r="Q3766">
        <v>21.416989999999998</v>
      </c>
      <c r="S3766" s="42">
        <f t="shared" ca="1" si="64"/>
        <v>49737</v>
      </c>
      <c r="T3766" s="43">
        <f ca="1">_xll.BInterpol('Base CDI'!$H$4:$H$28,'Base CDI'!$J$4:$J$29,S3766,"Cubic","Extrapolate=Linear","MultiX=Average","Skip=True","Sort=True")</f>
        <v>13.467415797088648</v>
      </c>
      <c r="U3766" s="43">
        <f ca="1">_xll.BInterpol('Base CDI'!$H$4:$H$28,'Base CDI'!$I$4:$I$29,S3766,"Cubic","Extrapolate=Linear","MultiX=Average","Skip=True","Sort=True")</f>
        <v>13.455855766286215</v>
      </c>
    </row>
    <row r="3767" spans="16:21" x14ac:dyDescent="0.25">
      <c r="P3767" s="10">
        <v>39993</v>
      </c>
      <c r="Q3767">
        <v>21.424399999999999</v>
      </c>
      <c r="S3767" s="42">
        <f t="shared" ca="1" si="64"/>
        <v>49738</v>
      </c>
      <c r="T3767" s="43">
        <f ca="1">_xll.BInterpol('Base CDI'!$H$4:$H$28,'Base CDI'!$J$4:$J$29,S3767,"Cubic","Extrapolate=Linear","MultiX=Average","Skip=True","Sort=True")</f>
        <v>13.467364859811305</v>
      </c>
      <c r="U3767" s="43">
        <f ca="1">_xll.BInterpol('Base CDI'!$H$4:$H$28,'Base CDI'!$I$4:$I$29,S3767,"Cubic","Extrapolate=Linear","MultiX=Average","Skip=True","Sort=True")</f>
        <v>13.455777861821646</v>
      </c>
    </row>
    <row r="3768" spans="16:21" x14ac:dyDescent="0.25">
      <c r="P3768" s="10">
        <v>39994</v>
      </c>
      <c r="Q3768">
        <v>21.431819999999998</v>
      </c>
      <c r="S3768" s="42">
        <f t="shared" ca="1" si="64"/>
        <v>49739</v>
      </c>
      <c r="T3768" s="43">
        <f ca="1">_xll.BInterpol('Base CDI'!$H$4:$H$28,'Base CDI'!$J$4:$J$29,S3768,"Cubic","Extrapolate=Linear","MultiX=Average","Skip=True","Sort=True")</f>
        <v>13.467313861807888</v>
      </c>
      <c r="U3768" s="43">
        <f ca="1">_xll.BInterpol('Base CDI'!$H$4:$H$28,'Base CDI'!$I$4:$I$29,S3768,"Cubic","Extrapolate=Linear","MultiX=Average","Skip=True","Sort=True")</f>
        <v>13.455699889686736</v>
      </c>
    </row>
    <row r="3769" spans="16:21" x14ac:dyDescent="0.25">
      <c r="P3769" s="10">
        <v>39995</v>
      </c>
      <c r="Q3769">
        <v>21.439119999999999</v>
      </c>
      <c r="S3769" s="42">
        <f t="shared" ca="1" si="64"/>
        <v>49740</v>
      </c>
      <c r="T3769" s="43">
        <f ca="1">_xll.BInterpol('Base CDI'!$H$4:$H$28,'Base CDI'!$J$4:$J$29,S3769,"Cubic","Extrapolate=Linear","MultiX=Average","Skip=True","Sort=True")</f>
        <v>13.46726280327815</v>
      </c>
      <c r="U3769" s="43">
        <f ca="1">_xll.BInterpol('Base CDI'!$H$4:$H$28,'Base CDI'!$I$4:$I$29,S3769,"Cubic","Extrapolate=Linear","MultiX=Average","Skip=True","Sort=True")</f>
        <v>13.455621850104084</v>
      </c>
    </row>
    <row r="3770" spans="16:21" x14ac:dyDescent="0.25">
      <c r="P3770" s="10">
        <v>39996</v>
      </c>
      <c r="Q3770">
        <v>21.44651</v>
      </c>
      <c r="S3770" s="42">
        <f t="shared" ca="1" si="64"/>
        <v>49741</v>
      </c>
      <c r="T3770" s="43">
        <f ca="1">_xll.BInterpol('Base CDI'!$H$4:$H$28,'Base CDI'!$J$4:$J$29,S3770,"Cubic","Extrapolate=Linear","MultiX=Average","Skip=True","Sort=True")</f>
        <v>13.467211684421851</v>
      </c>
      <c r="U3770" s="43">
        <f ca="1">_xll.BInterpol('Base CDI'!$H$4:$H$28,'Base CDI'!$I$4:$I$29,S3770,"Cubic","Extrapolate=Linear","MultiX=Average","Skip=True","Sort=True")</f>
        <v>13.455543743296291</v>
      </c>
    </row>
    <row r="3771" spans="16:21" x14ac:dyDescent="0.25">
      <c r="P3771" s="10">
        <v>39997</v>
      </c>
      <c r="Q3771">
        <v>21.45393</v>
      </c>
      <c r="S3771" s="42">
        <f t="shared" ca="1" si="64"/>
        <v>49742</v>
      </c>
      <c r="T3771" s="43">
        <f ca="1">_xll.BInterpol('Base CDI'!$H$4:$H$28,'Base CDI'!$J$4:$J$29,S3771,"Cubic","Extrapolate=Linear","MultiX=Average","Skip=True","Sort=True")</f>
        <v>13.467160505438745</v>
      </c>
      <c r="U3771" s="43">
        <f ca="1">_xll.BInterpol('Base CDI'!$H$4:$H$28,'Base CDI'!$I$4:$I$29,S3771,"Cubic","Extrapolate=Linear","MultiX=Average","Skip=True","Sort=True")</f>
        <v>13.455465569485956</v>
      </c>
    </row>
    <row r="3772" spans="16:21" x14ac:dyDescent="0.25">
      <c r="P3772" s="10">
        <v>40000</v>
      </c>
      <c r="Q3772">
        <v>21.461349999999999</v>
      </c>
      <c r="S3772" s="42">
        <f t="shared" ca="1" si="64"/>
        <v>49743</v>
      </c>
      <c r="T3772" s="43">
        <f ca="1">_xll.BInterpol('Base CDI'!$H$4:$H$28,'Base CDI'!$J$4:$J$29,S3772,"Cubic","Extrapolate=Linear","MultiX=Average","Skip=True","Sort=True")</f>
        <v>13.467109266528592</v>
      </c>
      <c r="U3772" s="43">
        <f ca="1">_xll.BInterpol('Base CDI'!$H$4:$H$28,'Base CDI'!$I$4:$I$29,S3772,"Cubic","Extrapolate=Linear","MultiX=Average","Skip=True","Sort=True")</f>
        <v>13.455387328895679</v>
      </c>
    </row>
    <row r="3773" spans="16:21" x14ac:dyDescent="0.25">
      <c r="P3773" s="10">
        <v>40001</v>
      </c>
      <c r="Q3773">
        <v>21.468779999999999</v>
      </c>
      <c r="S3773" s="42">
        <f t="shared" ca="1" si="64"/>
        <v>49744</v>
      </c>
      <c r="T3773" s="43">
        <f ca="1">_xll.BInterpol('Base CDI'!$H$4:$H$28,'Base CDI'!$J$4:$J$29,S3773,"Cubic","Extrapolate=Linear","MultiX=Average","Skip=True","Sort=True")</f>
        <v>13.467057967891146</v>
      </c>
      <c r="U3773" s="43">
        <f ca="1">_xll.BInterpol('Base CDI'!$H$4:$H$28,'Base CDI'!$I$4:$I$29,S3773,"Cubic","Extrapolate=Linear","MultiX=Average","Skip=True","Sort=True")</f>
        <v>13.455309021748059</v>
      </c>
    </row>
    <row r="3774" spans="16:21" x14ac:dyDescent="0.25">
      <c r="P3774" s="10">
        <v>40002</v>
      </c>
      <c r="Q3774">
        <v>21.476220000000001</v>
      </c>
      <c r="S3774" s="42">
        <f t="shared" ca="1" si="64"/>
        <v>49745</v>
      </c>
      <c r="T3774" s="43">
        <f ca="1">_xll.BInterpol('Base CDI'!$H$4:$H$28,'Base CDI'!$J$4:$J$29,S3774,"Cubic","Extrapolate=Linear","MultiX=Average","Skip=True","Sort=True")</f>
        <v>13.467006609726164</v>
      </c>
      <c r="U3774" s="43">
        <f ca="1">_xll.BInterpol('Base CDI'!$H$4:$H$28,'Base CDI'!$I$4:$I$29,S3774,"Cubic","Extrapolate=Linear","MultiX=Average","Skip=True","Sort=True")</f>
        <v>13.455230648265697</v>
      </c>
    </row>
    <row r="3775" spans="16:21" x14ac:dyDescent="0.25">
      <c r="P3775" s="10">
        <v>40003</v>
      </c>
      <c r="Q3775">
        <v>21.48358</v>
      </c>
      <c r="S3775" s="42">
        <f t="shared" ca="1" si="64"/>
        <v>49746</v>
      </c>
      <c r="T3775" s="43">
        <f ca="1">_xll.BInterpol('Base CDI'!$H$4:$H$28,'Base CDI'!$J$4:$J$29,S3775,"Cubic","Extrapolate=Linear","MultiX=Average","Skip=True","Sort=True")</f>
        <v>13.466955192233407</v>
      </c>
      <c r="U3775" s="43">
        <f ca="1">_xll.BInterpol('Base CDI'!$H$4:$H$28,'Base CDI'!$I$4:$I$29,S3775,"Cubic","Extrapolate=Linear","MultiX=Average","Skip=True","Sort=True")</f>
        <v>13.455152208671192</v>
      </c>
    </row>
    <row r="3776" spans="16:21" x14ac:dyDescent="0.25">
      <c r="P3776" s="10">
        <v>40004</v>
      </c>
      <c r="Q3776">
        <v>21.490939999999998</v>
      </c>
      <c r="S3776" s="42">
        <f t="shared" ca="1" si="64"/>
        <v>49747</v>
      </c>
      <c r="T3776" s="43">
        <f ca="1">_xll.BInterpol('Base CDI'!$H$4:$H$28,'Base CDI'!$J$4:$J$29,S3776,"Cubic","Extrapolate=Linear","MultiX=Average","Skip=True","Sort=True")</f>
        <v>13.466903715612625</v>
      </c>
      <c r="U3776" s="43">
        <f ca="1">_xll.BInterpol('Base CDI'!$H$4:$H$28,'Base CDI'!$I$4:$I$29,S3776,"Cubic","Extrapolate=Linear","MultiX=Average","Skip=True","Sort=True")</f>
        <v>13.455073703187145</v>
      </c>
    </row>
    <row r="3777" spans="16:21" x14ac:dyDescent="0.25">
      <c r="P3777" s="10">
        <v>40007</v>
      </c>
      <c r="Q3777">
        <v>21.498390000000001</v>
      </c>
      <c r="S3777" s="42">
        <f t="shared" ca="1" si="64"/>
        <v>49748</v>
      </c>
      <c r="T3777" s="43">
        <f ca="1">_xll.BInterpol('Base CDI'!$H$4:$H$28,'Base CDI'!$J$4:$J$29,S3777,"Cubic","Extrapolate=Linear","MultiX=Average","Skip=True","Sort=True")</f>
        <v>13.466852180063579</v>
      </c>
      <c r="U3777" s="43">
        <f ca="1">_xll.BInterpol('Base CDI'!$H$4:$H$28,'Base CDI'!$I$4:$I$29,S3777,"Cubic","Extrapolate=Linear","MultiX=Average","Skip=True","Sort=True")</f>
        <v>13.454995132036153</v>
      </c>
    </row>
    <row r="3778" spans="16:21" x14ac:dyDescent="0.25">
      <c r="P3778" s="10">
        <v>40008</v>
      </c>
      <c r="Q3778">
        <v>21.505839999999999</v>
      </c>
      <c r="S3778" s="42">
        <f t="shared" ca="1" si="64"/>
        <v>49749</v>
      </c>
      <c r="T3778" s="43">
        <f ca="1">_xll.BInterpol('Base CDI'!$H$4:$H$28,'Base CDI'!$J$4:$J$29,S3778,"Cubic","Extrapolate=Linear","MultiX=Average","Skip=True","Sort=True")</f>
        <v>13.466800585786027</v>
      </c>
      <c r="U3778" s="43">
        <f ca="1">_xll.BInterpol('Base CDI'!$H$4:$H$28,'Base CDI'!$I$4:$I$29,S3778,"Cubic","Extrapolate=Linear","MultiX=Average","Skip=True","Sort=True")</f>
        <v>13.45491649544082</v>
      </c>
    </row>
    <row r="3779" spans="16:21" x14ac:dyDescent="0.25">
      <c r="P3779" s="10">
        <v>40009</v>
      </c>
      <c r="Q3779">
        <v>21.513190000000002</v>
      </c>
      <c r="S3779" s="42">
        <f t="shared" ca="1" si="64"/>
        <v>49750</v>
      </c>
      <c r="T3779" s="43">
        <f ca="1">_xll.BInterpol('Base CDI'!$H$4:$H$28,'Base CDI'!$J$4:$J$29,S3779,"Cubic","Extrapolate=Linear","MultiX=Average","Skip=True","Sort=True")</f>
        <v>13.466748932979723</v>
      </c>
      <c r="U3779" s="43">
        <f ca="1">_xll.BInterpol('Base CDI'!$H$4:$H$28,'Base CDI'!$I$4:$I$29,S3779,"Cubic","Extrapolate=Linear","MultiX=Average","Skip=True","Sort=True")</f>
        <v>13.454837793623742</v>
      </c>
    </row>
    <row r="3780" spans="16:21" x14ac:dyDescent="0.25">
      <c r="P3780" s="10">
        <v>40010</v>
      </c>
      <c r="Q3780">
        <v>21.520520000000001</v>
      </c>
      <c r="S3780" s="42">
        <f t="shared" ca="1" si="64"/>
        <v>49751</v>
      </c>
      <c r="T3780" s="43">
        <f ca="1">_xll.BInterpol('Base CDI'!$H$4:$H$28,'Base CDI'!$J$4:$J$29,S3780,"Cubic","Extrapolate=Linear","MultiX=Average","Skip=True","Sort=True")</f>
        <v>13.466697221844425</v>
      </c>
      <c r="U3780" s="43">
        <f ca="1">_xll.BInterpol('Base CDI'!$H$4:$H$28,'Base CDI'!$I$4:$I$29,S3780,"Cubic","Extrapolate=Linear","MultiX=Average","Skip=True","Sort=True")</f>
        <v>13.454759026807521</v>
      </c>
    </row>
    <row r="3781" spans="16:21" x14ac:dyDescent="0.25">
      <c r="P3781" s="10">
        <v>40011</v>
      </c>
      <c r="Q3781">
        <v>21.527979999999999</v>
      </c>
      <c r="S3781" s="42">
        <f t="shared" ca="1" si="64"/>
        <v>49752</v>
      </c>
      <c r="T3781" s="43">
        <f ca="1">_xll.BInterpol('Base CDI'!$H$4:$H$28,'Base CDI'!$J$4:$J$29,S3781,"Cubic","Extrapolate=Linear","MultiX=Average","Skip=True","Sort=True")</f>
        <v>13.46664545257989</v>
      </c>
      <c r="U3781" s="43">
        <f ca="1">_xll.BInterpol('Base CDI'!$H$4:$H$28,'Base CDI'!$I$4:$I$29,S3781,"Cubic","Extrapolate=Linear","MultiX=Average","Skip=True","Sort=True")</f>
        <v>13.454680195214756</v>
      </c>
    </row>
    <row r="3782" spans="16:21" x14ac:dyDescent="0.25">
      <c r="P3782" s="10">
        <v>40014</v>
      </c>
      <c r="Q3782">
        <v>21.535450000000001</v>
      </c>
      <c r="S3782" s="42">
        <f t="shared" ca="1" si="64"/>
        <v>49753</v>
      </c>
      <c r="T3782" s="43">
        <f ca="1">_xll.BInterpol('Base CDI'!$H$4:$H$28,'Base CDI'!$J$4:$J$29,S3782,"Cubic","Extrapolate=Linear","MultiX=Average","Skip=True","Sort=True")</f>
        <v>13.466593625385874</v>
      </c>
      <c r="U3782" s="43">
        <f ca="1">_xll.BInterpol('Base CDI'!$H$4:$H$28,'Base CDI'!$I$4:$I$29,S3782,"Cubic","Extrapolate=Linear","MultiX=Average","Skip=True","Sort=True")</f>
        <v>13.454601299068045</v>
      </c>
    </row>
    <row r="3783" spans="16:21" x14ac:dyDescent="0.25">
      <c r="P3783" s="10">
        <v>40015</v>
      </c>
      <c r="Q3783">
        <v>21.542919999999999</v>
      </c>
      <c r="S3783" s="42">
        <f t="shared" ca="1" si="64"/>
        <v>49754</v>
      </c>
      <c r="T3783" s="43">
        <f ca="1">_xll.BInterpol('Base CDI'!$H$4:$H$28,'Base CDI'!$J$4:$J$29,S3783,"Cubic","Extrapolate=Linear","MultiX=Average","Skip=True","Sort=True")</f>
        <v>13.466541740462135</v>
      </c>
      <c r="U3783" s="43">
        <f ca="1">_xll.BInterpol('Base CDI'!$H$4:$H$28,'Base CDI'!$I$4:$I$29,S3783,"Cubic","Extrapolate=Linear","MultiX=Average","Skip=True","Sort=True")</f>
        <v>13.454522338589992</v>
      </c>
    </row>
    <row r="3784" spans="16:21" x14ac:dyDescent="0.25">
      <c r="P3784" s="10">
        <v>40016</v>
      </c>
      <c r="Q3784">
        <v>21.550380000000001</v>
      </c>
      <c r="S3784" s="42">
        <f t="shared" ca="1" si="64"/>
        <v>49755</v>
      </c>
      <c r="T3784" s="43">
        <f ca="1">_xll.BInterpol('Base CDI'!$H$4:$H$28,'Base CDI'!$J$4:$J$29,S3784,"Cubic","Extrapolate=Linear","MultiX=Average","Skip=True","Sort=True")</f>
        <v>13.466489798008428</v>
      </c>
      <c r="U3784" s="43">
        <f ca="1">_xll.BInterpol('Base CDI'!$H$4:$H$28,'Base CDI'!$I$4:$I$29,S3784,"Cubic","Extrapolate=Linear","MultiX=Average","Skip=True","Sort=True")</f>
        <v>13.454443314003194</v>
      </c>
    </row>
    <row r="3785" spans="16:21" x14ac:dyDescent="0.25">
      <c r="P3785" s="10">
        <v>40017</v>
      </c>
      <c r="Q3785">
        <v>21.557749999999999</v>
      </c>
      <c r="S3785" s="42">
        <f t="shared" ca="1" si="64"/>
        <v>49756</v>
      </c>
      <c r="T3785" s="43">
        <f ca="1">_xll.BInterpol('Base CDI'!$H$4:$H$28,'Base CDI'!$J$4:$J$29,S3785,"Cubic","Extrapolate=Linear","MultiX=Average","Skip=True","Sort=True")</f>
        <v>13.466437798224513</v>
      </c>
      <c r="U3785" s="43">
        <f ca="1">_xll.BInterpol('Base CDI'!$H$4:$H$28,'Base CDI'!$I$4:$I$29,S3785,"Cubic","Extrapolate=Linear","MultiX=Average","Skip=True","Sort=True")</f>
        <v>13.454364225530252</v>
      </c>
    </row>
    <row r="3786" spans="16:21" x14ac:dyDescent="0.25">
      <c r="P3786" s="10">
        <v>40018</v>
      </c>
      <c r="Q3786">
        <v>21.564830000000001</v>
      </c>
      <c r="S3786" s="42">
        <f t="shared" ca="1" si="64"/>
        <v>49757</v>
      </c>
      <c r="T3786" s="43">
        <f ca="1">_xll.BInterpol('Base CDI'!$H$4:$H$28,'Base CDI'!$J$4:$J$29,S3786,"Cubic","Extrapolate=Linear","MultiX=Average","Skip=True","Sort=True")</f>
        <v>13.466385741310145</v>
      </c>
      <c r="U3786" s="43">
        <f ca="1">_xll.BInterpol('Base CDI'!$H$4:$H$28,'Base CDI'!$I$4:$I$29,S3786,"Cubic","Extrapolate=Linear","MultiX=Average","Skip=True","Sort=True")</f>
        <v>13.454285073393764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5">S3786+1</f>
        <v>49758</v>
      </c>
      <c r="T3787" s="43">
        <f ca="1">_xll.BInterpol('Base CDI'!$H$4:$H$28,'Base CDI'!$J$4:$J$29,S3787,"Cubic","Extrapolate=Linear","MultiX=Average","Skip=True","Sort=True")</f>
        <v>13.466333627465078</v>
      </c>
      <c r="U3787" s="43">
        <f ca="1">_xll.BInterpol('Base CDI'!$H$4:$H$28,'Base CDI'!$I$4:$I$29,S3787,"Cubic","Extrapolate=Linear","MultiX=Average","Skip=True","Sort=True")</f>
        <v>13.454205857816332</v>
      </c>
    </row>
    <row r="3788" spans="16:21" x14ac:dyDescent="0.25">
      <c r="P3788" s="10">
        <v>40022</v>
      </c>
      <c r="Q3788">
        <v>21.578980000000001</v>
      </c>
      <c r="S3788" s="42">
        <f t="shared" ca="1" si="65"/>
        <v>49759</v>
      </c>
      <c r="T3788" s="43">
        <f ca="1">_xll.BInterpol('Base CDI'!$H$4:$H$28,'Base CDI'!$J$4:$J$29,S3788,"Cubic","Extrapolate=Linear","MultiX=Average","Skip=True","Sort=True")</f>
        <v>13.466281456889073</v>
      </c>
      <c r="U3788" s="43">
        <f ca="1">_xll.BInterpol('Base CDI'!$H$4:$H$28,'Base CDI'!$I$4:$I$29,S3788,"Cubic","Extrapolate=Linear","MultiX=Average","Skip=True","Sort=True")</f>
        <v>13.454126579020555</v>
      </c>
    </row>
    <row r="3789" spans="16:21" x14ac:dyDescent="0.25">
      <c r="P3789" s="10">
        <v>40023</v>
      </c>
      <c r="Q3789">
        <v>21.585979999999999</v>
      </c>
      <c r="S3789" s="42">
        <f t="shared" ca="1" si="65"/>
        <v>49760</v>
      </c>
      <c r="T3789" s="43">
        <f ca="1">_xll.BInterpol('Base CDI'!$H$4:$H$28,'Base CDI'!$J$4:$J$29,S3789,"Cubic","Extrapolate=Linear","MultiX=Average","Skip=True","Sort=True")</f>
        <v>13.466229229781886</v>
      </c>
      <c r="U3789" s="43">
        <f ca="1">_xll.BInterpol('Base CDI'!$H$4:$H$28,'Base CDI'!$I$4:$I$29,S3789,"Cubic","Extrapolate=Linear","MultiX=Average","Skip=True","Sort=True")</f>
        <v>13.454047237229032</v>
      </c>
    </row>
    <row r="3790" spans="16:21" x14ac:dyDescent="0.25">
      <c r="P3790" s="10">
        <v>40024</v>
      </c>
      <c r="Q3790">
        <v>21.593060000000001</v>
      </c>
      <c r="S3790" s="42">
        <f t="shared" ca="1" si="65"/>
        <v>49761</v>
      </c>
      <c r="T3790" s="43">
        <f ca="1">_xll.BInterpol('Base CDI'!$H$4:$H$28,'Base CDI'!$J$4:$J$29,S3790,"Cubic","Extrapolate=Linear","MultiX=Average","Skip=True","Sort=True")</f>
        <v>13.466176946343273</v>
      </c>
      <c r="U3790" s="43">
        <f ca="1">_xll.BInterpol('Base CDI'!$H$4:$H$28,'Base CDI'!$I$4:$I$29,S3790,"Cubic","Extrapolate=Linear","MultiX=Average","Skip=True","Sort=True")</f>
        <v>13.453967832664363</v>
      </c>
    </row>
    <row r="3791" spans="16:21" x14ac:dyDescent="0.25">
      <c r="P3791" s="10">
        <v>40025</v>
      </c>
      <c r="Q3791">
        <v>21.60014</v>
      </c>
      <c r="S3791" s="42">
        <f t="shared" ca="1" si="65"/>
        <v>49762</v>
      </c>
      <c r="T3791" s="43">
        <f ca="1">_xll.BInterpol('Base CDI'!$H$4:$H$28,'Base CDI'!$J$4:$J$29,S3791,"Cubic","Extrapolate=Linear","MultiX=Average","Skip=True","Sort=True")</f>
        <v>13.46612460677299</v>
      </c>
      <c r="U3791" s="43">
        <f ca="1">_xll.BInterpol('Base CDI'!$H$4:$H$28,'Base CDI'!$I$4:$I$29,S3791,"Cubic","Extrapolate=Linear","MultiX=Average","Skip=True","Sort=True")</f>
        <v>13.453888365549147</v>
      </c>
    </row>
    <row r="3792" spans="16:21" x14ac:dyDescent="0.25">
      <c r="P3792" s="10">
        <v>40028</v>
      </c>
      <c r="Q3792">
        <v>21.607220000000002</v>
      </c>
      <c r="S3792" s="42">
        <f t="shared" ca="1" si="65"/>
        <v>49763</v>
      </c>
      <c r="T3792" s="43">
        <f ca="1">_xll.BInterpol('Base CDI'!$H$4:$H$28,'Base CDI'!$J$4:$J$29,S3792,"Cubic","Extrapolate=Linear","MultiX=Average","Skip=True","Sort=True")</f>
        <v>13.466072211270795</v>
      </c>
      <c r="U3792" s="43">
        <f ca="1">_xll.BInterpol('Base CDI'!$H$4:$H$28,'Base CDI'!$I$4:$I$29,S3792,"Cubic","Extrapolate=Linear","MultiX=Average","Skip=True","Sort=True")</f>
        <v>13.453808836105988</v>
      </c>
    </row>
    <row r="3793" spans="16:21" x14ac:dyDescent="0.25">
      <c r="P3793" s="10">
        <v>40029</v>
      </c>
      <c r="Q3793">
        <v>21.614319999999999</v>
      </c>
      <c r="S3793" s="42">
        <f t="shared" ca="1" si="65"/>
        <v>49764</v>
      </c>
      <c r="T3793" s="43">
        <f ca="1">_xll.BInterpol('Base CDI'!$H$4:$H$28,'Base CDI'!$J$4:$J$29,S3793,"Cubic","Extrapolate=Linear","MultiX=Average","Skip=True","Sort=True")</f>
        <v>13.466019760036446</v>
      </c>
      <c r="U3793" s="43">
        <f ca="1">_xll.BInterpol('Base CDI'!$H$4:$H$28,'Base CDI'!$I$4:$I$29,S3793,"Cubic","Extrapolate=Linear","MultiX=Average","Skip=True","Sort=True")</f>
        <v>13.453729244557481</v>
      </c>
    </row>
    <row r="3794" spans="16:21" x14ac:dyDescent="0.25">
      <c r="P3794" s="10">
        <v>40030</v>
      </c>
      <c r="Q3794">
        <v>21.621400000000001</v>
      </c>
      <c r="S3794" s="42">
        <f t="shared" ca="1" si="65"/>
        <v>49765</v>
      </c>
      <c r="T3794" s="43">
        <f ca="1">_xll.BInterpol('Base CDI'!$H$4:$H$28,'Base CDI'!$J$4:$J$29,S3794,"Cubic","Extrapolate=Linear","MultiX=Average","Skip=True","Sort=True")</f>
        <v>13.465967253269698</v>
      </c>
      <c r="U3794" s="43">
        <f ca="1">_xll.BInterpol('Base CDI'!$H$4:$H$28,'Base CDI'!$I$4:$I$29,S3794,"Cubic","Extrapolate=Linear","MultiX=Average","Skip=True","Sort=True")</f>
        <v>13.453649591126227</v>
      </c>
    </row>
    <row r="3795" spans="16:21" x14ac:dyDescent="0.25">
      <c r="P3795" s="10">
        <v>40031</v>
      </c>
      <c r="Q3795">
        <v>21.628489999999999</v>
      </c>
      <c r="S3795" s="42">
        <f t="shared" ca="1" si="65"/>
        <v>49766</v>
      </c>
      <c r="T3795" s="43">
        <f ca="1">_xll.BInterpol('Base CDI'!$H$4:$H$28,'Base CDI'!$J$4:$J$29,S3795,"Cubic","Extrapolate=Linear","MultiX=Average","Skip=True","Sort=True")</f>
        <v>13.465914691170308</v>
      </c>
      <c r="U3795" s="43">
        <f ca="1">_xll.BInterpol('Base CDI'!$H$4:$H$28,'Base CDI'!$I$4:$I$29,S3795,"Cubic","Extrapolate=Linear","MultiX=Average","Skip=True","Sort=True")</f>
        <v>13.453569876034829</v>
      </c>
    </row>
    <row r="3796" spans="16:21" x14ac:dyDescent="0.25">
      <c r="P3796" s="10">
        <v>40032</v>
      </c>
      <c r="Q3796">
        <v>21.635590000000001</v>
      </c>
      <c r="S3796" s="42">
        <f t="shared" ca="1" si="65"/>
        <v>49767</v>
      </c>
      <c r="T3796" s="43">
        <f ca="1">_xll.BInterpol('Base CDI'!$H$4:$H$28,'Base CDI'!$J$4:$J$29,S3796,"Cubic","Extrapolate=Linear","MultiX=Average","Skip=True","Sort=True")</f>
        <v>13.465862073938032</v>
      </c>
      <c r="U3796" s="43">
        <f ca="1">_xll.BInterpol('Base CDI'!$H$4:$H$28,'Base CDI'!$I$4:$I$29,S3796,"Cubic","Extrapolate=Linear","MultiX=Average","Skip=True","Sort=True")</f>
        <v>13.453490099505881</v>
      </c>
    </row>
    <row r="3797" spans="16:21" x14ac:dyDescent="0.25">
      <c r="P3797" s="10">
        <v>40035</v>
      </c>
      <c r="Q3797">
        <v>21.642690000000002</v>
      </c>
      <c r="S3797" s="42">
        <f t="shared" ca="1" si="65"/>
        <v>49768</v>
      </c>
      <c r="T3797" s="43">
        <f ca="1">_xll.BInterpol('Base CDI'!$H$4:$H$28,'Base CDI'!$J$4:$J$29,S3797,"Cubic","Extrapolate=Linear","MultiX=Average","Skip=True","Sort=True")</f>
        <v>13.46580940177263</v>
      </c>
      <c r="U3797" s="43">
        <f ca="1">_xll.BInterpol('Base CDI'!$H$4:$H$28,'Base CDI'!$I$4:$I$29,S3797,"Cubic","Extrapolate=Linear","MultiX=Average","Skip=True","Sort=True")</f>
        <v>13.453410261761988</v>
      </c>
    </row>
    <row r="3798" spans="16:21" x14ac:dyDescent="0.25">
      <c r="P3798" s="10">
        <v>40036</v>
      </c>
      <c r="Q3798">
        <v>21.649789999999999</v>
      </c>
      <c r="S3798" s="42">
        <f t="shared" ca="1" si="65"/>
        <v>49769</v>
      </c>
      <c r="T3798" s="43">
        <f ca="1">_xll.BInterpol('Base CDI'!$H$4:$H$28,'Base CDI'!$J$4:$J$29,S3798,"Cubic","Extrapolate=Linear","MultiX=Average","Skip=True","Sort=True")</f>
        <v>13.465756674873855</v>
      </c>
      <c r="U3798" s="43">
        <f ca="1">_xll.BInterpol('Base CDI'!$H$4:$H$28,'Base CDI'!$I$4:$I$29,S3798,"Cubic","Extrapolate=Linear","MultiX=Average","Skip=True","Sort=True")</f>
        <v>13.453330363025747</v>
      </c>
    </row>
    <row r="3799" spans="16:21" x14ac:dyDescent="0.25">
      <c r="P3799" s="10">
        <v>40037</v>
      </c>
      <c r="Q3799">
        <v>21.656890000000001</v>
      </c>
      <c r="S3799" s="42">
        <f t="shared" ca="1" si="65"/>
        <v>49770</v>
      </c>
      <c r="T3799" s="43">
        <f ca="1">_xll.BInterpol('Base CDI'!$H$4:$H$28,'Base CDI'!$J$4:$J$29,S3799,"Cubic","Extrapolate=Linear","MultiX=Average","Skip=True","Sort=True")</f>
        <v>13.465703893441468</v>
      </c>
      <c r="U3799" s="43">
        <f ca="1">_xll.BInterpol('Base CDI'!$H$4:$H$28,'Base CDI'!$I$4:$I$29,S3799,"Cubic","Extrapolate=Linear","MultiX=Average","Skip=True","Sort=True")</f>
        <v>13.45325040351976</v>
      </c>
    </row>
    <row r="3800" spans="16:21" x14ac:dyDescent="0.25">
      <c r="P3800" s="10">
        <v>40038</v>
      </c>
      <c r="Q3800">
        <v>21.664000000000001</v>
      </c>
      <c r="S3800" s="42">
        <f t="shared" ca="1" si="65"/>
        <v>49771</v>
      </c>
      <c r="T3800" s="43">
        <f ca="1">_xll.BInterpol('Base CDI'!$H$4:$H$28,'Base CDI'!$J$4:$J$29,S3800,"Cubic","Extrapolate=Linear","MultiX=Average","Skip=True","Sort=True")</f>
        <v>13.465651057675222</v>
      </c>
      <c r="U3800" s="43">
        <f ca="1">_xll.BInterpol('Base CDI'!$H$4:$H$28,'Base CDI'!$I$4:$I$29,S3800,"Cubic","Extrapolate=Linear","MultiX=Average","Skip=True","Sort=True")</f>
        <v>13.453170383466624</v>
      </c>
    </row>
    <row r="3801" spans="16:21" x14ac:dyDescent="0.25">
      <c r="P3801" s="10">
        <v>40039</v>
      </c>
      <c r="Q3801">
        <v>21.671109999999999</v>
      </c>
      <c r="S3801" s="42">
        <f t="shared" ca="1" si="65"/>
        <v>49772</v>
      </c>
      <c r="T3801" s="43">
        <f ca="1">_xll.BInterpol('Base CDI'!$H$4:$H$28,'Base CDI'!$J$4:$J$29,S3801,"Cubic","Extrapolate=Linear","MultiX=Average","Skip=True","Sort=True")</f>
        <v>13.465598167774875</v>
      </c>
      <c r="U3801" s="43">
        <f ca="1">_xll.BInterpol('Base CDI'!$H$4:$H$28,'Base CDI'!$I$4:$I$29,S3801,"Cubic","Extrapolate=Linear","MultiX=Average","Skip=True","Sort=True")</f>
        <v>13.453090303088942</v>
      </c>
    </row>
    <row r="3802" spans="16:21" x14ac:dyDescent="0.25">
      <c r="P3802" s="10">
        <v>40042</v>
      </c>
      <c r="Q3802">
        <v>21.67822</v>
      </c>
      <c r="S3802" s="42">
        <f t="shared" ca="1" si="65"/>
        <v>49773</v>
      </c>
      <c r="T3802" s="43">
        <f ca="1">_xll.BInterpol('Base CDI'!$H$4:$H$28,'Base CDI'!$J$4:$J$29,S3802,"Cubic","Extrapolate=Linear","MultiX=Average","Skip=True","Sort=True")</f>
        <v>13.465545223940184</v>
      </c>
      <c r="U3802" s="43">
        <f ca="1">_xll.BInterpol('Base CDI'!$H$4:$H$28,'Base CDI'!$I$4:$I$29,S3802,"Cubic","Extrapolate=Linear","MultiX=Average","Skip=True","Sort=True")</f>
        <v>13.45301016260931</v>
      </c>
    </row>
    <row r="3803" spans="16:21" x14ac:dyDescent="0.25">
      <c r="P3803" s="10">
        <v>40043</v>
      </c>
      <c r="Q3803">
        <v>21.68534</v>
      </c>
      <c r="S3803" s="42">
        <f t="shared" ca="1" si="65"/>
        <v>49774</v>
      </c>
      <c r="T3803" s="43">
        <f ca="1">_xll.BInterpol('Base CDI'!$H$4:$H$28,'Base CDI'!$J$4:$J$29,S3803,"Cubic","Extrapolate=Linear","MultiX=Average","Skip=True","Sort=True")</f>
        <v>13.465492226370907</v>
      </c>
      <c r="U3803" s="43">
        <f ca="1">_xll.BInterpol('Base CDI'!$H$4:$H$28,'Base CDI'!$I$4:$I$29,S3803,"Cubic","Extrapolate=Linear","MultiX=Average","Skip=True","Sort=True")</f>
        <v>13.452929962250332</v>
      </c>
    </row>
    <row r="3804" spans="16:21" x14ac:dyDescent="0.25">
      <c r="P3804" s="10">
        <v>40044</v>
      </c>
      <c r="Q3804">
        <v>21.692450000000001</v>
      </c>
      <c r="S3804" s="42">
        <f t="shared" ca="1" si="65"/>
        <v>49775</v>
      </c>
      <c r="T3804" s="43">
        <f ca="1">_xll.BInterpol('Base CDI'!$H$4:$H$28,'Base CDI'!$J$4:$J$29,S3804,"Cubic","Extrapolate=Linear","MultiX=Average","Skip=True","Sort=True")</f>
        <v>13.4654391752668</v>
      </c>
      <c r="U3804" s="43">
        <f ca="1">_xll.BInterpol('Base CDI'!$H$4:$H$28,'Base CDI'!$I$4:$I$29,S3804,"Cubic","Extrapolate=Linear","MultiX=Average","Skip=True","Sort=True")</f>
        <v>13.452849702234603</v>
      </c>
    </row>
    <row r="3805" spans="16:21" x14ac:dyDescent="0.25">
      <c r="P3805" s="10">
        <v>40045</v>
      </c>
      <c r="Q3805">
        <v>21.699580000000001</v>
      </c>
      <c r="S3805" s="42">
        <f t="shared" ca="1" si="65"/>
        <v>49776</v>
      </c>
      <c r="T3805" s="43">
        <f ca="1">_xll.BInterpol('Base CDI'!$H$4:$H$28,'Base CDI'!$J$4:$J$29,S3805,"Cubic","Extrapolate=Linear","MultiX=Average","Skip=True","Sort=True")</f>
        <v>13.465386070827618</v>
      </c>
      <c r="U3805" s="43">
        <f ca="1">_xll.BInterpol('Base CDI'!$H$4:$H$28,'Base CDI'!$I$4:$I$29,S3805,"Cubic","Extrapolate=Linear","MultiX=Average","Skip=True","Sort=True")</f>
        <v>13.452769382784728</v>
      </c>
    </row>
    <row r="3806" spans="16:21" x14ac:dyDescent="0.25">
      <c r="P3806" s="10">
        <v>40046</v>
      </c>
      <c r="Q3806">
        <v>21.706710000000001</v>
      </c>
      <c r="S3806" s="42">
        <f t="shared" ca="1" si="65"/>
        <v>49777</v>
      </c>
      <c r="T3806" s="43">
        <f ca="1">_xll.BInterpol('Base CDI'!$H$4:$H$28,'Base CDI'!$J$4:$J$29,S3806,"Cubic","Extrapolate=Linear","MultiX=Average","Skip=True","Sort=True")</f>
        <v>13.465332913253121</v>
      </c>
      <c r="U3806" s="43">
        <f ca="1">_xll.BInterpol('Base CDI'!$H$4:$H$28,'Base CDI'!$I$4:$I$29,S3806,"Cubic","Extrapolate=Linear","MultiX=Average","Skip=True","Sort=True")</f>
        <v>13.452689004123304</v>
      </c>
    </row>
    <row r="3807" spans="16:21" x14ac:dyDescent="0.25">
      <c r="P3807" s="10">
        <v>40049</v>
      </c>
      <c r="Q3807">
        <v>21.713830000000002</v>
      </c>
      <c r="S3807" s="42">
        <f t="shared" ca="1" si="65"/>
        <v>49778</v>
      </c>
      <c r="T3807" s="43">
        <f ca="1">_xll.BInterpol('Base CDI'!$H$4:$H$28,'Base CDI'!$J$4:$J$29,S3807,"Cubic","Extrapolate=Linear","MultiX=Average","Skip=True","Sort=True")</f>
        <v>13.465279702743064</v>
      </c>
      <c r="U3807" s="43">
        <f ca="1">_xll.BInterpol('Base CDI'!$H$4:$H$28,'Base CDI'!$I$4:$I$29,S3807,"Cubic","Extrapolate=Linear","MultiX=Average","Skip=True","Sort=True")</f>
        <v>13.452608566472929</v>
      </c>
    </row>
    <row r="3808" spans="16:21" x14ac:dyDescent="0.25">
      <c r="P3808" s="10">
        <v>40050</v>
      </c>
      <c r="Q3808">
        <v>21.720960000000002</v>
      </c>
      <c r="S3808" s="42">
        <f t="shared" ca="1" si="65"/>
        <v>49779</v>
      </c>
      <c r="T3808" s="43">
        <f ca="1">_xll.BInterpol('Base CDI'!$H$4:$H$28,'Base CDI'!$J$4:$J$29,S3808,"Cubic","Extrapolate=Linear","MultiX=Average","Skip=True","Sort=True")</f>
        <v>13.465226439497204</v>
      </c>
      <c r="U3808" s="43">
        <f ca="1">_xll.BInterpol('Base CDI'!$H$4:$H$28,'Base CDI'!$I$4:$I$29,S3808,"Cubic","Extrapolate=Linear","MultiX=Average","Skip=True","Sort=True")</f>
        <v>13.452528070056207</v>
      </c>
    </row>
    <row r="3809" spans="16:21" x14ac:dyDescent="0.25">
      <c r="P3809" s="10">
        <v>40051</v>
      </c>
      <c r="Q3809">
        <v>21.728090000000002</v>
      </c>
      <c r="S3809" s="42">
        <f t="shared" ca="1" si="65"/>
        <v>49780</v>
      </c>
      <c r="T3809" s="43">
        <f ca="1">_xll.BInterpol('Base CDI'!$H$4:$H$28,'Base CDI'!$J$4:$J$29,S3809,"Cubic","Extrapolate=Linear","MultiX=Average","Skip=True","Sort=True")</f>
        <v>13.465173123715298</v>
      </c>
      <c r="U3809" s="43">
        <f ca="1">_xll.BInterpol('Base CDI'!$H$4:$H$28,'Base CDI'!$I$4:$I$29,S3809,"Cubic","Extrapolate=Linear","MultiX=Average","Skip=True","Sort=True")</f>
        <v>13.452447515095734</v>
      </c>
    </row>
    <row r="3810" spans="16:21" x14ac:dyDescent="0.25">
      <c r="P3810" s="10">
        <v>40052</v>
      </c>
      <c r="Q3810">
        <v>21.735220000000002</v>
      </c>
      <c r="S3810" s="42">
        <f t="shared" ca="1" si="65"/>
        <v>49781</v>
      </c>
      <c r="T3810" s="43">
        <f ca="1">_xll.BInterpol('Base CDI'!$H$4:$H$28,'Base CDI'!$J$4:$J$29,S3810,"Cubic","Extrapolate=Linear","MultiX=Average","Skip=True","Sort=True")</f>
        <v>13.465119755597103</v>
      </c>
      <c r="U3810" s="43">
        <f ca="1">_xll.BInterpol('Base CDI'!$H$4:$H$28,'Base CDI'!$I$4:$I$29,S3810,"Cubic","Extrapolate=Linear","MultiX=Average","Skip=True","Sort=True")</f>
        <v>13.452366901814113</v>
      </c>
    </row>
    <row r="3811" spans="16:21" x14ac:dyDescent="0.25">
      <c r="P3811" s="10">
        <v>40053</v>
      </c>
      <c r="Q3811">
        <v>21.742349999999998</v>
      </c>
      <c r="S3811" s="42">
        <f t="shared" ca="1" si="65"/>
        <v>49782</v>
      </c>
      <c r="T3811" s="43">
        <f ca="1">_xll.BInterpol('Base CDI'!$H$4:$H$28,'Base CDI'!$J$4:$J$29,S3811,"Cubic","Extrapolate=Linear","MultiX=Average","Skip=True","Sort=True")</f>
        <v>13.465066335342375</v>
      </c>
      <c r="U3811" s="43">
        <f ca="1">_xll.BInterpol('Base CDI'!$H$4:$H$28,'Base CDI'!$I$4:$I$29,S3811,"Cubic","Extrapolate=Linear","MultiX=Average","Skip=True","Sort=True")</f>
        <v>13.452286230433943</v>
      </c>
    </row>
    <row r="3812" spans="16:21" x14ac:dyDescent="0.25">
      <c r="P3812" s="10">
        <v>40056</v>
      </c>
      <c r="Q3812">
        <v>21.749490000000002</v>
      </c>
      <c r="S3812" s="42">
        <f t="shared" ca="1" si="65"/>
        <v>49783</v>
      </c>
      <c r="T3812" s="43">
        <f ca="1">_xll.BInterpol('Base CDI'!$H$4:$H$28,'Base CDI'!$J$4:$J$29,S3812,"Cubic","Extrapolate=Linear","MultiX=Average","Skip=True","Sort=True")</f>
        <v>13.465012863150871</v>
      </c>
      <c r="U3812" s="43">
        <f ca="1">_xll.BInterpol('Base CDI'!$H$4:$H$28,'Base CDI'!$I$4:$I$29,S3812,"Cubic","Extrapolate=Linear","MultiX=Average","Skip=True","Sort=True")</f>
        <v>13.452205501177822</v>
      </c>
    </row>
    <row r="3813" spans="16:21" x14ac:dyDescent="0.25">
      <c r="P3813" s="10">
        <v>40057</v>
      </c>
      <c r="Q3813">
        <v>21.756620000000002</v>
      </c>
      <c r="S3813" s="42">
        <f t="shared" ca="1" si="65"/>
        <v>49784</v>
      </c>
      <c r="T3813" s="43">
        <f ca="1">_xll.BInterpol('Base CDI'!$H$4:$H$28,'Base CDI'!$J$4:$J$29,S3813,"Cubic","Extrapolate=Linear","MultiX=Average","Skip=True","Sort=True")</f>
        <v>13.464959339222348</v>
      </c>
      <c r="U3813" s="43">
        <f ca="1">_xll.BInterpol('Base CDI'!$H$4:$H$28,'Base CDI'!$I$4:$I$29,S3813,"Cubic","Extrapolate=Linear","MultiX=Average","Skip=True","Sort=True")</f>
        <v>13.452124714268351</v>
      </c>
    </row>
    <row r="3814" spans="16:21" x14ac:dyDescent="0.25">
      <c r="P3814" s="10">
        <v>40058</v>
      </c>
      <c r="Q3814">
        <v>21.763760000000001</v>
      </c>
      <c r="S3814" s="42">
        <f t="shared" ca="1" si="65"/>
        <v>49785</v>
      </c>
      <c r="T3814" s="43">
        <f ca="1">_xll.BInterpol('Base CDI'!$H$4:$H$28,'Base CDI'!$J$4:$J$29,S3814,"Cubic","Extrapolate=Linear","MultiX=Average","Skip=True","Sort=True")</f>
        <v>13.464905763756564</v>
      </c>
      <c r="U3814" s="43">
        <f ca="1">_xll.BInterpol('Base CDI'!$H$4:$H$28,'Base CDI'!$I$4:$I$29,S3814,"Cubic","Extrapolate=Linear","MultiX=Average","Skip=True","Sort=True")</f>
        <v>13.452043869928129</v>
      </c>
    </row>
    <row r="3815" spans="16:21" x14ac:dyDescent="0.25">
      <c r="P3815" s="10">
        <v>40059</v>
      </c>
      <c r="Q3815">
        <v>21.770910000000001</v>
      </c>
      <c r="S3815" s="42">
        <f t="shared" ca="1" si="65"/>
        <v>49786</v>
      </c>
      <c r="T3815" s="43">
        <f ca="1">_xll.BInterpol('Base CDI'!$H$4:$H$28,'Base CDI'!$J$4:$J$29,S3815,"Cubic","Extrapolate=Linear","MultiX=Average","Skip=True","Sort=True")</f>
        <v>13.464852136953276</v>
      </c>
      <c r="U3815" s="43">
        <f ca="1">_xll.BInterpol('Base CDI'!$H$4:$H$28,'Base CDI'!$I$4:$I$29,S3815,"Cubic","Extrapolate=Linear","MultiX=Average","Skip=True","Sort=True")</f>
        <v>13.451962968379757</v>
      </c>
    </row>
    <row r="3816" spans="16:21" x14ac:dyDescent="0.25">
      <c r="P3816" s="10">
        <v>40060</v>
      </c>
      <c r="Q3816">
        <v>21.77805</v>
      </c>
      <c r="S3816" s="42">
        <f t="shared" ca="1" si="65"/>
        <v>49787</v>
      </c>
      <c r="T3816" s="43">
        <f ca="1">_xll.BInterpol('Base CDI'!$H$4:$H$28,'Base CDI'!$J$4:$J$29,S3816,"Cubic","Extrapolate=Linear","MultiX=Average","Skip=True","Sort=True")</f>
        <v>13.464798459012238</v>
      </c>
      <c r="U3816" s="43">
        <f ca="1">_xll.BInterpol('Base CDI'!$H$4:$H$28,'Base CDI'!$I$4:$I$29,S3816,"Cubic","Extrapolate=Linear","MultiX=Average","Skip=True","Sort=True")</f>
        <v>13.451882009845836</v>
      </c>
    </row>
    <row r="3817" spans="16:21" x14ac:dyDescent="0.25">
      <c r="P3817" s="10">
        <v>40064</v>
      </c>
      <c r="Q3817">
        <v>21.7852</v>
      </c>
      <c r="S3817" s="42">
        <f t="shared" ca="1" si="65"/>
        <v>49788</v>
      </c>
      <c r="T3817" s="43">
        <f ca="1">_xll.BInterpol('Base CDI'!$H$4:$H$28,'Base CDI'!$J$4:$J$29,S3817,"Cubic","Extrapolate=Linear","MultiX=Average","Skip=True","Sort=True")</f>
        <v>13.464744730133209</v>
      </c>
      <c r="U3817" s="43">
        <f ca="1">_xll.BInterpol('Base CDI'!$H$4:$H$28,'Base CDI'!$I$4:$I$29,S3817,"Cubic","Extrapolate=Linear","MultiX=Average","Skip=True","Sort=True")</f>
        <v>13.451800994548963</v>
      </c>
    </row>
    <row r="3818" spans="16:21" x14ac:dyDescent="0.25">
      <c r="P3818" s="10">
        <v>40065</v>
      </c>
      <c r="Q3818">
        <v>21.792349999999999</v>
      </c>
      <c r="S3818" s="42">
        <f t="shared" ca="1" si="65"/>
        <v>49789</v>
      </c>
      <c r="T3818" s="43">
        <f ca="1">_xll.BInterpol('Base CDI'!$H$4:$H$28,'Base CDI'!$J$4:$J$29,S3818,"Cubic","Extrapolate=Linear","MultiX=Average","Skip=True","Sort=True")</f>
        <v>13.464690950515946</v>
      </c>
      <c r="U3818" s="43">
        <f ca="1">_xll.BInterpol('Base CDI'!$H$4:$H$28,'Base CDI'!$I$4:$I$29,S3818,"Cubic","Extrapolate=Linear","MultiX=Average","Skip=True","Sort=True")</f>
        <v>13.451719922711739</v>
      </c>
    </row>
    <row r="3819" spans="16:21" x14ac:dyDescent="0.25">
      <c r="P3819" s="10">
        <v>40066</v>
      </c>
      <c r="Q3819">
        <v>21.799510000000001</v>
      </c>
      <c r="S3819" s="42">
        <f t="shared" ca="1" si="65"/>
        <v>49790</v>
      </c>
      <c r="T3819" s="43">
        <f ca="1">_xll.BInterpol('Base CDI'!$H$4:$H$28,'Base CDI'!$J$4:$J$29,S3819,"Cubic","Extrapolate=Linear","MultiX=Average","Skip=True","Sort=True")</f>
        <v>13.464637120360205</v>
      </c>
      <c r="U3819" s="43">
        <f ca="1">_xll.BInterpol('Base CDI'!$H$4:$H$28,'Base CDI'!$I$4:$I$29,S3819,"Cubic","Extrapolate=Linear","MultiX=Average","Skip=True","Sort=True")</f>
        <v>13.451638794556763</v>
      </c>
    </row>
    <row r="3820" spans="16:21" x14ac:dyDescent="0.25">
      <c r="P3820" s="10">
        <v>40067</v>
      </c>
      <c r="Q3820">
        <v>21.80667</v>
      </c>
      <c r="S3820" s="42">
        <f t="shared" ca="1" si="65"/>
        <v>49791</v>
      </c>
      <c r="T3820" s="43">
        <f ca="1">_xll.BInterpol('Base CDI'!$H$4:$H$28,'Base CDI'!$J$4:$J$29,S3820,"Cubic","Extrapolate=Linear","MultiX=Average","Skip=True","Sort=True")</f>
        <v>13.464583239865743</v>
      </c>
      <c r="U3820" s="43">
        <f ca="1">_xll.BInterpol('Base CDI'!$H$4:$H$28,'Base CDI'!$I$4:$I$29,S3820,"Cubic","Extrapolate=Linear","MultiX=Average","Skip=True","Sort=True")</f>
        <v>13.451557610306637</v>
      </c>
    </row>
    <row r="3821" spans="16:21" x14ac:dyDescent="0.25">
      <c r="P3821" s="10">
        <v>40070</v>
      </c>
      <c r="Q3821">
        <v>21.813829999999999</v>
      </c>
      <c r="S3821" s="42">
        <f t="shared" ca="1" si="65"/>
        <v>49792</v>
      </c>
      <c r="T3821" s="43">
        <f ca="1">_xll.BInterpol('Base CDI'!$H$4:$H$28,'Base CDI'!$J$4:$J$29,S3821,"Cubic","Extrapolate=Linear","MultiX=Average","Skip=True","Sort=True")</f>
        <v>13.464529309232317</v>
      </c>
      <c r="U3821" s="43">
        <f ca="1">_xll.BInterpol('Base CDI'!$H$4:$H$28,'Base CDI'!$I$4:$I$29,S3821,"Cubic","Extrapolate=Linear","MultiX=Average","Skip=True","Sort=True")</f>
        <v>13.451476370183958</v>
      </c>
    </row>
    <row r="3822" spans="16:21" x14ac:dyDescent="0.25">
      <c r="P3822" s="10">
        <v>40071</v>
      </c>
      <c r="Q3822">
        <v>21.821000000000002</v>
      </c>
      <c r="S3822" s="42">
        <f t="shared" ca="1" si="65"/>
        <v>49793</v>
      </c>
      <c r="T3822" s="43">
        <f ca="1">_xll.BInterpol('Base CDI'!$H$4:$H$28,'Base CDI'!$J$4:$J$29,S3822,"Cubic","Extrapolate=Linear","MultiX=Average","Skip=True","Sort=True")</f>
        <v>13.464475328659683</v>
      </c>
      <c r="U3822" s="43">
        <f ca="1">_xll.BInterpol('Base CDI'!$H$4:$H$28,'Base CDI'!$I$4:$I$29,S3822,"Cubic","Extrapolate=Linear","MultiX=Average","Skip=True","Sort=True")</f>
        <v>13.451395074411328</v>
      </c>
    </row>
    <row r="3823" spans="16:21" x14ac:dyDescent="0.25">
      <c r="P3823" s="10">
        <v>40072</v>
      </c>
      <c r="Q3823">
        <v>21.82816</v>
      </c>
      <c r="S3823" s="42">
        <f t="shared" ca="1" si="65"/>
        <v>49794</v>
      </c>
      <c r="T3823" s="43">
        <f ca="1">_xll.BInterpol('Base CDI'!$H$4:$H$28,'Base CDI'!$J$4:$J$29,S3823,"Cubic","Extrapolate=Linear","MultiX=Average","Skip=True","Sort=True")</f>
        <v>13.464421298347599</v>
      </c>
      <c r="U3823" s="43">
        <f ca="1">_xll.BInterpol('Base CDI'!$H$4:$H$28,'Base CDI'!$I$4:$I$29,S3823,"Cubic","Extrapolate=Linear","MultiX=Average","Skip=True","Sort=True")</f>
        <v>13.451313723211346</v>
      </c>
    </row>
    <row r="3824" spans="16:21" x14ac:dyDescent="0.25">
      <c r="P3824" s="10">
        <v>40073</v>
      </c>
      <c r="Q3824">
        <v>21.835329999999999</v>
      </c>
      <c r="S3824" s="42">
        <f t="shared" ca="1" si="65"/>
        <v>49795</v>
      </c>
      <c r="T3824" s="43">
        <f ca="1">_xll.BInterpol('Base CDI'!$H$4:$H$28,'Base CDI'!$J$4:$J$29,S3824,"Cubic","Extrapolate=Linear","MultiX=Average","Skip=True","Sort=True")</f>
        <v>13.464367218495822</v>
      </c>
      <c r="U3824" s="43">
        <f ca="1">_xll.BInterpol('Base CDI'!$H$4:$H$28,'Base CDI'!$I$4:$I$29,S3824,"Cubic","Extrapolate=Linear","MultiX=Average","Skip=True","Sort=True")</f>
        <v>13.451232316806612</v>
      </c>
    </row>
    <row r="3825" spans="16:21" x14ac:dyDescent="0.25">
      <c r="P3825" s="10">
        <v>40074</v>
      </c>
      <c r="Q3825">
        <v>21.842500000000001</v>
      </c>
      <c r="S3825" s="42">
        <f t="shared" ca="1" si="65"/>
        <v>49796</v>
      </c>
      <c r="T3825" s="43">
        <f ca="1">_xll.BInterpol('Base CDI'!$H$4:$H$28,'Base CDI'!$J$4:$J$29,S3825,"Cubic","Extrapolate=Linear","MultiX=Average","Skip=True","Sort=True")</f>
        <v>13.464313089304106</v>
      </c>
      <c r="U3825" s="43">
        <f ca="1">_xll.BInterpol('Base CDI'!$H$4:$H$28,'Base CDI'!$I$4:$I$29,S3825,"Cubic","Extrapolate=Linear","MultiX=Average","Skip=True","Sort=True")</f>
        <v>13.451150855419725</v>
      </c>
    </row>
    <row r="3826" spans="16:21" x14ac:dyDescent="0.25">
      <c r="P3826" s="10">
        <v>40077</v>
      </c>
      <c r="Q3826">
        <v>21.84967</v>
      </c>
      <c r="S3826" s="42">
        <f t="shared" ca="1" si="65"/>
        <v>49797</v>
      </c>
      <c r="T3826" s="43">
        <f ca="1">_xll.BInterpol('Base CDI'!$H$4:$H$28,'Base CDI'!$J$4:$J$29,S3826,"Cubic","Extrapolate=Linear","MultiX=Average","Skip=True","Sort=True")</f>
        <v>13.464258910972212</v>
      </c>
      <c r="U3826" s="43">
        <f ca="1">_xll.BInterpol('Base CDI'!$H$4:$H$28,'Base CDI'!$I$4:$I$29,S3826,"Cubic","Extrapolate=Linear","MultiX=Average","Skip=True","Sort=True")</f>
        <v>13.451069339273287</v>
      </c>
    </row>
    <row r="3827" spans="16:21" x14ac:dyDescent="0.25">
      <c r="P3827" s="10">
        <v>40078</v>
      </c>
      <c r="Q3827">
        <v>21.856839999999998</v>
      </c>
      <c r="S3827" s="42">
        <f t="shared" ca="1" si="65"/>
        <v>49798</v>
      </c>
      <c r="T3827" s="43">
        <f ca="1">_xll.BInterpol('Base CDI'!$H$4:$H$28,'Base CDI'!$J$4:$J$29,S3827,"Cubic","Extrapolate=Linear","MultiX=Average","Skip=True","Sort=True")</f>
        <v>13.464204683699895</v>
      </c>
      <c r="U3827" s="43">
        <f ca="1">_xll.BInterpol('Base CDI'!$H$4:$H$28,'Base CDI'!$I$4:$I$29,S3827,"Cubic","Extrapolate=Linear","MultiX=Average","Skip=True","Sort=True")</f>
        <v>13.450987768589895</v>
      </c>
    </row>
    <row r="3828" spans="16:21" x14ac:dyDescent="0.25">
      <c r="P3828" s="10">
        <v>40079</v>
      </c>
      <c r="Q3828">
        <v>21.86403</v>
      </c>
      <c r="S3828" s="42">
        <f t="shared" ca="1" si="65"/>
        <v>49799</v>
      </c>
      <c r="T3828" s="43">
        <f ca="1">_xll.BInterpol('Base CDI'!$H$4:$H$28,'Base CDI'!$J$4:$J$29,S3828,"Cubic","Extrapolate=Linear","MultiX=Average","Skip=True","Sort=True")</f>
        <v>13.46415040768691</v>
      </c>
      <c r="U3828" s="43">
        <f ca="1">_xll.BInterpol('Base CDI'!$H$4:$H$28,'Base CDI'!$I$4:$I$29,S3828,"Cubic","Extrapolate=Linear","MultiX=Average","Skip=True","Sort=True")</f>
        <v>13.45090614359215</v>
      </c>
    </row>
    <row r="3829" spans="16:21" x14ac:dyDescent="0.25">
      <c r="P3829" s="10">
        <v>40080</v>
      </c>
      <c r="Q3829">
        <v>21.871210000000001</v>
      </c>
      <c r="S3829" s="42">
        <f t="shared" ca="1" si="65"/>
        <v>49800</v>
      </c>
      <c r="T3829" s="43">
        <f ca="1">_xll.BInterpol('Base CDI'!$H$4:$H$28,'Base CDI'!$J$4:$J$29,S3829,"Cubic","Extrapolate=Linear","MultiX=Average","Skip=True","Sort=True")</f>
        <v>13.464096083133018</v>
      </c>
      <c r="U3829" s="43">
        <f ca="1">_xll.BInterpol('Base CDI'!$H$4:$H$28,'Base CDI'!$I$4:$I$29,S3829,"Cubic","Extrapolate=Linear","MultiX=Average","Skip=True","Sort=True")</f>
        <v>13.450824464502652</v>
      </c>
    </row>
    <row r="3830" spans="16:21" x14ac:dyDescent="0.25">
      <c r="P3830" s="10">
        <v>40081</v>
      </c>
      <c r="Q3830">
        <v>21.87839</v>
      </c>
      <c r="S3830" s="42">
        <f t="shared" ca="1" si="65"/>
        <v>49801</v>
      </c>
      <c r="T3830" s="43">
        <f ca="1">_xll.BInterpol('Base CDI'!$H$4:$H$28,'Base CDI'!$J$4:$J$29,S3830,"Cubic","Extrapolate=Linear","MultiX=Average","Skip=True","Sort=True")</f>
        <v>13.464041710237971</v>
      </c>
      <c r="U3830" s="43">
        <f ca="1">_xll.BInterpol('Base CDI'!$H$4:$H$28,'Base CDI'!$I$4:$I$29,S3830,"Cubic","Extrapolate=Linear","MultiX=Average","Skip=True","Sort=True")</f>
        <v>13.450742731544</v>
      </c>
    </row>
    <row r="3831" spans="16:21" x14ac:dyDescent="0.25">
      <c r="P3831" s="10">
        <v>40084</v>
      </c>
      <c r="Q3831">
        <v>21.885560000000002</v>
      </c>
      <c r="S3831" s="42">
        <f t="shared" ca="1" si="65"/>
        <v>49802</v>
      </c>
      <c r="T3831" s="43">
        <f ca="1">_xll.BInterpol('Base CDI'!$H$4:$H$28,'Base CDI'!$J$4:$J$29,S3831,"Cubic","Extrapolate=Linear","MultiX=Average","Skip=True","Sort=True")</f>
        <v>13.46398728920153</v>
      </c>
      <c r="U3831" s="43">
        <f ca="1">_xll.BInterpol('Base CDI'!$H$4:$H$28,'Base CDI'!$I$4:$I$29,S3831,"Cubic","Extrapolate=Linear","MultiX=Average","Skip=True","Sort=True")</f>
        <v>13.450660944938797</v>
      </c>
    </row>
    <row r="3832" spans="16:21" x14ac:dyDescent="0.25">
      <c r="P3832" s="10">
        <v>40085</v>
      </c>
      <c r="Q3832">
        <v>21.892749999999999</v>
      </c>
      <c r="S3832" s="42">
        <f t="shared" ca="1" si="65"/>
        <v>49803</v>
      </c>
      <c r="T3832" s="43">
        <f ca="1">_xll.BInterpol('Base CDI'!$H$4:$H$28,'Base CDI'!$J$4:$J$29,S3832,"Cubic","Extrapolate=Linear","MultiX=Average","Skip=True","Sort=True")</f>
        <v>13.46393282022345</v>
      </c>
      <c r="U3832" s="43">
        <f ca="1">_xll.BInterpol('Base CDI'!$H$4:$H$28,'Base CDI'!$I$4:$I$29,S3832,"Cubic","Extrapolate=Linear","MultiX=Average","Skip=True","Sort=True")</f>
        <v>13.450579104909638</v>
      </c>
    </row>
    <row r="3833" spans="16:21" x14ac:dyDescent="0.25">
      <c r="P3833" s="10">
        <v>40086</v>
      </c>
      <c r="Q3833">
        <v>21.899909999999998</v>
      </c>
      <c r="S3833" s="42">
        <f t="shared" ca="1" si="65"/>
        <v>49804</v>
      </c>
      <c r="T3833" s="43">
        <f ca="1">_xll.BInterpol('Base CDI'!$H$4:$H$28,'Base CDI'!$J$4:$J$29,S3833,"Cubic","Extrapolate=Linear","MultiX=Average","Skip=True","Sort=True")</f>
        <v>13.463878303503487</v>
      </c>
      <c r="U3833" s="43">
        <f ca="1">_xll.BInterpol('Base CDI'!$H$4:$H$28,'Base CDI'!$I$4:$I$29,S3833,"Cubic","Extrapolate=Linear","MultiX=Average","Skip=True","Sort=True")</f>
        <v>13.450497211679124</v>
      </c>
    </row>
    <row r="3834" spans="16:21" x14ac:dyDescent="0.25">
      <c r="P3834" s="10">
        <v>40087</v>
      </c>
      <c r="Q3834">
        <v>21.907080000000001</v>
      </c>
      <c r="S3834" s="42">
        <f t="shared" ca="1" si="65"/>
        <v>49805</v>
      </c>
      <c r="T3834" s="43">
        <f ca="1">_xll.BInterpol('Base CDI'!$H$4:$H$28,'Base CDI'!$J$4:$J$29,S3834,"Cubic","Extrapolate=Linear","MultiX=Average","Skip=True","Sort=True")</f>
        <v>13.463823739241398</v>
      </c>
      <c r="U3834" s="43">
        <f ca="1">_xll.BInterpol('Base CDI'!$H$4:$H$28,'Base CDI'!$I$4:$I$29,S3834,"Cubic","Extrapolate=Linear","MultiX=Average","Skip=True","Sort=True")</f>
        <v>13.450415265469859</v>
      </c>
    </row>
    <row r="3835" spans="16:21" x14ac:dyDescent="0.25">
      <c r="P3835" s="10">
        <v>40088</v>
      </c>
      <c r="Q3835">
        <v>21.914269999999998</v>
      </c>
      <c r="S3835" s="42">
        <f t="shared" ca="1" si="65"/>
        <v>49806</v>
      </c>
      <c r="T3835" s="43">
        <f ca="1">_xll.BInterpol('Base CDI'!$H$4:$H$28,'Base CDI'!$J$4:$J$29,S3835,"Cubic","Extrapolate=Linear","MultiX=Average","Skip=True","Sort=True")</f>
        <v>13.463769127636942</v>
      </c>
      <c r="U3835" s="43">
        <f ca="1">_xll.BInterpol('Base CDI'!$H$4:$H$28,'Base CDI'!$I$4:$I$29,S3835,"Cubic","Extrapolate=Linear","MultiX=Average","Skip=True","Sort=True")</f>
        <v>13.450333266504439</v>
      </c>
    </row>
    <row r="3836" spans="16:21" x14ac:dyDescent="0.25">
      <c r="P3836" s="10">
        <v>40091</v>
      </c>
      <c r="Q3836">
        <v>21.92146</v>
      </c>
      <c r="S3836" s="42">
        <f t="shared" ca="1" si="65"/>
        <v>49807</v>
      </c>
      <c r="T3836" s="43">
        <f ca="1">_xll.BInterpol('Base CDI'!$H$4:$H$28,'Base CDI'!$J$4:$J$29,S3836,"Cubic","Extrapolate=Linear","MultiX=Average","Skip=True","Sort=True")</f>
        <v>13.463714468889874</v>
      </c>
      <c r="U3836" s="43">
        <f ca="1">_xll.BInterpol('Base CDI'!$H$4:$H$28,'Base CDI'!$I$4:$I$29,S3836,"Cubic","Extrapolate=Linear","MultiX=Average","Skip=True","Sort=True")</f>
        <v>13.450251215005462</v>
      </c>
    </row>
    <row r="3837" spans="16:21" x14ac:dyDescent="0.25">
      <c r="P3837" s="10">
        <v>40092</v>
      </c>
      <c r="Q3837">
        <v>21.928650000000001</v>
      </c>
      <c r="S3837" s="42">
        <f t="shared" ca="1" si="65"/>
        <v>49808</v>
      </c>
      <c r="T3837" s="43">
        <f ca="1">_xll.BInterpol('Base CDI'!$H$4:$H$28,'Base CDI'!$J$4:$J$29,S3837,"Cubic","Extrapolate=Linear","MultiX=Average","Skip=True","Sort=True")</f>
        <v>13.463659763199949</v>
      </c>
      <c r="U3837" s="43">
        <f ca="1">_xll.BInterpol('Base CDI'!$H$4:$H$28,'Base CDI'!$I$4:$I$29,S3837,"Cubic","Extrapolate=Linear","MultiX=Average","Skip=True","Sort=True")</f>
        <v>13.450169111195533</v>
      </c>
    </row>
    <row r="3838" spans="16:21" x14ac:dyDescent="0.25">
      <c r="P3838" s="10">
        <v>40093</v>
      </c>
      <c r="Q3838">
        <v>21.935849999999999</v>
      </c>
      <c r="S3838" s="42">
        <f t="shared" ca="1" si="65"/>
        <v>49809</v>
      </c>
      <c r="T3838" s="43">
        <f ca="1">_xll.BInterpol('Base CDI'!$H$4:$H$28,'Base CDI'!$J$4:$J$29,S3838,"Cubic","Extrapolate=Linear","MultiX=Average","Skip=True","Sort=True")</f>
        <v>13.463605010766928</v>
      </c>
      <c r="U3838" s="43">
        <f ca="1">_xll.BInterpol('Base CDI'!$H$4:$H$28,'Base CDI'!$I$4:$I$29,S3838,"Cubic","Extrapolate=Linear","MultiX=Average","Skip=True","Sort=True")</f>
        <v>13.450086955297248</v>
      </c>
    </row>
    <row r="3839" spans="16:21" x14ac:dyDescent="0.25">
      <c r="P3839" s="10">
        <v>40094</v>
      </c>
      <c r="Q3839">
        <v>21.943049999999999</v>
      </c>
      <c r="S3839" s="42">
        <f t="shared" ca="1" si="65"/>
        <v>49810</v>
      </c>
      <c r="T3839" s="43">
        <f ca="1">_xll.BInterpol('Base CDI'!$H$4:$H$28,'Base CDI'!$J$4:$J$29,S3839,"Cubic","Extrapolate=Linear","MultiX=Average","Skip=True","Sort=True")</f>
        <v>13.463550211790567</v>
      </c>
      <c r="U3839" s="43">
        <f ca="1">_xll.BInterpol('Base CDI'!$H$4:$H$28,'Base CDI'!$I$4:$I$29,S3839,"Cubic","Extrapolate=Linear","MultiX=Average","Skip=True","Sort=True")</f>
        <v>13.450004747533209</v>
      </c>
    </row>
    <row r="3840" spans="16:21" x14ac:dyDescent="0.25">
      <c r="P3840" s="10">
        <v>40095</v>
      </c>
      <c r="Q3840">
        <v>21.950240000000001</v>
      </c>
      <c r="S3840" s="42">
        <f t="shared" ca="1" si="65"/>
        <v>49811</v>
      </c>
      <c r="T3840" s="43">
        <f ca="1">_xll.BInterpol('Base CDI'!$H$4:$H$28,'Base CDI'!$J$4:$J$29,S3840,"Cubic","Extrapolate=Linear","MultiX=Average","Skip=True","Sort=True")</f>
        <v>13.463495366470619</v>
      </c>
      <c r="U3840" s="43">
        <f ca="1">_xll.BInterpol('Base CDI'!$H$4:$H$28,'Base CDI'!$I$4:$I$29,S3840,"Cubic","Extrapolate=Linear","MultiX=Average","Skip=True","Sort=True")</f>
        <v>13.449922488126013</v>
      </c>
    </row>
    <row r="3841" spans="16:21" x14ac:dyDescent="0.25">
      <c r="P3841" s="10">
        <v>40099</v>
      </c>
      <c r="Q3841">
        <v>21.957439999999998</v>
      </c>
      <c r="S3841" s="42">
        <f t="shared" ca="1" si="65"/>
        <v>49812</v>
      </c>
      <c r="T3841" s="43">
        <f ca="1">_xll.BInterpol('Base CDI'!$H$4:$H$28,'Base CDI'!$J$4:$J$29,S3841,"Cubic","Extrapolate=Linear","MultiX=Average","Skip=True","Sort=True")</f>
        <v>13.463440475006845</v>
      </c>
      <c r="U3841" s="43">
        <f ca="1">_xll.BInterpol('Base CDI'!$H$4:$H$28,'Base CDI'!$I$4:$I$29,S3841,"Cubic","Extrapolate=Linear","MultiX=Average","Skip=True","Sort=True")</f>
        <v>13.449840177298263</v>
      </c>
    </row>
    <row r="3842" spans="16:21" x14ac:dyDescent="0.25">
      <c r="P3842" s="10">
        <v>40100</v>
      </c>
      <c r="Q3842">
        <v>21.96463</v>
      </c>
      <c r="S3842" s="42">
        <f t="shared" ca="1" si="65"/>
        <v>49813</v>
      </c>
      <c r="T3842" s="43">
        <f ca="1">_xll.BInterpol('Base CDI'!$H$4:$H$28,'Base CDI'!$J$4:$J$29,S3842,"Cubic","Extrapolate=Linear","MultiX=Average","Skip=True","Sort=True")</f>
        <v>13.463385537599001</v>
      </c>
      <c r="U3842" s="43">
        <f ca="1">_xll.BInterpol('Base CDI'!$H$4:$H$28,'Base CDI'!$I$4:$I$29,S3842,"Cubic","Extrapolate=Linear","MultiX=Average","Skip=True","Sort=True")</f>
        <v>13.449757815272557</v>
      </c>
    </row>
    <row r="3843" spans="16:21" x14ac:dyDescent="0.25">
      <c r="P3843" s="10">
        <v>40101</v>
      </c>
      <c r="Q3843">
        <v>21.971830000000001</v>
      </c>
      <c r="S3843" s="42">
        <f t="shared" ca="1" si="65"/>
        <v>49814</v>
      </c>
      <c r="T3843" s="43">
        <f ca="1">_xll.BInterpol('Base CDI'!$H$4:$H$28,'Base CDI'!$J$4:$J$29,S3843,"Cubic","Extrapolate=Linear","MultiX=Average","Skip=True","Sort=True")</f>
        <v>13.463330554446841</v>
      </c>
      <c r="U3843" s="43">
        <f ca="1">_xll.BInterpol('Base CDI'!$H$4:$H$28,'Base CDI'!$I$4:$I$29,S3843,"Cubic","Extrapolate=Linear","MultiX=Average","Skip=True","Sort=True")</f>
        <v>13.449675402271495</v>
      </c>
    </row>
    <row r="3844" spans="16:21" x14ac:dyDescent="0.25">
      <c r="P3844" s="10">
        <v>40102</v>
      </c>
      <c r="Q3844">
        <v>21.979040000000001</v>
      </c>
      <c r="S3844" s="42">
        <f t="shared" ca="1" si="65"/>
        <v>49815</v>
      </c>
      <c r="T3844" s="43">
        <f ca="1">_xll.BInterpol('Base CDI'!$H$4:$H$28,'Base CDI'!$J$4:$J$29,S3844,"Cubic","Extrapolate=Linear","MultiX=Average","Skip=True","Sort=True")</f>
        <v>13.463275525750126</v>
      </c>
      <c r="U3844" s="43">
        <f ca="1">_xll.BInterpol('Base CDI'!$H$4:$H$28,'Base CDI'!$I$4:$I$29,S3844,"Cubic","Extrapolate=Linear","MultiX=Average","Skip=True","Sort=True")</f>
        <v>13.449592938517677</v>
      </c>
    </row>
    <row r="3845" spans="16:21" x14ac:dyDescent="0.25">
      <c r="P3845" s="10">
        <v>40105</v>
      </c>
      <c r="Q3845">
        <v>21.986249999999998</v>
      </c>
      <c r="S3845" s="42">
        <f t="shared" ca="1" si="65"/>
        <v>49816</v>
      </c>
      <c r="T3845" s="43">
        <f ca="1">_xll.BInterpol('Base CDI'!$H$4:$H$28,'Base CDI'!$J$4:$J$29,S3845,"Cubic","Extrapolate=Linear","MultiX=Average","Skip=True","Sort=True")</f>
        <v>13.46322045170861</v>
      </c>
      <c r="U3845" s="43">
        <f ca="1">_xll.BInterpol('Base CDI'!$H$4:$H$28,'Base CDI'!$I$4:$I$29,S3845,"Cubic","Extrapolate=Linear","MultiX=Average","Skip=True","Sort=True")</f>
        <v>13.449510424233702</v>
      </c>
    </row>
    <row r="3846" spans="16:21" x14ac:dyDescent="0.25">
      <c r="P3846" s="10">
        <v>40106</v>
      </c>
      <c r="Q3846">
        <v>21.993469999999999</v>
      </c>
      <c r="S3846" s="42">
        <f t="shared" ca="1" si="65"/>
        <v>49817</v>
      </c>
      <c r="T3846" s="43">
        <f ca="1">_xll.BInterpol('Base CDI'!$H$4:$H$28,'Base CDI'!$J$4:$J$29,S3846,"Cubic","Extrapolate=Linear","MultiX=Average","Skip=True","Sort=True")</f>
        <v>13.463165332522049</v>
      </c>
      <c r="U3846" s="43">
        <f ca="1">_xll.BInterpol('Base CDI'!$H$4:$H$28,'Base CDI'!$I$4:$I$29,S3846,"Cubic","Extrapolate=Linear","MultiX=Average","Skip=True","Sort=True")</f>
        <v>13.449427859642171</v>
      </c>
    </row>
    <row r="3847" spans="16:21" x14ac:dyDescent="0.25">
      <c r="P3847" s="10">
        <v>40107</v>
      </c>
      <c r="Q3847">
        <v>22.000679999999999</v>
      </c>
      <c r="S3847" s="42">
        <f t="shared" ca="1" si="65"/>
        <v>49818</v>
      </c>
      <c r="T3847" s="43">
        <f ca="1">_xll.BInterpol('Base CDI'!$H$4:$H$28,'Base CDI'!$J$4:$J$29,S3847,"Cubic","Extrapolate=Linear","MultiX=Average","Skip=True","Sort=True")</f>
        <v>13.463110168390203</v>
      </c>
      <c r="U3847" s="43">
        <f ca="1">_xll.BInterpol('Base CDI'!$H$4:$H$28,'Base CDI'!$I$4:$I$29,S3847,"Cubic","Extrapolate=Linear","MultiX=Average","Skip=True","Sort=True")</f>
        <v>13.449345244965684</v>
      </c>
    </row>
    <row r="3848" spans="16:21" x14ac:dyDescent="0.25">
      <c r="P3848" s="10">
        <v>40108</v>
      </c>
      <c r="Q3848">
        <v>22.007899999999999</v>
      </c>
      <c r="S3848" s="42">
        <f t="shared" ca="1" si="65"/>
        <v>49819</v>
      </c>
      <c r="T3848" s="43">
        <f ca="1">_xll.BInterpol('Base CDI'!$H$4:$H$28,'Base CDI'!$J$4:$J$29,S3848,"Cubic","Extrapolate=Linear","MultiX=Average","Skip=True","Sort=True")</f>
        <v>13.463054959512828</v>
      </c>
      <c r="U3848" s="43">
        <f ca="1">_xll.BInterpol('Base CDI'!$H$4:$H$28,'Base CDI'!$I$4:$I$29,S3848,"Cubic","Extrapolate=Linear","MultiX=Average","Skip=True","Sort=True")</f>
        <v>13.44926258042684</v>
      </c>
    </row>
    <row r="3849" spans="16:21" x14ac:dyDescent="0.25">
      <c r="P3849" s="10">
        <v>40109</v>
      </c>
      <c r="Q3849">
        <v>22.015129999999999</v>
      </c>
      <c r="S3849" s="42">
        <f t="shared" ca="1" si="65"/>
        <v>49820</v>
      </c>
      <c r="T3849" s="43">
        <f ca="1">_xll.BInterpol('Base CDI'!$H$4:$H$28,'Base CDI'!$J$4:$J$29,S3849,"Cubic","Extrapolate=Linear","MultiX=Average","Skip=True","Sort=True")</f>
        <v>13.462999706089679</v>
      </c>
      <c r="U3849" s="43">
        <f ca="1">_xll.BInterpol('Base CDI'!$H$4:$H$28,'Base CDI'!$I$4:$I$29,S3849,"Cubic","Extrapolate=Linear","MultiX=Average","Skip=True","Sort=True")</f>
        <v>13.449179866248238</v>
      </c>
    </row>
    <row r="3850" spans="16:21" x14ac:dyDescent="0.25">
      <c r="P3850" s="10">
        <v>40112</v>
      </c>
      <c r="Q3850">
        <v>22.022349999999999</v>
      </c>
      <c r="S3850" s="42">
        <f t="shared" ca="1" si="65"/>
        <v>49821</v>
      </c>
      <c r="T3850" s="43">
        <f ca="1">_xll.BInterpol('Base CDI'!$H$4:$H$28,'Base CDI'!$J$4:$J$29,S3850,"Cubic","Extrapolate=Linear","MultiX=Average","Skip=True","Sort=True")</f>
        <v>13.462944408320515</v>
      </c>
      <c r="U3850" s="43">
        <f ca="1">_xll.BInterpol('Base CDI'!$H$4:$H$28,'Base CDI'!$I$4:$I$29,S3850,"Cubic","Extrapolate=Linear","MultiX=Average","Skip=True","Sort=True")</f>
        <v>13.44909710265248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6">S3850+1</f>
        <v>49822</v>
      </c>
      <c r="T3851" s="43">
        <f ca="1">_xll.BInterpol('Base CDI'!$H$4:$H$28,'Base CDI'!$J$4:$J$29,S3851,"Cubic","Extrapolate=Linear","MultiX=Average","Skip=True","Sort=True")</f>
        <v>13.46288906640509</v>
      </c>
      <c r="U3851" s="43">
        <f ca="1">_xll.BInterpol('Base CDI'!$H$4:$H$28,'Base CDI'!$I$4:$I$29,S3851,"Cubic","Extrapolate=Linear","MultiX=Average","Skip=True","Sort=True")</f>
        <v>13.449014289862166</v>
      </c>
    </row>
    <row r="3852" spans="16:21" x14ac:dyDescent="0.25">
      <c r="P3852" s="10">
        <v>40114</v>
      </c>
      <c r="Q3852">
        <v>22.036809999999999</v>
      </c>
      <c r="S3852" s="42">
        <f t="shared" ca="1" si="66"/>
        <v>49823</v>
      </c>
      <c r="T3852" s="43">
        <f ca="1">_xll.BInterpol('Base CDI'!$H$4:$H$28,'Base CDI'!$J$4:$J$29,S3852,"Cubic","Extrapolate=Linear","MultiX=Average","Skip=True","Sort=True")</f>
        <v>13.462833680543165</v>
      </c>
      <c r="U3852" s="43">
        <f ca="1">_xll.BInterpol('Base CDI'!$H$4:$H$28,'Base CDI'!$I$4:$I$29,S3852,"Cubic","Extrapolate=Linear","MultiX=Average","Skip=True","Sort=True")</f>
        <v>13.448931428099893</v>
      </c>
    </row>
    <row r="3853" spans="16:21" x14ac:dyDescent="0.25">
      <c r="P3853" s="10">
        <v>40115</v>
      </c>
      <c r="Q3853">
        <v>22.044029999999999</v>
      </c>
      <c r="S3853" s="42">
        <f t="shared" ca="1" si="66"/>
        <v>49824</v>
      </c>
      <c r="T3853" s="43">
        <f ca="1">_xll.BInterpol('Base CDI'!$H$4:$H$28,'Base CDI'!$J$4:$J$29,S3853,"Cubic","Extrapolate=Linear","MultiX=Average","Skip=True","Sort=True")</f>
        <v>13.462778250934493</v>
      </c>
      <c r="U3853" s="43">
        <f ca="1">_xll.BInterpol('Base CDI'!$H$4:$H$28,'Base CDI'!$I$4:$I$29,S3853,"Cubic","Extrapolate=Linear","MultiX=Average","Skip=True","Sort=True")</f>
        <v>13.448848517588262</v>
      </c>
    </row>
    <row r="3854" spans="16:21" x14ac:dyDescent="0.25">
      <c r="P3854" s="10">
        <v>40116</v>
      </c>
      <c r="Q3854">
        <v>22.051259999999999</v>
      </c>
      <c r="S3854" s="42">
        <f t="shared" ca="1" si="66"/>
        <v>49825</v>
      </c>
      <c r="T3854" s="43">
        <f ca="1">_xll.BInterpol('Base CDI'!$H$4:$H$28,'Base CDI'!$J$4:$J$29,S3854,"Cubic","Extrapolate=Linear","MultiX=Average","Skip=True","Sort=True")</f>
        <v>13.462722777778831</v>
      </c>
      <c r="U3854" s="43">
        <f ca="1">_xll.BInterpol('Base CDI'!$H$4:$H$28,'Base CDI'!$I$4:$I$29,S3854,"Cubic","Extrapolate=Linear","MultiX=Average","Skip=True","Sort=True")</f>
        <v>13.448765558549873</v>
      </c>
    </row>
    <row r="3855" spans="16:21" x14ac:dyDescent="0.25">
      <c r="P3855" s="10">
        <v>40120</v>
      </c>
      <c r="Q3855">
        <v>22.058499999999999</v>
      </c>
      <c r="S3855" s="42">
        <f t="shared" ca="1" si="66"/>
        <v>49826</v>
      </c>
      <c r="T3855" s="43">
        <f ca="1">_xll.BInterpol('Base CDI'!$H$4:$H$28,'Base CDI'!$J$4:$J$29,S3855,"Cubic","Extrapolate=Linear","MultiX=Average","Skip=True","Sort=True")</f>
        <v>13.462667261275939</v>
      </c>
      <c r="U3855" s="43">
        <f ca="1">_xll.BInterpol('Base CDI'!$H$4:$H$28,'Base CDI'!$I$4:$I$29,S3855,"Cubic","Extrapolate=Linear","MultiX=Average","Skip=True","Sort=True")</f>
        <v>13.448682551207325</v>
      </c>
    </row>
    <row r="3856" spans="16:21" x14ac:dyDescent="0.25">
      <c r="P3856" s="10">
        <v>40121</v>
      </c>
      <c r="Q3856">
        <v>22.065750000000001</v>
      </c>
      <c r="S3856" s="42">
        <f t="shared" ca="1" si="66"/>
        <v>49827</v>
      </c>
      <c r="T3856" s="43">
        <f ca="1">_xll.BInterpol('Base CDI'!$H$4:$H$28,'Base CDI'!$J$4:$J$29,S3856,"Cubic","Extrapolate=Linear","MultiX=Average","Skip=True","Sort=True")</f>
        <v>13.462611701625571</v>
      </c>
      <c r="U3856" s="43">
        <f ca="1">_xll.BInterpol('Base CDI'!$H$4:$H$28,'Base CDI'!$I$4:$I$29,S3856,"Cubic","Extrapolate=Linear","MultiX=Average","Skip=True","Sort=True")</f>
        <v>13.44859949578322</v>
      </c>
    </row>
    <row r="3857" spans="16:21" x14ac:dyDescent="0.25">
      <c r="P3857" s="10">
        <v>40122</v>
      </c>
      <c r="Q3857">
        <v>22.073</v>
      </c>
      <c r="S3857" s="42">
        <f t="shared" ca="1" si="66"/>
        <v>49828</v>
      </c>
      <c r="T3857" s="43">
        <f ca="1">_xll.BInterpol('Base CDI'!$H$4:$H$28,'Base CDI'!$J$4:$J$29,S3857,"Cubic","Extrapolate=Linear","MultiX=Average","Skip=True","Sort=True")</f>
        <v>13.462556099027486</v>
      </c>
      <c r="U3857" s="43">
        <f ca="1">_xll.BInterpol('Base CDI'!$H$4:$H$28,'Base CDI'!$I$4:$I$29,S3857,"Cubic","Extrapolate=Linear","MultiX=Average","Skip=True","Sort=True")</f>
        <v>13.448516392500157</v>
      </c>
    </row>
    <row r="3858" spans="16:21" x14ac:dyDescent="0.25">
      <c r="P3858" s="10">
        <v>40123</v>
      </c>
      <c r="Q3858">
        <v>22.080249999999999</v>
      </c>
      <c r="S3858" s="42">
        <f t="shared" ca="1" si="66"/>
        <v>49829</v>
      </c>
      <c r="T3858" s="43">
        <f ca="1">_xll.BInterpol('Base CDI'!$H$4:$H$28,'Base CDI'!$J$4:$J$29,S3858,"Cubic","Extrapolate=Linear","MultiX=Average","Skip=True","Sort=True")</f>
        <v>13.462500453681438</v>
      </c>
      <c r="U3858" s="43">
        <f ca="1">_xll.BInterpol('Base CDI'!$H$4:$H$28,'Base CDI'!$I$4:$I$29,S3858,"Cubic","Extrapolate=Linear","MultiX=Average","Skip=True","Sort=True")</f>
        <v>13.448433241580734</v>
      </c>
    </row>
    <row r="3859" spans="16:21" x14ac:dyDescent="0.25">
      <c r="P3859" s="10">
        <v>40126</v>
      </c>
      <c r="Q3859">
        <v>22.087499999999999</v>
      </c>
      <c r="S3859" s="42">
        <f t="shared" ca="1" si="66"/>
        <v>49830</v>
      </c>
      <c r="T3859" s="43">
        <f ca="1">_xll.BInterpol('Base CDI'!$H$4:$H$28,'Base CDI'!$J$4:$J$29,S3859,"Cubic","Extrapolate=Linear","MultiX=Average","Skip=True","Sort=True")</f>
        <v>13.462444765787186</v>
      </c>
      <c r="U3859" s="43">
        <f ca="1">_xll.BInterpol('Base CDI'!$H$4:$H$28,'Base CDI'!$I$4:$I$29,S3859,"Cubic","Extrapolate=Linear","MultiX=Average","Skip=True","Sort=True")</f>
        <v>13.448350043247553</v>
      </c>
    </row>
    <row r="3860" spans="16:21" x14ac:dyDescent="0.25">
      <c r="P3860" s="10">
        <v>40127</v>
      </c>
      <c r="Q3860">
        <v>22.094760000000001</v>
      </c>
      <c r="S3860" s="42">
        <f t="shared" ca="1" si="66"/>
        <v>49831</v>
      </c>
      <c r="T3860" s="43">
        <f ca="1">_xll.BInterpol('Base CDI'!$H$4:$H$28,'Base CDI'!$J$4:$J$29,S3860,"Cubic","Extrapolate=Linear","MultiX=Average","Skip=True","Sort=True")</f>
        <v>13.462389035544486</v>
      </c>
      <c r="U3860" s="43">
        <f ca="1">_xll.BInterpol('Base CDI'!$H$4:$H$28,'Base CDI'!$I$4:$I$29,S3860,"Cubic","Extrapolate=Linear","MultiX=Average","Skip=True","Sort=True")</f>
        <v>13.448266797723212</v>
      </c>
    </row>
    <row r="3861" spans="16:21" x14ac:dyDescent="0.25">
      <c r="P3861" s="10">
        <v>40128</v>
      </c>
      <c r="Q3861">
        <v>22.10202</v>
      </c>
      <c r="S3861" s="42">
        <f t="shared" ca="1" si="66"/>
        <v>49832</v>
      </c>
      <c r="T3861" s="43">
        <f ca="1">_xll.BInterpol('Base CDI'!$H$4:$H$28,'Base CDI'!$J$4:$J$29,S3861,"Cubic","Extrapolate=Linear","MultiX=Average","Skip=True","Sort=True")</f>
        <v>13.462333263153095</v>
      </c>
      <c r="U3861" s="43">
        <f ca="1">_xll.BInterpol('Base CDI'!$H$4:$H$28,'Base CDI'!$I$4:$I$29,S3861,"Cubic","Extrapolate=Linear","MultiX=Average","Skip=True","Sort=True")</f>
        <v>13.448183505230311</v>
      </c>
    </row>
    <row r="3862" spans="16:21" x14ac:dyDescent="0.25">
      <c r="P3862" s="10">
        <v>40129</v>
      </c>
      <c r="Q3862">
        <v>22.109290000000001</v>
      </c>
      <c r="S3862" s="42">
        <f t="shared" ca="1" si="66"/>
        <v>49833</v>
      </c>
      <c r="T3862" s="43">
        <f ca="1">_xll.BInterpol('Base CDI'!$H$4:$H$28,'Base CDI'!$J$4:$J$29,S3862,"Cubic","Extrapolate=Linear","MultiX=Average","Skip=True","Sort=True")</f>
        <v>13.46227744881277</v>
      </c>
      <c r="U3862" s="43">
        <f ca="1">_xll.BInterpol('Base CDI'!$H$4:$H$28,'Base CDI'!$I$4:$I$29,S3862,"Cubic","Extrapolate=Linear","MultiX=Average","Skip=True","Sort=True")</f>
        <v>13.448100165991452</v>
      </c>
    </row>
    <row r="3863" spans="16:21" x14ac:dyDescent="0.25">
      <c r="P3863" s="10">
        <v>40130</v>
      </c>
      <c r="Q3863">
        <v>22.11655</v>
      </c>
      <c r="S3863" s="42">
        <f t="shared" ca="1" si="66"/>
        <v>49834</v>
      </c>
      <c r="T3863" s="43">
        <f ca="1">_xll.BInterpol('Base CDI'!$H$4:$H$28,'Base CDI'!$J$4:$J$29,S3863,"Cubic","Extrapolate=Linear","MultiX=Average","Skip=True","Sort=True")</f>
        <v>13.462221592723269</v>
      </c>
      <c r="U3863" s="43">
        <f ca="1">_xll.BInterpol('Base CDI'!$H$4:$H$28,'Base CDI'!$I$4:$I$29,S3863,"Cubic","Extrapolate=Linear","MultiX=Average","Skip=True","Sort=True")</f>
        <v>13.448016780229233</v>
      </c>
    </row>
    <row r="3864" spans="16:21" x14ac:dyDescent="0.25">
      <c r="P3864" s="10">
        <v>40133</v>
      </c>
      <c r="Q3864">
        <v>22.123819999999998</v>
      </c>
      <c r="S3864" s="42">
        <f t="shared" ca="1" si="66"/>
        <v>49835</v>
      </c>
      <c r="T3864" s="43">
        <f ca="1">_xll.BInterpol('Base CDI'!$H$4:$H$28,'Base CDI'!$J$4:$J$29,S3864,"Cubic","Extrapolate=Linear","MultiX=Average","Skip=True","Sort=True")</f>
        <v>13.462165695084346</v>
      </c>
      <c r="U3864" s="43">
        <f ca="1">_xll.BInterpol('Base CDI'!$H$4:$H$28,'Base CDI'!$I$4:$I$29,S3864,"Cubic","Extrapolate=Linear","MultiX=Average","Skip=True","Sort=True")</f>
        <v>13.447933348166254</v>
      </c>
    </row>
    <row r="3865" spans="16:21" x14ac:dyDescent="0.25">
      <c r="P3865" s="10">
        <v>40134</v>
      </c>
      <c r="Q3865">
        <v>22.13109</v>
      </c>
      <c r="S3865" s="42">
        <f t="shared" ca="1" si="66"/>
        <v>49836</v>
      </c>
      <c r="T3865" s="43">
        <f ca="1">_xll.BInterpol('Base CDI'!$H$4:$H$28,'Base CDI'!$J$4:$J$29,S3865,"Cubic","Extrapolate=Linear","MultiX=Average","Skip=True","Sort=True")</f>
        <v>13.46210975609576</v>
      </c>
      <c r="U3865" s="43">
        <f ca="1">_xll.BInterpol('Base CDI'!$H$4:$H$28,'Base CDI'!$I$4:$I$29,S3865,"Cubic","Extrapolate=Linear","MultiX=Average","Skip=True","Sort=True")</f>
        <v>13.447849870025115</v>
      </c>
    </row>
    <row r="3866" spans="16:21" x14ac:dyDescent="0.25">
      <c r="P3866" s="10">
        <v>40135</v>
      </c>
      <c r="Q3866">
        <v>22.138349999999999</v>
      </c>
      <c r="S3866" s="42">
        <f t="shared" ca="1" si="66"/>
        <v>49837</v>
      </c>
      <c r="T3866" s="43">
        <f ca="1">_xll.BInterpol('Base CDI'!$H$4:$H$28,'Base CDI'!$J$4:$J$29,S3866,"Cubic","Extrapolate=Linear","MultiX=Average","Skip=True","Sort=True")</f>
        <v>13.462053775957267</v>
      </c>
      <c r="U3866" s="43">
        <f ca="1">_xll.BInterpol('Base CDI'!$H$4:$H$28,'Base CDI'!$I$4:$I$29,S3866,"Cubic","Extrapolate=Linear","MultiX=Average","Skip=True","Sort=True")</f>
        <v>13.447766346028416</v>
      </c>
    </row>
    <row r="3867" spans="16:21" x14ac:dyDescent="0.25">
      <c r="P3867" s="10">
        <v>40136</v>
      </c>
      <c r="Q3867">
        <v>22.145610000000001</v>
      </c>
      <c r="S3867" s="42">
        <f t="shared" ca="1" si="66"/>
        <v>49838</v>
      </c>
      <c r="T3867" s="43">
        <f ca="1">_xll.BInterpol('Base CDI'!$H$4:$H$28,'Base CDI'!$J$4:$J$29,S3867,"Cubic","Extrapolate=Linear","MultiX=Average","Skip=True","Sort=True")</f>
        <v>13.461997754868625</v>
      </c>
      <c r="U3867" s="43">
        <f ca="1">_xll.BInterpol('Base CDI'!$H$4:$H$28,'Base CDI'!$I$4:$I$29,S3867,"Cubic","Extrapolate=Linear","MultiX=Average","Skip=True","Sort=True")</f>
        <v>13.447682776398755</v>
      </c>
    </row>
    <row r="3868" spans="16:21" x14ac:dyDescent="0.25">
      <c r="P3868" s="10">
        <v>40137</v>
      </c>
      <c r="Q3868">
        <v>22.15288</v>
      </c>
      <c r="S3868" s="42">
        <f t="shared" ca="1" si="66"/>
        <v>49839</v>
      </c>
      <c r="T3868" s="43">
        <f ca="1">_xll.BInterpol('Base CDI'!$H$4:$H$28,'Base CDI'!$J$4:$J$29,S3868,"Cubic","Extrapolate=Linear","MultiX=Average","Skip=True","Sort=True")</f>
        <v>13.461941693029589</v>
      </c>
      <c r="U3868" s="43">
        <f ca="1">_xll.BInterpol('Base CDI'!$H$4:$H$28,'Base CDI'!$I$4:$I$29,S3868,"Cubic","Extrapolate=Linear","MultiX=Average","Skip=True","Sort=True")</f>
        <v>13.447599161358736</v>
      </c>
    </row>
    <row r="3869" spans="16:21" x14ac:dyDescent="0.25">
      <c r="P3869" s="10">
        <v>40140</v>
      </c>
      <c r="Q3869">
        <v>22.160160000000001</v>
      </c>
      <c r="S3869" s="42">
        <f t="shared" ca="1" si="66"/>
        <v>49840</v>
      </c>
      <c r="T3869" s="43">
        <f ca="1">_xll.BInterpol('Base CDI'!$H$4:$H$28,'Base CDI'!$J$4:$J$29,S3869,"Cubic","Extrapolate=Linear","MultiX=Average","Skip=True","Sort=True")</f>
        <v>13.461885590639916</v>
      </c>
      <c r="U3869" s="43">
        <f ca="1">_xll.BInterpol('Base CDI'!$H$4:$H$28,'Base CDI'!$I$4:$I$29,S3869,"Cubic","Extrapolate=Linear","MultiX=Average","Skip=True","Sort=True")</f>
        <v>13.447515501130955</v>
      </c>
    </row>
    <row r="3870" spans="16:21" x14ac:dyDescent="0.25">
      <c r="P3870" s="10">
        <v>40141</v>
      </c>
      <c r="Q3870">
        <v>22.16742</v>
      </c>
      <c r="S3870" s="42">
        <f t="shared" ca="1" si="66"/>
        <v>49841</v>
      </c>
      <c r="T3870" s="43">
        <f ca="1">_xll.BInterpol('Base CDI'!$H$4:$H$28,'Base CDI'!$J$4:$J$29,S3870,"Cubic","Extrapolate=Linear","MultiX=Average","Skip=True","Sort=True")</f>
        <v>13.461829447899364</v>
      </c>
      <c r="U3870" s="43">
        <f ca="1">_xll.BInterpol('Base CDI'!$H$4:$H$28,'Base CDI'!$I$4:$I$29,S3870,"Cubic","Extrapolate=Linear","MultiX=Average","Skip=True","Sort=True")</f>
        <v>13.447431795938012</v>
      </c>
    </row>
    <row r="3871" spans="16:21" x14ac:dyDescent="0.25">
      <c r="P3871" s="10">
        <v>40142</v>
      </c>
      <c r="Q3871">
        <v>22.174720000000001</v>
      </c>
      <c r="S3871" s="42">
        <f t="shared" ca="1" si="66"/>
        <v>49842</v>
      </c>
      <c r="T3871" s="43">
        <f ca="1">_xll.BInterpol('Base CDI'!$H$4:$H$28,'Base CDI'!$J$4:$J$29,S3871,"Cubic","Extrapolate=Linear","MultiX=Average","Skip=True","Sort=True")</f>
        <v>13.46177326500769</v>
      </c>
      <c r="U3871" s="43">
        <f ca="1">_xll.BInterpol('Base CDI'!$H$4:$H$28,'Base CDI'!$I$4:$I$29,S3871,"Cubic","Extrapolate=Linear","MultiX=Average","Skip=True","Sort=True")</f>
        <v>13.447348046002508</v>
      </c>
    </row>
    <row r="3872" spans="16:21" x14ac:dyDescent="0.25">
      <c r="P3872" s="10">
        <v>40143</v>
      </c>
      <c r="Q3872">
        <v>22.182020000000001</v>
      </c>
      <c r="S3872" s="42">
        <f t="shared" ca="1" si="66"/>
        <v>49843</v>
      </c>
      <c r="T3872" s="43">
        <f ca="1">_xll.BInterpol('Base CDI'!$H$4:$H$28,'Base CDI'!$J$4:$J$29,S3872,"Cubic","Extrapolate=Linear","MultiX=Average","Skip=True","Sort=True")</f>
        <v>13.461717042164649</v>
      </c>
      <c r="U3872" s="43">
        <f ca="1">_xll.BInterpol('Base CDI'!$H$4:$H$28,'Base CDI'!$I$4:$I$29,S3872,"Cubic","Extrapolate=Linear","MultiX=Average","Skip=True","Sort=True")</f>
        <v>13.447264251547043</v>
      </c>
    </row>
    <row r="3873" spans="16:21" x14ac:dyDescent="0.25">
      <c r="P3873" s="10">
        <v>40144</v>
      </c>
      <c r="Q3873">
        <v>22.189319999999999</v>
      </c>
      <c r="S3873" s="42">
        <f t="shared" ca="1" si="66"/>
        <v>49844</v>
      </c>
      <c r="T3873" s="43">
        <f ca="1">_xll.BInterpol('Base CDI'!$H$4:$H$28,'Base CDI'!$J$4:$J$29,S3873,"Cubic","Extrapolate=Linear","MultiX=Average","Skip=True","Sort=True")</f>
        <v>13.46166077957</v>
      </c>
      <c r="U3873" s="43">
        <f ca="1">_xll.BInterpol('Base CDI'!$H$4:$H$28,'Base CDI'!$I$4:$I$29,S3873,"Cubic","Extrapolate=Linear","MultiX=Average","Skip=True","Sort=True")</f>
        <v>13.447180412794216</v>
      </c>
    </row>
    <row r="3874" spans="16:21" x14ac:dyDescent="0.25">
      <c r="P3874" s="10">
        <v>40147</v>
      </c>
      <c r="Q3874">
        <v>22.19659</v>
      </c>
      <c r="S3874" s="42">
        <f t="shared" ca="1" si="66"/>
        <v>49845</v>
      </c>
      <c r="T3874" s="43">
        <f ca="1">_xll.BInterpol('Base CDI'!$H$4:$H$28,'Base CDI'!$J$4:$J$29,S3874,"Cubic","Extrapolate=Linear","MultiX=Average","Skip=True","Sort=True")</f>
        <v>13.461604477423498</v>
      </c>
      <c r="U3874" s="43">
        <f ca="1">_xll.BInterpol('Base CDI'!$H$4:$H$28,'Base CDI'!$I$4:$I$29,S3874,"Cubic","Extrapolate=Linear","MultiX=Average","Skip=True","Sort=True")</f>
        <v>13.447096529966629</v>
      </c>
    </row>
    <row r="3875" spans="16:21" x14ac:dyDescent="0.25">
      <c r="P3875" s="10">
        <v>40148</v>
      </c>
      <c r="Q3875">
        <v>22.203869999999998</v>
      </c>
      <c r="S3875" s="42">
        <f t="shared" ca="1" si="66"/>
        <v>49846</v>
      </c>
      <c r="T3875" s="43">
        <f ca="1">_xll.BInterpol('Base CDI'!$H$4:$H$28,'Base CDI'!$J$4:$J$29,S3875,"Cubic","Extrapolate=Linear","MultiX=Average","Skip=True","Sort=True")</f>
        <v>13.461548135924902</v>
      </c>
      <c r="U3875" s="43">
        <f ca="1">_xll.BInterpol('Base CDI'!$H$4:$H$28,'Base CDI'!$I$4:$I$29,S3875,"Cubic","Extrapolate=Linear","MultiX=Average","Skip=True","Sort=True")</f>
        <v>13.447012603286877</v>
      </c>
    </row>
    <row r="3876" spans="16:21" x14ac:dyDescent="0.25">
      <c r="P3876" s="10">
        <v>40149</v>
      </c>
      <c r="Q3876">
        <v>22.21114</v>
      </c>
      <c r="S3876" s="42">
        <f t="shared" ca="1" si="66"/>
        <v>49847</v>
      </c>
      <c r="T3876" s="43">
        <f ca="1">_xll.BInterpol('Base CDI'!$H$4:$H$28,'Base CDI'!$J$4:$J$29,S3876,"Cubic","Extrapolate=Linear","MultiX=Average","Skip=True","Sort=True")</f>
        <v>13.461491755273967</v>
      </c>
      <c r="U3876" s="43">
        <f ca="1">_xll.BInterpol('Base CDI'!$H$4:$H$28,'Base CDI'!$I$4:$I$29,S3876,"Cubic","Extrapolate=Linear","MultiX=Average","Skip=True","Sort=True")</f>
        <v>13.446928632977565</v>
      </c>
    </row>
    <row r="3877" spans="16:21" x14ac:dyDescent="0.25">
      <c r="P3877" s="10">
        <v>40150</v>
      </c>
      <c r="Q3877">
        <v>22.218440000000001</v>
      </c>
      <c r="S3877" s="42">
        <f t="shared" ca="1" si="66"/>
        <v>49848</v>
      </c>
      <c r="T3877" s="43">
        <f ca="1">_xll.BInterpol('Base CDI'!$H$4:$H$28,'Base CDI'!$J$4:$J$29,S3877,"Cubic","Extrapolate=Linear","MultiX=Average","Skip=True","Sort=True")</f>
        <v>13.461435335670449</v>
      </c>
      <c r="U3877" s="43">
        <f ca="1">_xll.BInterpol('Base CDI'!$H$4:$H$28,'Base CDI'!$I$4:$I$29,S3877,"Cubic","Extrapolate=Linear","MultiX=Average","Skip=True","Sort=True")</f>
        <v>13.44684461926129</v>
      </c>
    </row>
    <row r="3878" spans="16:21" x14ac:dyDescent="0.25">
      <c r="P3878" s="10">
        <v>40151</v>
      </c>
      <c r="Q3878">
        <v>22.225739999999998</v>
      </c>
      <c r="S3878" s="42">
        <f t="shared" ca="1" si="66"/>
        <v>49849</v>
      </c>
      <c r="T3878" s="43">
        <f ca="1">_xll.BInterpol('Base CDI'!$H$4:$H$28,'Base CDI'!$J$4:$J$29,S3878,"Cubic","Extrapolate=Linear","MultiX=Average","Skip=True","Sort=True")</f>
        <v>13.461378877314107</v>
      </c>
      <c r="U3878" s="43">
        <f ca="1">_xll.BInterpol('Base CDI'!$H$4:$H$28,'Base CDI'!$I$4:$I$29,S3878,"Cubic","Extrapolate=Linear","MultiX=Average","Skip=True","Sort=True")</f>
        <v>13.446760562360653</v>
      </c>
    </row>
    <row r="3879" spans="16:21" x14ac:dyDescent="0.25">
      <c r="P3879" s="10">
        <v>40154</v>
      </c>
      <c r="Q3879">
        <v>22.233029999999999</v>
      </c>
      <c r="S3879" s="42">
        <f t="shared" ca="1" si="66"/>
        <v>49850</v>
      </c>
      <c r="T3879" s="43">
        <f ca="1">_xll.BInterpol('Base CDI'!$H$4:$H$28,'Base CDI'!$J$4:$J$29,S3879,"Cubic","Extrapolate=Linear","MultiX=Average","Skip=True","Sort=True")</f>
        <v>13.461322380404697</v>
      </c>
      <c r="U3879" s="43">
        <f ca="1">_xll.BInterpol('Base CDI'!$H$4:$H$28,'Base CDI'!$I$4:$I$29,S3879,"Cubic","Extrapolate=Linear","MultiX=Average","Skip=True","Sort=True")</f>
        <v>13.446676462498253</v>
      </c>
    </row>
    <row r="3880" spans="16:21" x14ac:dyDescent="0.25">
      <c r="P3880" s="10">
        <v>40155</v>
      </c>
      <c r="Q3880">
        <v>22.240279999999998</v>
      </c>
      <c r="S3880" s="42">
        <f t="shared" ca="1" si="66"/>
        <v>49851</v>
      </c>
      <c r="T3880" s="43">
        <f ca="1">_xll.BInterpol('Base CDI'!$H$4:$H$28,'Base CDI'!$J$4:$J$29,S3880,"Cubic","Extrapolate=Linear","MultiX=Average","Skip=True","Sort=True")</f>
        <v>13.461265845141977</v>
      </c>
      <c r="U3880" s="43">
        <f ca="1">_xll.BInterpol('Base CDI'!$H$4:$H$28,'Base CDI'!$I$4:$I$29,S3880,"Cubic","Extrapolate=Linear","MultiX=Average","Skip=True","Sort=True")</f>
        <v>13.446592319896689</v>
      </c>
    </row>
    <row r="3881" spans="16:21" x14ac:dyDescent="0.25">
      <c r="P3881" s="10">
        <v>40156</v>
      </c>
      <c r="Q3881">
        <v>22.24757</v>
      </c>
      <c r="S3881" s="42">
        <f t="shared" ca="1" si="66"/>
        <v>49852</v>
      </c>
      <c r="T3881" s="43">
        <f ca="1">_xll.BInterpol('Base CDI'!$H$4:$H$28,'Base CDI'!$J$4:$J$29,S3881,"Cubic","Extrapolate=Linear","MultiX=Average","Skip=True","Sort=True")</f>
        <v>13.4612092717257</v>
      </c>
      <c r="U3881" s="43">
        <f ca="1">_xll.BInterpol('Base CDI'!$H$4:$H$28,'Base CDI'!$I$4:$I$29,S3881,"Cubic","Extrapolate=Linear","MultiX=Average","Skip=True","Sort=True")</f>
        <v>13.446508134778563</v>
      </c>
    </row>
    <row r="3882" spans="16:21" x14ac:dyDescent="0.25">
      <c r="P3882" s="10">
        <v>40157</v>
      </c>
      <c r="Q3882">
        <v>22.25488</v>
      </c>
      <c r="S3882" s="42">
        <f t="shared" ca="1" si="66"/>
        <v>49853</v>
      </c>
      <c r="T3882" s="43">
        <f ca="1">_xll.BInterpol('Base CDI'!$H$4:$H$28,'Base CDI'!$J$4:$J$29,S3882,"Cubic","Extrapolate=Linear","MultiX=Average","Skip=True","Sort=True")</f>
        <v>13.461152660355628</v>
      </c>
      <c r="U3882" s="43">
        <f ca="1">_xll.BInterpol('Base CDI'!$H$4:$H$28,'Base CDI'!$I$4:$I$29,S3882,"Cubic","Extrapolate=Linear","MultiX=Average","Skip=True","Sort=True")</f>
        <v>13.446423907366473</v>
      </c>
    </row>
    <row r="3883" spans="16:21" x14ac:dyDescent="0.25">
      <c r="P3883" s="10">
        <v>40158</v>
      </c>
      <c r="Q3883">
        <v>22.262180000000001</v>
      </c>
      <c r="S3883" s="42">
        <f t="shared" ca="1" si="66"/>
        <v>49854</v>
      </c>
      <c r="T3883" s="43">
        <f ca="1">_xll.BInterpol('Base CDI'!$H$4:$H$28,'Base CDI'!$J$4:$J$29,S3883,"Cubic","Extrapolate=Linear","MultiX=Average","Skip=True","Sort=True")</f>
        <v>13.461096011231515</v>
      </c>
      <c r="U3883" s="43">
        <f ca="1">_xll.BInterpol('Base CDI'!$H$4:$H$28,'Base CDI'!$I$4:$I$29,S3883,"Cubic","Extrapolate=Linear","MultiX=Average","Skip=True","Sort=True")</f>
        <v>13.446339637883019</v>
      </c>
    </row>
    <row r="3884" spans="16:21" x14ac:dyDescent="0.25">
      <c r="P3884" s="10">
        <v>40161</v>
      </c>
      <c r="Q3884">
        <v>22.269490000000001</v>
      </c>
      <c r="S3884" s="42">
        <f t="shared" ca="1" si="66"/>
        <v>49855</v>
      </c>
      <c r="T3884" s="43">
        <f ca="1">_xll.BInterpol('Base CDI'!$H$4:$H$28,'Base CDI'!$J$4:$J$29,S3884,"Cubic","Extrapolate=Linear","MultiX=Average","Skip=True","Sort=True")</f>
        <v>13.461039324553116</v>
      </c>
      <c r="U3884" s="43">
        <f ca="1">_xll.BInterpol('Base CDI'!$H$4:$H$28,'Base CDI'!$I$4:$I$29,S3884,"Cubic","Extrapolate=Linear","MultiX=Average","Skip=True","Sort=True")</f>
        <v>13.446255326550803</v>
      </c>
    </row>
    <row r="3885" spans="16:21" x14ac:dyDescent="0.25">
      <c r="P3885" s="10">
        <v>40162</v>
      </c>
      <c r="Q3885">
        <v>22.276800000000001</v>
      </c>
      <c r="S3885" s="42">
        <f t="shared" ca="1" si="66"/>
        <v>49856</v>
      </c>
      <c r="T3885" s="43">
        <f ca="1">_xll.BInterpol('Base CDI'!$H$4:$H$28,'Base CDI'!$J$4:$J$29,S3885,"Cubic","Extrapolate=Linear","MultiX=Average","Skip=True","Sort=True")</f>
        <v>13.460982600520191</v>
      </c>
      <c r="U3885" s="43">
        <f ca="1">_xll.BInterpol('Base CDI'!$H$4:$H$28,'Base CDI'!$I$4:$I$29,S3885,"Cubic","Extrapolate=Linear","MultiX=Average","Skip=True","Sort=True")</f>
        <v>13.446170973592421</v>
      </c>
    </row>
    <row r="3886" spans="16:21" x14ac:dyDescent="0.25">
      <c r="P3886" s="10">
        <v>40163</v>
      </c>
      <c r="Q3886">
        <v>22.284109999999998</v>
      </c>
      <c r="S3886" s="42">
        <f t="shared" ca="1" si="66"/>
        <v>49857</v>
      </c>
      <c r="T3886" s="43">
        <f ca="1">_xll.BInterpol('Base CDI'!$H$4:$H$28,'Base CDI'!$J$4:$J$29,S3886,"Cubic","Extrapolate=Linear","MultiX=Average","Skip=True","Sort=True")</f>
        <v>13.460925839332496</v>
      </c>
      <c r="U3886" s="43">
        <f ca="1">_xll.BInterpol('Base CDI'!$H$4:$H$28,'Base CDI'!$I$4:$I$29,S3886,"Cubic","Extrapolate=Linear","MultiX=Average","Skip=True","Sort=True")</f>
        <v>13.446086579230476</v>
      </c>
    </row>
    <row r="3887" spans="16:21" x14ac:dyDescent="0.25">
      <c r="P3887" s="10">
        <v>40164</v>
      </c>
      <c r="Q3887">
        <v>22.291440000000001</v>
      </c>
      <c r="S3887" s="42">
        <f t="shared" ca="1" si="66"/>
        <v>49858</v>
      </c>
      <c r="T3887" s="43">
        <f ca="1">_xll.BInterpol('Base CDI'!$H$4:$H$28,'Base CDI'!$J$4:$J$29,S3887,"Cubic","Extrapolate=Linear","MultiX=Average","Skip=True","Sort=True")</f>
        <v>13.460869041189788</v>
      </c>
      <c r="U3887" s="43">
        <f ca="1">_xll.BInterpol('Base CDI'!$H$4:$H$28,'Base CDI'!$I$4:$I$29,S3887,"Cubic","Extrapolate=Linear","MultiX=Average","Skip=True","Sort=True")</f>
        <v>13.446002143687567</v>
      </c>
    </row>
    <row r="3888" spans="16:21" x14ac:dyDescent="0.25">
      <c r="P3888" s="10">
        <v>40165</v>
      </c>
      <c r="Q3888">
        <v>22.298760000000001</v>
      </c>
      <c r="S3888" s="42">
        <f t="shared" ca="1" si="66"/>
        <v>49859</v>
      </c>
      <c r="T3888" s="43">
        <f ca="1">_xll.BInterpol('Base CDI'!$H$4:$H$28,'Base CDI'!$J$4:$J$29,S3888,"Cubic","Extrapolate=Linear","MultiX=Average","Skip=True","Sort=True")</f>
        <v>13.460812206291823</v>
      </c>
      <c r="U3888" s="43">
        <f ca="1">_xll.BInterpol('Base CDI'!$H$4:$H$28,'Base CDI'!$I$4:$I$29,S3888,"Cubic","Extrapolate=Linear","MultiX=Average","Skip=True","Sort=True")</f>
        <v>13.445917667186293</v>
      </c>
    </row>
    <row r="3889" spans="16:21" x14ac:dyDescent="0.25">
      <c r="P3889" s="10">
        <v>40168</v>
      </c>
      <c r="Q3889">
        <v>22.306090000000001</v>
      </c>
      <c r="S3889" s="42">
        <f t="shared" ca="1" si="66"/>
        <v>49860</v>
      </c>
      <c r="T3889" s="43">
        <f ca="1">_xll.BInterpol('Base CDI'!$H$4:$H$28,'Base CDI'!$J$4:$J$29,S3889,"Cubic","Extrapolate=Linear","MultiX=Average","Skip=True","Sort=True")</f>
        <v>13.46075533483836</v>
      </c>
      <c r="U3889" s="43">
        <f ca="1">_xll.BInterpol('Base CDI'!$H$4:$H$28,'Base CDI'!$I$4:$I$29,S3889,"Cubic","Extrapolate=Linear","MultiX=Average","Skip=True","Sort=True")</f>
        <v>13.445833149949253</v>
      </c>
    </row>
    <row r="3890" spans="16:21" x14ac:dyDescent="0.25">
      <c r="P3890" s="10">
        <v>40169</v>
      </c>
      <c r="Q3890">
        <v>22.313420000000001</v>
      </c>
      <c r="S3890" s="42">
        <f t="shared" ca="1" si="66"/>
        <v>49861</v>
      </c>
      <c r="T3890" s="43">
        <f ca="1">_xll.BInterpol('Base CDI'!$H$4:$H$28,'Base CDI'!$J$4:$J$29,S3890,"Cubic","Extrapolate=Linear","MultiX=Average","Skip=True","Sort=True")</f>
        <v>13.460698427029152</v>
      </c>
      <c r="U3890" s="43">
        <f ca="1">_xll.BInterpol('Base CDI'!$H$4:$H$28,'Base CDI'!$I$4:$I$29,S3890,"Cubic","Extrapolate=Linear","MultiX=Average","Skip=True","Sort=True")</f>
        <v>13.445748592199051</v>
      </c>
    </row>
    <row r="3891" spans="16:21" x14ac:dyDescent="0.25">
      <c r="P3891" s="10">
        <v>40170</v>
      </c>
      <c r="Q3891">
        <v>22.32075</v>
      </c>
      <c r="S3891" s="42">
        <f t="shared" ca="1" si="66"/>
        <v>49862</v>
      </c>
      <c r="T3891" s="43">
        <f ca="1">_xll.BInterpol('Base CDI'!$H$4:$H$28,'Base CDI'!$J$4:$J$29,S3891,"Cubic","Extrapolate=Linear","MultiX=Average","Skip=True","Sort=True")</f>
        <v>13.460641483063959</v>
      </c>
      <c r="U3891" s="43">
        <f ca="1">_xll.BInterpol('Base CDI'!$H$4:$H$28,'Base CDI'!$I$4:$I$29,S3891,"Cubic","Extrapolate=Linear","MultiX=Average","Skip=True","Sort=True")</f>
        <v>13.445663994158281</v>
      </c>
    </row>
    <row r="3892" spans="16:21" x14ac:dyDescent="0.25">
      <c r="P3892" s="10">
        <v>40171</v>
      </c>
      <c r="Q3892">
        <v>22.328060000000001</v>
      </c>
      <c r="S3892" s="42">
        <f t="shared" ca="1" si="66"/>
        <v>49863</v>
      </c>
      <c r="T3892" s="43">
        <f ca="1">_xll.BInterpol('Base CDI'!$H$4:$H$28,'Base CDI'!$J$4:$J$29,S3892,"Cubic","Extrapolate=Linear","MultiX=Average","Skip=True","Sort=True")</f>
        <v>13.460584503142536</v>
      </c>
      <c r="U3892" s="43">
        <f ca="1">_xll.BInterpol('Base CDI'!$H$4:$H$28,'Base CDI'!$I$4:$I$29,S3892,"Cubic","Extrapolate=Linear","MultiX=Average","Skip=True","Sort=True")</f>
        <v>13.445579356049548</v>
      </c>
    </row>
    <row r="3893" spans="16:21" x14ac:dyDescent="0.25">
      <c r="P3893" s="10">
        <v>40175</v>
      </c>
      <c r="Q3893">
        <v>22.335380000000001</v>
      </c>
      <c r="S3893" s="42">
        <f t="shared" ca="1" si="66"/>
        <v>49864</v>
      </c>
      <c r="T3893" s="43">
        <f ca="1">_xll.BInterpol('Base CDI'!$H$4:$H$28,'Base CDI'!$J$4:$J$29,S3893,"Cubic","Extrapolate=Linear","MultiX=Average","Skip=True","Sort=True")</f>
        <v>13.46052748746464</v>
      </c>
      <c r="U3893" s="43">
        <f ca="1">_xll.BInterpol('Base CDI'!$H$4:$H$28,'Base CDI'!$I$4:$I$29,S3893,"Cubic","Extrapolate=Linear","MultiX=Average","Skip=True","Sort=True")</f>
        <v>13.445494678095448</v>
      </c>
    </row>
    <row r="3894" spans="16:21" x14ac:dyDescent="0.25">
      <c r="P3894" s="10">
        <v>40176</v>
      </c>
      <c r="Q3894">
        <v>22.34271</v>
      </c>
      <c r="S3894" s="42">
        <f t="shared" ca="1" si="66"/>
        <v>49865</v>
      </c>
      <c r="T3894" s="43">
        <f ca="1">_xll.BInterpol('Base CDI'!$H$4:$H$28,'Base CDI'!$J$4:$J$29,S3894,"Cubic","Extrapolate=Linear","MultiX=Average","Skip=True","Sort=True")</f>
        <v>13.460470436230031</v>
      </c>
      <c r="U3894" s="43">
        <f ca="1">_xll.BInterpol('Base CDI'!$H$4:$H$28,'Base CDI'!$I$4:$I$29,S3894,"Cubic","Extrapolate=Linear","MultiX=Average","Skip=True","Sort=True")</f>
        <v>13.445409960518584</v>
      </c>
    </row>
    <row r="3895" spans="16:21" x14ac:dyDescent="0.25">
      <c r="P3895" s="10">
        <v>40177</v>
      </c>
      <c r="Q3895">
        <v>22.35004</v>
      </c>
      <c r="S3895" s="42">
        <f t="shared" ca="1" si="66"/>
        <v>49866</v>
      </c>
      <c r="T3895" s="43">
        <f ca="1">_xll.BInterpol('Base CDI'!$H$4:$H$28,'Base CDI'!$J$4:$J$29,S3895,"Cubic","Extrapolate=Linear","MultiX=Average","Skip=True","Sort=True")</f>
        <v>13.460413349638461</v>
      </c>
      <c r="U3895" s="43">
        <f ca="1">_xll.BInterpol('Base CDI'!$H$4:$H$28,'Base CDI'!$I$4:$I$29,S3895,"Cubic","Extrapolate=Linear","MultiX=Average","Skip=True","Sort=True")</f>
        <v>13.445325203541552</v>
      </c>
    </row>
    <row r="3896" spans="16:21" x14ac:dyDescent="0.25">
      <c r="P3896" s="10">
        <v>40178</v>
      </c>
      <c r="Q3896">
        <v>22.357320000000001</v>
      </c>
      <c r="S3896" s="42">
        <f t="shared" ca="1" si="66"/>
        <v>49867</v>
      </c>
      <c r="T3896" s="43">
        <f ca="1">_xll.BInterpol('Base CDI'!$H$4:$H$28,'Base CDI'!$J$4:$J$29,S3896,"Cubic","Extrapolate=Linear","MultiX=Average","Skip=True","Sort=True")</f>
        <v>13.46035622788969</v>
      </c>
      <c r="U3896" s="43">
        <f ca="1">_xll.BInterpol('Base CDI'!$H$4:$H$28,'Base CDI'!$I$4:$I$29,S3896,"Cubic","Extrapolate=Linear","MultiX=Average","Skip=True","Sort=True")</f>
        <v>13.445240407386954</v>
      </c>
    </row>
    <row r="3897" spans="16:21" x14ac:dyDescent="0.25">
      <c r="P3897" s="10">
        <v>40182</v>
      </c>
      <c r="Q3897">
        <v>22.364599999999999</v>
      </c>
      <c r="S3897" s="42">
        <f t="shared" ca="1" si="66"/>
        <v>49868</v>
      </c>
      <c r="T3897" s="43">
        <f ca="1">_xll.BInterpol('Base CDI'!$H$4:$H$28,'Base CDI'!$J$4:$J$29,S3897,"Cubic","Extrapolate=Linear","MultiX=Average","Skip=True","Sort=True")</f>
        <v>13.460299071183472</v>
      </c>
      <c r="U3897" s="43">
        <f ca="1">_xll.BInterpol('Base CDI'!$H$4:$H$28,'Base CDI'!$I$4:$I$29,S3897,"Cubic","Extrapolate=Linear","MultiX=Average","Skip=True","Sort=True")</f>
        <v>13.445155572277391</v>
      </c>
    </row>
    <row r="3898" spans="16:21" x14ac:dyDescent="0.25">
      <c r="P3898" s="10">
        <v>40183</v>
      </c>
      <c r="Q3898">
        <v>22.371929999999999</v>
      </c>
      <c r="S3898" s="42">
        <f t="shared" ca="1" si="66"/>
        <v>49869</v>
      </c>
      <c r="T3898" s="43">
        <f ca="1">_xll.BInterpol('Base CDI'!$H$4:$H$28,'Base CDI'!$J$4:$J$29,S3898,"Cubic","Extrapolate=Linear","MultiX=Average","Skip=True","Sort=True")</f>
        <v>13.460241879719568</v>
      </c>
      <c r="U3898" s="43">
        <f ca="1">_xll.BInterpol('Base CDI'!$H$4:$H$28,'Base CDI'!$I$4:$I$29,S3898,"Cubic","Extrapolate=Linear","MultiX=Average","Skip=True","Sort=True")</f>
        <v>13.445070698435462</v>
      </c>
    </row>
    <row r="3899" spans="16:21" x14ac:dyDescent="0.25">
      <c r="P3899" s="10">
        <v>40184</v>
      </c>
      <c r="Q3899">
        <v>22.379259999999999</v>
      </c>
      <c r="S3899" s="42">
        <f t="shared" ca="1" si="66"/>
        <v>49870</v>
      </c>
      <c r="T3899" s="43">
        <f ca="1">_xll.BInterpol('Base CDI'!$H$4:$H$28,'Base CDI'!$J$4:$J$29,S3899,"Cubic","Extrapolate=Linear","MultiX=Average","Skip=True","Sort=True")</f>
        <v>13.460184653697732</v>
      </c>
      <c r="U3899" s="43">
        <f ca="1">_xll.BInterpol('Base CDI'!$H$4:$H$28,'Base CDI'!$I$4:$I$29,S3899,"Cubic","Extrapolate=Linear","MultiX=Average","Skip=True","Sort=True")</f>
        <v>13.444985786083766</v>
      </c>
    </row>
    <row r="3900" spans="16:21" x14ac:dyDescent="0.25">
      <c r="P3900" s="10">
        <v>40185</v>
      </c>
      <c r="Q3900">
        <v>22.386600000000001</v>
      </c>
      <c r="S3900" s="42">
        <f t="shared" ca="1" si="66"/>
        <v>49871</v>
      </c>
      <c r="T3900" s="43">
        <f ca="1">_xll.BInterpol('Base CDI'!$H$4:$H$28,'Base CDI'!$J$4:$J$29,S3900,"Cubic","Extrapolate=Linear","MultiX=Average","Skip=True","Sort=True")</f>
        <v>13.460127393317721</v>
      </c>
      <c r="U3900" s="43">
        <f ca="1">_xll.BInterpol('Base CDI'!$H$4:$H$28,'Base CDI'!$I$4:$I$29,S3900,"Cubic","Extrapolate=Linear","MultiX=Average","Skip=True","Sort=True")</f>
        <v>13.444900835444903</v>
      </c>
    </row>
    <row r="3901" spans="16:21" x14ac:dyDescent="0.25">
      <c r="P3901" s="10">
        <v>40186</v>
      </c>
      <c r="Q3901">
        <v>22.39395</v>
      </c>
      <c r="S3901" s="42">
        <f t="shared" ca="1" si="66"/>
        <v>49872</v>
      </c>
      <c r="T3901" s="43">
        <f ca="1">_xll.BInterpol('Base CDI'!$H$4:$H$28,'Base CDI'!$J$4:$J$29,S3901,"Cubic","Extrapolate=Linear","MultiX=Average","Skip=True","Sort=True")</f>
        <v>13.460070098779292</v>
      </c>
      <c r="U3901" s="43">
        <f ca="1">_xll.BInterpol('Base CDI'!$H$4:$H$28,'Base CDI'!$I$4:$I$29,S3901,"Cubic","Extrapolate=Linear","MultiX=Average","Skip=True","Sort=True")</f>
        <v>13.444815846741472</v>
      </c>
    </row>
    <row r="3902" spans="16:21" x14ac:dyDescent="0.25">
      <c r="P3902" s="10">
        <v>40189</v>
      </c>
      <c r="Q3902">
        <v>22.401299999999999</v>
      </c>
      <c r="S3902" s="42">
        <f t="shared" ca="1" si="66"/>
        <v>49873</v>
      </c>
      <c r="T3902" s="43">
        <f ca="1">_xll.BInterpol('Base CDI'!$H$4:$H$28,'Base CDI'!$J$4:$J$29,S3902,"Cubic","Extrapolate=Linear","MultiX=Average","Skip=True","Sort=True")</f>
        <v>13.460012770282203</v>
      </c>
      <c r="U3902" s="43">
        <f ca="1">_xll.BInterpol('Base CDI'!$H$4:$H$28,'Base CDI'!$I$4:$I$29,S3902,"Cubic","Extrapolate=Linear","MultiX=Average","Skip=True","Sort=True")</f>
        <v>13.444730820196074</v>
      </c>
    </row>
    <row r="3903" spans="16:21" x14ac:dyDescent="0.25">
      <c r="P3903" s="10">
        <v>40190</v>
      </c>
      <c r="Q3903">
        <v>22.408650000000002</v>
      </c>
      <c r="S3903" s="42">
        <f t="shared" ca="1" si="66"/>
        <v>49874</v>
      </c>
      <c r="T3903" s="43">
        <f ca="1">_xll.BInterpol('Base CDI'!$H$4:$H$28,'Base CDI'!$J$4:$J$29,S3903,"Cubic","Extrapolate=Linear","MultiX=Average","Skip=True","Sort=True")</f>
        <v>13.459955408026209</v>
      </c>
      <c r="U3903" s="43">
        <f ca="1">_xll.BInterpol('Base CDI'!$H$4:$H$28,'Base CDI'!$I$4:$I$29,S3903,"Cubic","Extrapolate=Linear","MultiX=Average","Skip=True","Sort=True")</f>
        <v>13.44464575603131</v>
      </c>
    </row>
    <row r="3904" spans="16:21" x14ac:dyDescent="0.25">
      <c r="P3904" s="10">
        <v>40191</v>
      </c>
      <c r="Q3904">
        <v>22.416</v>
      </c>
      <c r="S3904" s="42">
        <f t="shared" ca="1" si="66"/>
        <v>49875</v>
      </c>
      <c r="T3904" s="43">
        <f ca="1">_xll.BInterpol('Base CDI'!$H$4:$H$28,'Base CDI'!$J$4:$J$29,S3904,"Cubic","Extrapolate=Linear","MultiX=Average","Skip=True","Sort=True")</f>
        <v>13.459898012211069</v>
      </c>
      <c r="U3904" s="43">
        <f ca="1">_xll.BInterpol('Base CDI'!$H$4:$H$28,'Base CDI'!$I$4:$I$29,S3904,"Cubic","Extrapolate=Linear","MultiX=Average","Skip=True","Sort=True")</f>
        <v>13.444560654469777</v>
      </c>
    </row>
    <row r="3905" spans="16:21" x14ac:dyDescent="0.25">
      <c r="P3905" s="10">
        <v>40192</v>
      </c>
      <c r="Q3905">
        <v>22.423359999999999</v>
      </c>
      <c r="S3905" s="42">
        <f t="shared" ca="1" si="66"/>
        <v>49876</v>
      </c>
      <c r="T3905" s="43">
        <f ca="1">_xll.BInterpol('Base CDI'!$H$4:$H$28,'Base CDI'!$J$4:$J$29,S3905,"Cubic","Extrapolate=Linear","MultiX=Average","Skip=True","Sort=True")</f>
        <v>13.459840583036538</v>
      </c>
      <c r="U3905" s="43">
        <f ca="1">_xll.BInterpol('Base CDI'!$H$4:$H$28,'Base CDI'!$I$4:$I$29,S3905,"Cubic","Extrapolate=Linear","MultiX=Average","Skip=True","Sort=True")</f>
        <v>13.444475515734078</v>
      </c>
    </row>
    <row r="3906" spans="16:21" x14ac:dyDescent="0.25">
      <c r="P3906" s="10">
        <v>40193</v>
      </c>
      <c r="Q3906">
        <v>22.430720000000001</v>
      </c>
      <c r="S3906" s="42">
        <f t="shared" ca="1" si="66"/>
        <v>49877</v>
      </c>
      <c r="T3906" s="43">
        <f ca="1">_xll.BInterpol('Base CDI'!$H$4:$H$28,'Base CDI'!$J$4:$J$29,S3906,"Cubic","Extrapolate=Linear","MultiX=Average","Skip=True","Sort=True")</f>
        <v>13.459783120702372</v>
      </c>
      <c r="U3906" s="43">
        <f ca="1">_xll.BInterpol('Base CDI'!$H$4:$H$28,'Base CDI'!$I$4:$I$29,S3906,"Cubic","Extrapolate=Linear","MultiX=Average","Skip=True","Sort=True")</f>
        <v>13.444390340046809</v>
      </c>
    </row>
    <row r="3907" spans="16:21" x14ac:dyDescent="0.25">
      <c r="P3907" s="10">
        <v>40196</v>
      </c>
      <c r="Q3907">
        <v>22.43807</v>
      </c>
      <c r="S3907" s="42">
        <f t="shared" ca="1" si="66"/>
        <v>49878</v>
      </c>
      <c r="T3907" s="43">
        <f ca="1">_xll.BInterpol('Base CDI'!$H$4:$H$28,'Base CDI'!$J$4:$J$29,S3907,"Cubic","Extrapolate=Linear","MultiX=Average","Skip=True","Sort=True")</f>
        <v>13.45972562540833</v>
      </c>
      <c r="U3907" s="43">
        <f ca="1">_xll.BInterpol('Base CDI'!$H$4:$H$28,'Base CDI'!$I$4:$I$29,S3907,"Cubic","Extrapolate=Linear","MultiX=Average","Skip=True","Sort=True")</f>
        <v>13.444305127630573</v>
      </c>
    </row>
    <row r="3908" spans="16:21" x14ac:dyDescent="0.25">
      <c r="P3908" s="10">
        <v>40197</v>
      </c>
      <c r="Q3908">
        <v>22.445430000000002</v>
      </c>
      <c r="S3908" s="42">
        <f t="shared" ca="1" si="66"/>
        <v>49879</v>
      </c>
      <c r="T3908" s="43">
        <f ca="1">_xll.BInterpol('Base CDI'!$H$4:$H$28,'Base CDI'!$J$4:$J$29,S3908,"Cubic","Extrapolate=Linear","MultiX=Average","Skip=True","Sort=True")</f>
        <v>13.459668097354168</v>
      </c>
      <c r="U3908" s="43">
        <f ca="1">_xll.BInterpol('Base CDI'!$H$4:$H$28,'Base CDI'!$I$4:$I$29,S3908,"Cubic","Extrapolate=Linear","MultiX=Average","Skip=True","Sort=True")</f>
        <v>13.444219878707969</v>
      </c>
    </row>
    <row r="3909" spans="16:21" x14ac:dyDescent="0.25">
      <c r="P3909" s="10">
        <v>40198</v>
      </c>
      <c r="Q3909">
        <v>22.452780000000001</v>
      </c>
      <c r="S3909" s="42">
        <f t="shared" ca="1" si="66"/>
        <v>49880</v>
      </c>
      <c r="T3909" s="43">
        <f ca="1">_xll.BInterpol('Base CDI'!$H$4:$H$28,'Base CDI'!$J$4:$J$29,S3909,"Cubic","Extrapolate=Linear","MultiX=Average","Skip=True","Sort=True")</f>
        <v>13.459610536739644</v>
      </c>
      <c r="U3909" s="43">
        <f ca="1">_xll.BInterpol('Base CDI'!$H$4:$H$28,'Base CDI'!$I$4:$I$29,S3909,"Cubic","Extrapolate=Linear","MultiX=Average","Skip=True","Sort=True")</f>
        <v>13.444134593501595</v>
      </c>
    </row>
    <row r="3910" spans="16:21" x14ac:dyDescent="0.25">
      <c r="P3910" s="10">
        <v>40199</v>
      </c>
      <c r="Q3910">
        <v>22.460149999999999</v>
      </c>
      <c r="S3910" s="42">
        <f t="shared" ca="1" si="66"/>
        <v>49881</v>
      </c>
      <c r="T3910" s="43">
        <f ca="1">_xll.BInterpol('Base CDI'!$H$4:$H$28,'Base CDI'!$J$4:$J$29,S3910,"Cubic","Extrapolate=Linear","MultiX=Average","Skip=True","Sort=True")</f>
        <v>13.459552943764512</v>
      </c>
      <c r="U3910" s="43">
        <f ca="1">_xll.BInterpol('Base CDI'!$H$4:$H$28,'Base CDI'!$I$4:$I$29,S3910,"Cubic","Extrapolate=Linear","MultiX=Average","Skip=True","Sort=True")</f>
        <v>13.444049272234054</v>
      </c>
    </row>
    <row r="3911" spans="16:21" x14ac:dyDescent="0.25">
      <c r="P3911" s="10">
        <v>40200</v>
      </c>
      <c r="Q3911">
        <v>22.46752</v>
      </c>
      <c r="S3911" s="42">
        <f t="shared" ca="1" si="66"/>
        <v>49882</v>
      </c>
      <c r="T3911" s="43">
        <f ca="1">_xll.BInterpol('Base CDI'!$H$4:$H$28,'Base CDI'!$J$4:$J$29,S3911,"Cubic","Extrapolate=Linear","MultiX=Average","Skip=True","Sort=True")</f>
        <v>13.459495318628532</v>
      </c>
      <c r="U3911" s="43">
        <f ca="1">_xll.BInterpol('Base CDI'!$H$4:$H$28,'Base CDI'!$I$4:$I$29,S3911,"Cubic","Extrapolate=Linear","MultiX=Average","Skip=True","Sort=True")</f>
        <v>13.443963915127942</v>
      </c>
    </row>
    <row r="3912" spans="16:21" x14ac:dyDescent="0.25">
      <c r="P3912" s="10">
        <v>40203</v>
      </c>
      <c r="Q3912">
        <v>22.474889999999998</v>
      </c>
      <c r="S3912" s="42">
        <f t="shared" ca="1" si="66"/>
        <v>49883</v>
      </c>
      <c r="T3912" s="43">
        <f ca="1">_xll.BInterpol('Base CDI'!$H$4:$H$28,'Base CDI'!$J$4:$J$29,S3912,"Cubic","Extrapolate=Linear","MultiX=Average","Skip=True","Sort=True")</f>
        <v>13.459437661531458</v>
      </c>
      <c r="U3912" s="43">
        <f ca="1">_xll.BInterpol('Base CDI'!$H$4:$H$28,'Base CDI'!$I$4:$I$29,S3912,"Cubic","Extrapolate=Linear","MultiX=Average","Skip=True","Sort=True")</f>
        <v>13.443878522405862</v>
      </c>
    </row>
    <row r="3913" spans="16:21" x14ac:dyDescent="0.25">
      <c r="P3913" s="10">
        <v>40204</v>
      </c>
      <c r="Q3913">
        <v>22.48227</v>
      </c>
      <c r="S3913" s="42">
        <f t="shared" ca="1" si="66"/>
        <v>49884</v>
      </c>
      <c r="T3913" s="43">
        <f ca="1">_xll.BInterpol('Base CDI'!$H$4:$H$28,'Base CDI'!$J$4:$J$29,S3913,"Cubic","Extrapolate=Linear","MultiX=Average","Skip=True","Sort=True")</f>
        <v>13.45937997267305</v>
      </c>
      <c r="U3913" s="43">
        <f ca="1">_xll.BInterpol('Base CDI'!$H$4:$H$28,'Base CDI'!$I$4:$I$29,S3913,"Cubic","Extrapolate=Linear","MultiX=Average","Skip=True","Sort=True")</f>
        <v>13.443793094290413</v>
      </c>
    </row>
    <row r="3914" spans="16:21" x14ac:dyDescent="0.25">
      <c r="P3914" s="10">
        <v>40205</v>
      </c>
      <c r="Q3914">
        <v>22.489650000000001</v>
      </c>
      <c r="S3914" s="42">
        <f t="shared" ca="1" si="66"/>
        <v>49885</v>
      </c>
      <c r="T3914" s="43">
        <f ca="1">_xll.BInterpol('Base CDI'!$H$4:$H$28,'Base CDI'!$J$4:$J$29,S3914,"Cubic","Extrapolate=Linear","MultiX=Average","Skip=True","Sort=True")</f>
        <v>13.459322252253061</v>
      </c>
      <c r="U3914" s="43">
        <f ca="1">_xll.BInterpol('Base CDI'!$H$4:$H$28,'Base CDI'!$I$4:$I$29,S3914,"Cubic","Extrapolate=Linear","MultiX=Average","Skip=True","Sort=True")</f>
        <v>13.443707631004193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7">S3914+1</f>
        <v>49886</v>
      </c>
      <c r="T3915" s="43">
        <f ca="1">_xll.BInterpol('Base CDI'!$H$4:$H$28,'Base CDI'!$J$4:$J$29,S3915,"Cubic","Extrapolate=Linear","MultiX=Average","Skip=True","Sort=True")</f>
        <v>13.459264500471251</v>
      </c>
      <c r="U3915" s="43">
        <f ca="1">_xll.BInterpol('Base CDI'!$H$4:$H$28,'Base CDI'!$I$4:$I$29,S3915,"Cubic","Extrapolate=Linear","MultiX=Average","Skip=True","Sort=True")</f>
        <v>13.443622132769805</v>
      </c>
    </row>
    <row r="3916" spans="16:21" x14ac:dyDescent="0.25">
      <c r="P3916" s="10">
        <v>40207</v>
      </c>
      <c r="Q3916">
        <v>22.50441</v>
      </c>
      <c r="S3916" s="42">
        <f t="shared" ca="1" si="67"/>
        <v>49887</v>
      </c>
      <c r="T3916" s="43">
        <f ca="1">_xll.BInterpol('Base CDI'!$H$4:$H$28,'Base CDI'!$J$4:$J$29,S3916,"Cubic","Extrapolate=Linear","MultiX=Average","Skip=True","Sort=True")</f>
        <v>13.459206717527374</v>
      </c>
      <c r="U3916" s="43">
        <f ca="1">_xll.BInterpol('Base CDI'!$H$4:$H$28,'Base CDI'!$I$4:$I$29,S3916,"Cubic","Extrapolate=Linear","MultiX=Average","Skip=True","Sort=True")</f>
        <v>13.443536599809846</v>
      </c>
    </row>
    <row r="3917" spans="16:21" x14ac:dyDescent="0.25">
      <c r="P3917" s="10">
        <v>40210</v>
      </c>
      <c r="Q3917">
        <v>22.511800000000001</v>
      </c>
      <c r="S3917" s="42">
        <f t="shared" ca="1" si="67"/>
        <v>49888</v>
      </c>
      <c r="T3917" s="43">
        <f ca="1">_xll.BInterpol('Base CDI'!$H$4:$H$28,'Base CDI'!$J$4:$J$29,S3917,"Cubic","Extrapolate=Linear","MultiX=Average","Skip=True","Sort=True")</f>
        <v>13.459148903621191</v>
      </c>
      <c r="U3917" s="43">
        <f ca="1">_xll.BInterpol('Base CDI'!$H$4:$H$28,'Base CDI'!$I$4:$I$29,S3917,"Cubic","Extrapolate=Linear","MultiX=Average","Skip=True","Sort=True")</f>
        <v>13.443451032346918</v>
      </c>
    </row>
    <row r="3918" spans="16:21" x14ac:dyDescent="0.25">
      <c r="P3918" s="10">
        <v>40211</v>
      </c>
      <c r="Q3918">
        <v>22.519200000000001</v>
      </c>
      <c r="S3918" s="42">
        <f t="shared" ca="1" si="67"/>
        <v>49889</v>
      </c>
      <c r="T3918" s="43">
        <f ca="1">_xll.BInterpol('Base CDI'!$H$4:$H$28,'Base CDI'!$J$4:$J$29,S3918,"Cubic","Extrapolate=Linear","MultiX=Average","Skip=True","Sort=True")</f>
        <v>13.459091058952454</v>
      </c>
      <c r="U3918" s="43">
        <f ca="1">_xll.BInterpol('Base CDI'!$H$4:$H$28,'Base CDI'!$I$4:$I$29,S3918,"Cubic","Extrapolate=Linear","MultiX=Average","Skip=True","Sort=True")</f>
        <v>13.443365430603619</v>
      </c>
    </row>
    <row r="3919" spans="16:21" x14ac:dyDescent="0.25">
      <c r="P3919" s="10">
        <v>40212</v>
      </c>
      <c r="Q3919">
        <v>22.526589999999999</v>
      </c>
      <c r="S3919" s="42">
        <f t="shared" ca="1" si="67"/>
        <v>49890</v>
      </c>
      <c r="T3919" s="43">
        <f ca="1">_xll.BInterpol('Base CDI'!$H$4:$H$28,'Base CDI'!$J$4:$J$29,S3919,"Cubic","Extrapolate=Linear","MultiX=Average","Skip=True","Sort=True")</f>
        <v>13.459033183720924</v>
      </c>
      <c r="U3919" s="43">
        <f ca="1">_xll.BInterpol('Base CDI'!$H$4:$H$28,'Base CDI'!$I$4:$I$29,S3919,"Cubic","Extrapolate=Linear","MultiX=Average","Skip=True","Sort=True")</f>
        <v>13.44327979480255</v>
      </c>
    </row>
    <row r="3920" spans="16:21" x14ac:dyDescent="0.25">
      <c r="P3920" s="10">
        <v>40213</v>
      </c>
      <c r="Q3920">
        <v>22.53398</v>
      </c>
      <c r="S3920" s="42">
        <f t="shared" ca="1" si="67"/>
        <v>49891</v>
      </c>
      <c r="T3920" s="43">
        <f ca="1">_xll.BInterpol('Base CDI'!$H$4:$H$28,'Base CDI'!$J$4:$J$29,S3920,"Cubic","Extrapolate=Linear","MultiX=Average","Skip=True","Sort=True")</f>
        <v>13.458975278126355</v>
      </c>
      <c r="U3920" s="43">
        <f ca="1">_xll.BInterpol('Base CDI'!$H$4:$H$28,'Base CDI'!$I$4:$I$29,S3920,"Cubic","Extrapolate=Linear","MultiX=Average","Skip=True","Sort=True")</f>
        <v>13.443194125166309</v>
      </c>
    </row>
    <row r="3921" spans="16:21" x14ac:dyDescent="0.25">
      <c r="P3921" s="10">
        <v>40214</v>
      </c>
      <c r="Q3921">
        <v>22.541370000000001</v>
      </c>
      <c r="S3921" s="42">
        <f t="shared" ca="1" si="67"/>
        <v>49892</v>
      </c>
      <c r="T3921" s="43">
        <f ca="1">_xll.BInterpol('Base CDI'!$H$4:$H$28,'Base CDI'!$J$4:$J$29,S3921,"Cubic","Extrapolate=Linear","MultiX=Average","Skip=True","Sort=True")</f>
        <v>13.458917342368505</v>
      </c>
      <c r="U3921" s="43">
        <f ca="1">_xll.BInterpol('Base CDI'!$H$4:$H$28,'Base CDI'!$I$4:$I$29,S3921,"Cubic","Extrapolate=Linear","MultiX=Average","Skip=True","Sort=True")</f>
        <v>13.443108421917497</v>
      </c>
    </row>
    <row r="3922" spans="16:21" x14ac:dyDescent="0.25">
      <c r="P3922" s="10">
        <v>40217</v>
      </c>
      <c r="Q3922">
        <v>22.548770000000001</v>
      </c>
      <c r="S3922" s="42">
        <f t="shared" ca="1" si="67"/>
        <v>49893</v>
      </c>
      <c r="T3922" s="43">
        <f ca="1">_xll.BInterpol('Base CDI'!$H$4:$H$28,'Base CDI'!$J$4:$J$29,S3922,"Cubic","Extrapolate=Linear","MultiX=Average","Skip=True","Sort=True")</f>
        <v>13.45885937664713</v>
      </c>
      <c r="U3922" s="43">
        <f ca="1">_xll.BInterpol('Base CDI'!$H$4:$H$28,'Base CDI'!$I$4:$I$29,S3922,"Cubic","Extrapolate=Linear","MultiX=Average","Skip=True","Sort=True")</f>
        <v>13.443022685278715</v>
      </c>
    </row>
    <row r="3923" spans="16:21" x14ac:dyDescent="0.25">
      <c r="P3923" s="10">
        <v>40218</v>
      </c>
      <c r="Q3923">
        <v>22.556170000000002</v>
      </c>
      <c r="S3923" s="42">
        <f t="shared" ca="1" si="67"/>
        <v>49894</v>
      </c>
      <c r="T3923" s="43">
        <f ca="1">_xll.BInterpol('Base CDI'!$H$4:$H$28,'Base CDI'!$J$4:$J$29,S3923,"Cubic","Extrapolate=Linear","MultiX=Average","Skip=True","Sort=True")</f>
        <v>13.458801381161988</v>
      </c>
      <c r="U3923" s="43">
        <f ca="1">_xll.BInterpol('Base CDI'!$H$4:$H$28,'Base CDI'!$I$4:$I$29,S3923,"Cubic","Extrapolate=Linear","MultiX=Average","Skip=True","Sort=True")</f>
        <v>13.442936915472561</v>
      </c>
    </row>
    <row r="3924" spans="16:21" x14ac:dyDescent="0.25">
      <c r="P3924" s="10">
        <v>40219</v>
      </c>
      <c r="Q3924">
        <v>22.563569999999999</v>
      </c>
      <c r="S3924" s="42">
        <f t="shared" ca="1" si="67"/>
        <v>49895</v>
      </c>
      <c r="T3924" s="43">
        <f ca="1">_xll.BInterpol('Base CDI'!$H$4:$H$28,'Base CDI'!$J$4:$J$29,S3924,"Cubic","Extrapolate=Linear","MultiX=Average","Skip=True","Sort=True")</f>
        <v>13.458743356112835</v>
      </c>
      <c r="U3924" s="43">
        <f ca="1">_xll.BInterpol('Base CDI'!$H$4:$H$28,'Base CDI'!$I$4:$I$29,S3924,"Cubic","Extrapolate=Linear","MultiX=Average","Skip=True","Sort=True")</f>
        <v>13.442851112721637</v>
      </c>
    </row>
    <row r="3925" spans="16:21" x14ac:dyDescent="0.25">
      <c r="P3925" s="10">
        <v>40220</v>
      </c>
      <c r="Q3925">
        <v>22.570969999999999</v>
      </c>
      <c r="S3925" s="42">
        <f t="shared" ca="1" si="67"/>
        <v>49896</v>
      </c>
      <c r="T3925" s="43">
        <f ca="1">_xll.BInterpol('Base CDI'!$H$4:$H$28,'Base CDI'!$J$4:$J$29,S3925,"Cubic","Extrapolate=Linear","MultiX=Average","Skip=True","Sort=True")</f>
        <v>13.458685301699429</v>
      </c>
      <c r="U3925" s="43">
        <f ca="1">_xll.BInterpol('Base CDI'!$H$4:$H$28,'Base CDI'!$I$4:$I$29,S3925,"Cubic","Extrapolate=Linear","MultiX=Average","Skip=True","Sort=True")</f>
        <v>13.44276527724854</v>
      </c>
    </row>
    <row r="3926" spans="16:21" x14ac:dyDescent="0.25">
      <c r="P3926" s="10">
        <v>40221</v>
      </c>
      <c r="Q3926">
        <v>22.578379999999999</v>
      </c>
      <c r="S3926" s="42">
        <f t="shared" ca="1" si="67"/>
        <v>49897</v>
      </c>
      <c r="T3926" s="43">
        <f ca="1">_xll.BInterpol('Base CDI'!$H$4:$H$28,'Base CDI'!$J$4:$J$29,S3926,"Cubic","Extrapolate=Linear","MultiX=Average","Skip=True","Sort=True")</f>
        <v>13.458627218121526</v>
      </c>
      <c r="U3926" s="43">
        <f ca="1">_xll.BInterpol('Base CDI'!$H$4:$H$28,'Base CDI'!$I$4:$I$29,S3926,"Cubic","Extrapolate=Linear","MultiX=Average","Skip=True","Sort=True")</f>
        <v>13.442679409275872</v>
      </c>
    </row>
    <row r="3927" spans="16:21" x14ac:dyDescent="0.25">
      <c r="P3927" s="10">
        <v>40226</v>
      </c>
      <c r="Q3927">
        <v>22.585789999999999</v>
      </c>
      <c r="S3927" s="42">
        <f t="shared" ca="1" si="67"/>
        <v>49898</v>
      </c>
      <c r="T3927" s="43">
        <f ca="1">_xll.BInterpol('Base CDI'!$H$4:$H$28,'Base CDI'!$J$4:$J$29,S3927,"Cubic","Extrapolate=Linear","MultiX=Average","Skip=True","Sort=True")</f>
        <v>13.458569105578881</v>
      </c>
      <c r="U3927" s="43">
        <f ca="1">_xll.BInterpol('Base CDI'!$H$4:$H$28,'Base CDI'!$I$4:$I$29,S3927,"Cubic","Extrapolate=Linear","MultiX=Average","Skip=True","Sort=True")</f>
        <v>13.442593509026231</v>
      </c>
    </row>
    <row r="3928" spans="16:21" x14ac:dyDescent="0.25">
      <c r="P3928" s="10">
        <v>40227</v>
      </c>
      <c r="Q3928">
        <v>22.5932</v>
      </c>
      <c r="S3928" s="42">
        <f t="shared" ca="1" si="67"/>
        <v>49899</v>
      </c>
      <c r="T3928" s="43">
        <f ca="1">_xll.BInterpol('Base CDI'!$H$4:$H$28,'Base CDI'!$J$4:$J$29,S3928,"Cubic","Extrapolate=Linear","MultiX=Average","Skip=True","Sort=True")</f>
        <v>13.458510964271255</v>
      </c>
      <c r="U3928" s="43">
        <f ca="1">_xll.BInterpol('Base CDI'!$H$4:$H$28,'Base CDI'!$I$4:$I$29,S3928,"Cubic","Extrapolate=Linear","MultiX=Average","Skip=True","Sort=True")</f>
        <v>13.442507576722219</v>
      </c>
    </row>
    <row r="3929" spans="16:21" x14ac:dyDescent="0.25">
      <c r="P3929" s="10">
        <v>40228</v>
      </c>
      <c r="Q3929">
        <v>22.600629999999999</v>
      </c>
      <c r="S3929" s="42">
        <f t="shared" ca="1" si="67"/>
        <v>49900</v>
      </c>
      <c r="T3929" s="43">
        <f ca="1">_xll.BInterpol('Base CDI'!$H$4:$H$28,'Base CDI'!$J$4:$J$29,S3929,"Cubic","Extrapolate=Linear","MultiX=Average","Skip=True","Sort=True")</f>
        <v>13.458452794398401</v>
      </c>
      <c r="U3929" s="43">
        <f ca="1">_xll.BInterpol('Base CDI'!$H$4:$H$28,'Base CDI'!$I$4:$I$29,S3929,"Cubic","Extrapolate=Linear","MultiX=Average","Skip=True","Sort=True")</f>
        <v>13.442421612586434</v>
      </c>
    </row>
    <row r="3930" spans="16:21" x14ac:dyDescent="0.25">
      <c r="P3930" s="10">
        <v>40231</v>
      </c>
      <c r="Q3930">
        <v>22.608049999999999</v>
      </c>
      <c r="S3930" s="42">
        <f t="shared" ca="1" si="67"/>
        <v>49901</v>
      </c>
      <c r="T3930" s="43">
        <f ca="1">_xll.BInterpol('Base CDI'!$H$4:$H$28,'Base CDI'!$J$4:$J$29,S3930,"Cubic","Extrapolate=Linear","MultiX=Average","Skip=True","Sort=True")</f>
        <v>13.458394596160078</v>
      </c>
      <c r="U3930" s="43">
        <f ca="1">_xll.BInterpol('Base CDI'!$H$4:$H$28,'Base CDI'!$I$4:$I$29,S3930,"Cubic","Extrapolate=Linear","MultiX=Average","Skip=True","Sort=True")</f>
        <v>13.442335616841477</v>
      </c>
    </row>
    <row r="3931" spans="16:21" x14ac:dyDescent="0.25">
      <c r="P3931" s="10">
        <v>40232</v>
      </c>
      <c r="Q3931">
        <v>22.615480000000002</v>
      </c>
      <c r="S3931" s="42">
        <f t="shared" ca="1" si="67"/>
        <v>49902</v>
      </c>
      <c r="T3931" s="43">
        <f ca="1">_xll.BInterpol('Base CDI'!$H$4:$H$28,'Base CDI'!$J$4:$J$29,S3931,"Cubic","Extrapolate=Linear","MultiX=Average","Skip=True","Sort=True")</f>
        <v>13.458336369756042</v>
      </c>
      <c r="U3931" s="43">
        <f ca="1">_xll.BInterpol('Base CDI'!$H$4:$H$28,'Base CDI'!$I$4:$I$29,S3931,"Cubic","Extrapolate=Linear","MultiX=Average","Skip=True","Sort=True")</f>
        <v>13.442249589709947</v>
      </c>
    </row>
    <row r="3932" spans="16:21" x14ac:dyDescent="0.25">
      <c r="P3932" s="10">
        <v>40233</v>
      </c>
      <c r="Q3932">
        <v>22.622910000000001</v>
      </c>
      <c r="S3932" s="42">
        <f t="shared" ca="1" si="67"/>
        <v>49903</v>
      </c>
      <c r="T3932" s="43">
        <f ca="1">_xll.BInterpol('Base CDI'!$H$4:$H$28,'Base CDI'!$J$4:$J$29,S3932,"Cubic","Extrapolate=Linear","MultiX=Average","Skip=True","Sort=True")</f>
        <v>13.458278115386049</v>
      </c>
      <c r="U3932" s="43">
        <f ca="1">_xll.BInterpol('Base CDI'!$H$4:$H$28,'Base CDI'!$I$4:$I$29,S3932,"Cubic","Extrapolate=Linear","MultiX=Average","Skip=True","Sort=True")</f>
        <v>13.442163531414442</v>
      </c>
    </row>
    <row r="3933" spans="16:21" x14ac:dyDescent="0.25">
      <c r="P3933" s="10">
        <v>40234</v>
      </c>
      <c r="Q3933">
        <v>22.630330000000001</v>
      </c>
      <c r="S3933" s="42">
        <f t="shared" ca="1" si="67"/>
        <v>49904</v>
      </c>
      <c r="T3933" s="43">
        <f ca="1">_xll.BInterpol('Base CDI'!$H$4:$H$28,'Base CDI'!$J$4:$J$29,S3933,"Cubic","Extrapolate=Linear","MultiX=Average","Skip=True","Sort=True")</f>
        <v>13.458219833249856</v>
      </c>
      <c r="U3933" s="43">
        <f ca="1">_xll.BInterpol('Base CDI'!$H$4:$H$28,'Base CDI'!$I$4:$I$29,S3933,"Cubic","Extrapolate=Linear","MultiX=Average","Skip=True","Sort=True")</f>
        <v>13.442077442177567</v>
      </c>
    </row>
    <row r="3934" spans="16:21" x14ac:dyDescent="0.25">
      <c r="P3934" s="10">
        <v>40235</v>
      </c>
      <c r="Q3934">
        <v>22.63776</v>
      </c>
      <c r="S3934" s="42">
        <f t="shared" ca="1" si="67"/>
        <v>49905</v>
      </c>
      <c r="T3934" s="43">
        <f ca="1">_xll.BInterpol('Base CDI'!$H$4:$H$28,'Base CDI'!$J$4:$J$29,S3934,"Cubic","Extrapolate=Linear","MultiX=Average","Skip=True","Sort=True")</f>
        <v>13.458161523547224</v>
      </c>
      <c r="U3934" s="43">
        <f ca="1">_xll.BInterpol('Base CDI'!$H$4:$H$28,'Base CDI'!$I$4:$I$29,S3934,"Cubic","Extrapolate=Linear","MultiX=Average","Skip=True","Sort=True")</f>
        <v>13.441991322221917</v>
      </c>
    </row>
    <row r="3935" spans="16:21" x14ac:dyDescent="0.25">
      <c r="P3935" s="10">
        <v>40238</v>
      </c>
      <c r="Q3935">
        <v>22.645189999999999</v>
      </c>
      <c r="S3935" s="42">
        <f t="shared" ca="1" si="67"/>
        <v>49906</v>
      </c>
      <c r="T3935" s="43">
        <f ca="1">_xll.BInterpol('Base CDI'!$H$4:$H$28,'Base CDI'!$J$4:$J$29,S3935,"Cubic","Extrapolate=Linear","MultiX=Average","Skip=True","Sort=True")</f>
        <v>13.458103186477903</v>
      </c>
      <c r="U3935" s="43">
        <f ca="1">_xll.BInterpol('Base CDI'!$H$4:$H$28,'Base CDI'!$I$4:$I$29,S3935,"Cubic","Extrapolate=Linear","MultiX=Average","Skip=True","Sort=True")</f>
        <v>13.441905171770093</v>
      </c>
    </row>
    <row r="3936" spans="16:21" x14ac:dyDescent="0.25">
      <c r="P3936" s="10">
        <v>40239</v>
      </c>
      <c r="Q3936">
        <v>22.652609999999999</v>
      </c>
      <c r="S3936" s="42">
        <f t="shared" ca="1" si="67"/>
        <v>49907</v>
      </c>
      <c r="T3936" s="43">
        <f ca="1">_xll.BInterpol('Base CDI'!$H$4:$H$28,'Base CDI'!$J$4:$J$29,S3936,"Cubic","Extrapolate=Linear","MultiX=Average","Skip=True","Sort=True")</f>
        <v>13.458044822241655</v>
      </c>
      <c r="U3936" s="43">
        <f ca="1">_xll.BInterpol('Base CDI'!$H$4:$H$28,'Base CDI'!$I$4:$I$29,S3936,"Cubic","Extrapolate=Linear","MultiX=Average","Skip=True","Sort=True")</f>
        <v>13.441818991044695</v>
      </c>
    </row>
    <row r="3937" spans="16:21" x14ac:dyDescent="0.25">
      <c r="P3937" s="10">
        <v>40240</v>
      </c>
      <c r="Q3937">
        <v>22.660049999999998</v>
      </c>
      <c r="S3937" s="42">
        <f t="shared" ca="1" si="67"/>
        <v>49908</v>
      </c>
      <c r="T3937" s="43">
        <f ca="1">_xll.BInterpol('Base CDI'!$H$4:$H$28,'Base CDI'!$J$4:$J$29,S3937,"Cubic","Extrapolate=Linear","MultiX=Average","Skip=True","Sort=True")</f>
        <v>13.457986431038234</v>
      </c>
      <c r="U3937" s="43">
        <f ca="1">_xll.BInterpol('Base CDI'!$H$4:$H$28,'Base CDI'!$I$4:$I$29,S3937,"Cubic","Extrapolate=Linear","MultiX=Average","Skip=True","Sort=True")</f>
        <v>13.441732780268325</v>
      </c>
    </row>
    <row r="3938" spans="16:21" x14ac:dyDescent="0.25">
      <c r="P3938" s="10">
        <v>40241</v>
      </c>
      <c r="Q3938">
        <v>22.667480000000001</v>
      </c>
      <c r="S3938" s="42">
        <f t="shared" ca="1" si="67"/>
        <v>49909</v>
      </c>
      <c r="T3938" s="43">
        <f ca="1">_xll.BInterpol('Base CDI'!$H$4:$H$28,'Base CDI'!$J$4:$J$29,S3938,"Cubic","Extrapolate=Linear","MultiX=Average","Skip=True","Sort=True")</f>
        <v>13.457928013067399</v>
      </c>
      <c r="U3938" s="43">
        <f ca="1">_xll.BInterpol('Base CDI'!$H$4:$H$28,'Base CDI'!$I$4:$I$29,S3938,"Cubic","Extrapolate=Linear","MultiX=Average","Skip=True","Sort=True")</f>
        <v>13.441646539663578</v>
      </c>
    </row>
    <row r="3939" spans="16:21" x14ac:dyDescent="0.25">
      <c r="P3939" s="10">
        <v>40242</v>
      </c>
      <c r="Q3939">
        <v>22.674910000000001</v>
      </c>
      <c r="S3939" s="42">
        <f t="shared" ca="1" si="67"/>
        <v>49910</v>
      </c>
      <c r="T3939" s="43">
        <f ca="1">_xll.BInterpol('Base CDI'!$H$4:$H$28,'Base CDI'!$J$4:$J$29,S3939,"Cubic","Extrapolate=Linear","MultiX=Average","Skip=True","Sort=True")</f>
        <v>13.457869568528904</v>
      </c>
      <c r="U3939" s="43">
        <f ca="1">_xll.BInterpol('Base CDI'!$H$4:$H$28,'Base CDI'!$I$4:$I$29,S3939,"Cubic","Extrapolate=Linear","MultiX=Average","Skip=True","Sort=True")</f>
        <v>13.441560269453058</v>
      </c>
    </row>
    <row r="3940" spans="16:21" x14ac:dyDescent="0.25">
      <c r="P3940" s="10">
        <v>40245</v>
      </c>
      <c r="Q3940">
        <v>22.68234</v>
      </c>
      <c r="S3940" s="42">
        <f t="shared" ca="1" si="67"/>
        <v>49911</v>
      </c>
      <c r="T3940" s="43">
        <f ca="1">_xll.BInterpol('Base CDI'!$H$4:$H$28,'Base CDI'!$J$4:$J$29,S3940,"Cubic","Extrapolate=Linear","MultiX=Average","Skip=True","Sort=True")</f>
        <v>13.45781109762251</v>
      </c>
      <c r="U3940" s="43">
        <f ca="1">_xll.BInterpol('Base CDI'!$H$4:$H$28,'Base CDI'!$I$4:$I$29,S3940,"Cubic","Extrapolate=Linear","MultiX=Average","Skip=True","Sort=True")</f>
        <v>13.441473969859365</v>
      </c>
    </row>
    <row r="3941" spans="16:21" x14ac:dyDescent="0.25">
      <c r="P3941" s="10">
        <v>40246</v>
      </c>
      <c r="Q3941">
        <v>22.689800000000002</v>
      </c>
      <c r="S3941" s="42">
        <f t="shared" ca="1" si="67"/>
        <v>49912</v>
      </c>
      <c r="T3941" s="43">
        <f ca="1">_xll.BInterpol('Base CDI'!$H$4:$H$28,'Base CDI'!$J$4:$J$29,S3941,"Cubic","Extrapolate=Linear","MultiX=Average","Skip=True","Sort=True")</f>
        <v>13.45775260054797</v>
      </c>
      <c r="U3941" s="43">
        <f ca="1">_xll.BInterpol('Base CDI'!$H$4:$H$28,'Base CDI'!$I$4:$I$29,S3941,"Cubic","Extrapolate=Linear","MultiX=Average","Skip=True","Sort=True")</f>
        <v>13.441387641105095</v>
      </c>
    </row>
    <row r="3942" spans="16:21" x14ac:dyDescent="0.25">
      <c r="P3942" s="10">
        <v>40247</v>
      </c>
      <c r="Q3942">
        <v>22.69725</v>
      </c>
      <c r="S3942" s="42">
        <f t="shared" ca="1" si="67"/>
        <v>49913</v>
      </c>
      <c r="T3942" s="43">
        <f ca="1">_xll.BInterpol('Base CDI'!$H$4:$H$28,'Base CDI'!$J$4:$J$29,S3942,"Cubic","Extrapolate=Linear","MultiX=Average","Skip=True","Sort=True")</f>
        <v>13.457694077505042</v>
      </c>
      <c r="U3942" s="43">
        <f ca="1">_xll.BInterpol('Base CDI'!$H$4:$H$28,'Base CDI'!$I$4:$I$29,S3942,"Cubic","Extrapolate=Linear","MultiX=Average","Skip=True","Sort=True")</f>
        <v>13.441301283412852</v>
      </c>
    </row>
    <row r="3943" spans="16:21" x14ac:dyDescent="0.25">
      <c r="P3943" s="10">
        <v>40248</v>
      </c>
      <c r="Q3943">
        <v>22.704709999999999</v>
      </c>
      <c r="S3943" s="42">
        <f t="shared" ca="1" si="67"/>
        <v>49914</v>
      </c>
      <c r="T3943" s="43">
        <f ca="1">_xll.BInterpol('Base CDI'!$H$4:$H$28,'Base CDI'!$J$4:$J$29,S3943,"Cubic","Extrapolate=Linear","MultiX=Average","Skip=True","Sort=True")</f>
        <v>13.457635528693483</v>
      </c>
      <c r="U3943" s="43">
        <f ca="1">_xll.BInterpol('Base CDI'!$H$4:$H$28,'Base CDI'!$I$4:$I$29,S3943,"Cubic","Extrapolate=Linear","MultiX=Average","Skip=True","Sort=True")</f>
        <v>13.441214897005231</v>
      </c>
    </row>
    <row r="3944" spans="16:21" x14ac:dyDescent="0.25">
      <c r="P3944" s="10">
        <v>40249</v>
      </c>
      <c r="Q3944">
        <v>22.712160000000001</v>
      </c>
      <c r="S3944" s="42">
        <f t="shared" ca="1" si="67"/>
        <v>49915</v>
      </c>
      <c r="T3944" s="43">
        <f ca="1">_xll.BInterpol('Base CDI'!$H$4:$H$28,'Base CDI'!$J$4:$J$29,S3944,"Cubic","Extrapolate=Linear","MultiX=Average","Skip=True","Sort=True")</f>
        <v>13.457576954313051</v>
      </c>
      <c r="U3944" s="43">
        <f ca="1">_xll.BInterpol('Base CDI'!$H$4:$H$28,'Base CDI'!$I$4:$I$29,S3944,"Cubic","Extrapolate=Linear","MultiX=Average","Skip=True","Sort=True")</f>
        <v>13.441128482104837</v>
      </c>
    </row>
    <row r="3945" spans="16:21" x14ac:dyDescent="0.25">
      <c r="P3945" s="10">
        <v>40252</v>
      </c>
      <c r="Q3945">
        <v>22.7196</v>
      </c>
      <c r="S3945" s="42">
        <f t="shared" ca="1" si="67"/>
        <v>49916</v>
      </c>
      <c r="T3945" s="43">
        <f ca="1">_xll.BInterpol('Base CDI'!$H$4:$H$28,'Base CDI'!$J$4:$J$29,S3945,"Cubic","Extrapolate=Linear","MultiX=Average","Skip=True","Sort=True")</f>
        <v>13.457518354563501</v>
      </c>
      <c r="U3945" s="43">
        <f ca="1">_xll.BInterpol('Base CDI'!$H$4:$H$28,'Base CDI'!$I$4:$I$29,S3945,"Cubic","Extrapolate=Linear","MultiX=Average","Skip=True","Sort=True")</f>
        <v>13.441042038934269</v>
      </c>
    </row>
    <row r="3946" spans="16:21" x14ac:dyDescent="0.25">
      <c r="P3946" s="10">
        <v>40253</v>
      </c>
      <c r="Q3946">
        <v>22.727060000000002</v>
      </c>
      <c r="S3946" s="42">
        <f t="shared" ca="1" si="67"/>
        <v>49917</v>
      </c>
      <c r="T3946" s="43">
        <f ca="1">_xll.BInterpol('Base CDI'!$H$4:$H$28,'Base CDI'!$J$4:$J$29,S3946,"Cubic","Extrapolate=Linear","MultiX=Average","Skip=True","Sort=True")</f>
        <v>13.45745972964459</v>
      </c>
      <c r="U3946" s="43">
        <f ca="1">_xll.BInterpol('Base CDI'!$H$4:$H$28,'Base CDI'!$I$4:$I$29,S3946,"Cubic","Extrapolate=Linear","MultiX=Average","Skip=True","Sort=True")</f>
        <v>13.440955567716122</v>
      </c>
    </row>
    <row r="3947" spans="16:21" x14ac:dyDescent="0.25">
      <c r="P3947" s="10">
        <v>40254</v>
      </c>
      <c r="Q3947">
        <v>22.73451</v>
      </c>
      <c r="S3947" s="42">
        <f t="shared" ca="1" si="67"/>
        <v>49918</v>
      </c>
      <c r="T3947" s="43">
        <f ca="1">_xll.BInterpol('Base CDI'!$H$4:$H$28,'Base CDI'!$J$4:$J$29,S3947,"Cubic","Extrapolate=Linear","MultiX=Average","Skip=True","Sort=True")</f>
        <v>13.457401079756076</v>
      </c>
      <c r="U3947" s="43">
        <f ca="1">_xll.BInterpol('Base CDI'!$H$4:$H$28,'Base CDI'!$I$4:$I$29,S3947,"Cubic","Extrapolate=Linear","MultiX=Average","Skip=True","Sort=True")</f>
        <v>13.440869068673001</v>
      </c>
    </row>
    <row r="3948" spans="16:21" x14ac:dyDescent="0.25">
      <c r="P3948" s="10">
        <v>40255</v>
      </c>
      <c r="Q3948">
        <v>22.741969999999998</v>
      </c>
      <c r="S3948" s="42">
        <f t="shared" ca="1" si="67"/>
        <v>49919</v>
      </c>
      <c r="T3948" s="43">
        <f ca="1">_xll.BInterpol('Base CDI'!$H$4:$H$28,'Base CDI'!$J$4:$J$29,S3948,"Cubic","Extrapolate=Linear","MultiX=Average","Skip=True","Sort=True")</f>
        <v>13.457342405097716</v>
      </c>
      <c r="U3948" s="43">
        <f ca="1">_xll.BInterpol('Base CDI'!$H$4:$H$28,'Base CDI'!$I$4:$I$29,S3948,"Cubic","Extrapolate=Linear","MultiX=Average","Skip=True","Sort=True")</f>
        <v>13.440782542027502</v>
      </c>
    </row>
    <row r="3949" spans="16:21" x14ac:dyDescent="0.25">
      <c r="P3949" s="10">
        <v>40256</v>
      </c>
      <c r="Q3949">
        <v>22.74943</v>
      </c>
      <c r="S3949" s="42">
        <f t="shared" ca="1" si="67"/>
        <v>49920</v>
      </c>
      <c r="T3949" s="43">
        <f ca="1">_xll.BInterpol('Base CDI'!$H$4:$H$28,'Base CDI'!$J$4:$J$29,S3949,"Cubic","Extrapolate=Linear","MultiX=Average","Skip=True","Sort=True")</f>
        <v>13.457283705869266</v>
      </c>
      <c r="U3949" s="43">
        <f ca="1">_xll.BInterpol('Base CDI'!$H$4:$H$28,'Base CDI'!$I$4:$I$29,S3949,"Cubic","Extrapolate=Linear","MultiX=Average","Skip=True","Sort=True")</f>
        <v>13.440695988002229</v>
      </c>
    </row>
    <row r="3950" spans="16:21" x14ac:dyDescent="0.25">
      <c r="P3950" s="10">
        <v>40259</v>
      </c>
      <c r="Q3950">
        <v>22.756889999999999</v>
      </c>
      <c r="S3950" s="42">
        <f t="shared" ca="1" si="67"/>
        <v>49921</v>
      </c>
      <c r="T3950" s="43">
        <f ca="1">_xll.BInterpol('Base CDI'!$H$4:$H$28,'Base CDI'!$J$4:$J$29,S3950,"Cubic","Extrapolate=Linear","MultiX=Average","Skip=True","Sort=True")</f>
        <v>13.45722498227048</v>
      </c>
      <c r="U3950" s="43">
        <f ca="1">_xll.BInterpol('Base CDI'!$H$4:$H$28,'Base CDI'!$I$4:$I$29,S3950,"Cubic","Extrapolate=Linear","MultiX=Average","Skip=True","Sort=True")</f>
        <v>13.440609406819778</v>
      </c>
    </row>
    <row r="3951" spans="16:21" x14ac:dyDescent="0.25">
      <c r="P3951" s="10">
        <v>40260</v>
      </c>
      <c r="Q3951">
        <v>22.76436</v>
      </c>
      <c r="S3951" s="42">
        <f t="shared" ca="1" si="67"/>
        <v>49922</v>
      </c>
      <c r="T3951" s="43">
        <f ca="1">_xll.BInterpol('Base CDI'!$H$4:$H$28,'Base CDI'!$J$4:$J$29,S3951,"Cubic","Extrapolate=Linear","MultiX=Average","Skip=True","Sort=True")</f>
        <v>13.45716623450112</v>
      </c>
      <c r="U3951" s="43">
        <f ca="1">_xll.BInterpol('Base CDI'!$H$4:$H$28,'Base CDI'!$I$4:$I$29,S3951,"Cubic","Extrapolate=Linear","MultiX=Average","Skip=True","Sort=True")</f>
        <v>13.440522798702752</v>
      </c>
    </row>
    <row r="3952" spans="16:21" x14ac:dyDescent="0.25">
      <c r="P3952" s="10">
        <v>40261</v>
      </c>
      <c r="Q3952">
        <v>22.771830000000001</v>
      </c>
      <c r="S3952" s="42">
        <f t="shared" ca="1" si="67"/>
        <v>49923</v>
      </c>
      <c r="T3952" s="43">
        <f ca="1">_xll.BInterpol('Base CDI'!$H$4:$H$28,'Base CDI'!$J$4:$J$29,S3952,"Cubic","Extrapolate=Linear","MultiX=Average","Skip=True","Sort=True")</f>
        <v>13.457107462760941</v>
      </c>
      <c r="U3952" s="43">
        <f ca="1">_xll.BInterpol('Base CDI'!$H$4:$H$28,'Base CDI'!$I$4:$I$29,S3952,"Cubic","Extrapolate=Linear","MultiX=Average","Skip=True","Sort=True")</f>
        <v>13.440436163873748</v>
      </c>
    </row>
    <row r="3953" spans="16:21" x14ac:dyDescent="0.25">
      <c r="P3953" s="10">
        <v>40262</v>
      </c>
      <c r="Q3953">
        <v>22.779299999999999</v>
      </c>
      <c r="S3953" s="42">
        <f t="shared" ca="1" si="67"/>
        <v>49924</v>
      </c>
      <c r="T3953" s="43">
        <f ca="1">_xll.BInterpol('Base CDI'!$H$4:$H$28,'Base CDI'!$J$4:$J$29,S3953,"Cubic","Extrapolate=Linear","MultiX=Average","Skip=True","Sort=True")</f>
        <v>13.457048667249698</v>
      </c>
      <c r="U3953" s="43">
        <f ca="1">_xll.BInterpol('Base CDI'!$H$4:$H$28,'Base CDI'!$I$4:$I$29,S3953,"Cubic","Extrapolate=Linear","MultiX=Average","Skip=True","Sort=True")</f>
        <v>13.440349502555367</v>
      </c>
    </row>
    <row r="3954" spans="16:21" x14ac:dyDescent="0.25">
      <c r="P3954" s="10">
        <v>40263</v>
      </c>
      <c r="Q3954">
        <v>22.786770000000001</v>
      </c>
      <c r="S3954" s="42">
        <f t="shared" ca="1" si="67"/>
        <v>49925</v>
      </c>
      <c r="T3954" s="43">
        <f ca="1">_xll.BInterpol('Base CDI'!$H$4:$H$28,'Base CDI'!$J$4:$J$29,S3954,"Cubic","Extrapolate=Linear","MultiX=Average","Skip=True","Sort=True")</f>
        <v>13.456989848167149</v>
      </c>
      <c r="U3954" s="43">
        <f ca="1">_xll.BInterpol('Base CDI'!$H$4:$H$28,'Base CDI'!$I$4:$I$29,S3954,"Cubic","Extrapolate=Linear","MultiX=Average","Skip=True","Sort=True")</f>
        <v>13.440262814970209</v>
      </c>
    </row>
    <row r="3955" spans="16:21" x14ac:dyDescent="0.25">
      <c r="P3955" s="10">
        <v>40266</v>
      </c>
      <c r="Q3955">
        <v>22.794229999999999</v>
      </c>
      <c r="S3955" s="42">
        <f t="shared" ca="1" si="67"/>
        <v>49926</v>
      </c>
      <c r="T3955" s="43">
        <f ca="1">_xll.BInterpol('Base CDI'!$H$4:$H$28,'Base CDI'!$J$4:$J$29,S3955,"Cubic","Extrapolate=Linear","MultiX=Average","Skip=True","Sort=True")</f>
        <v>13.456931005713052</v>
      </c>
      <c r="U3955" s="43">
        <f ca="1">_xll.BInterpol('Base CDI'!$H$4:$H$28,'Base CDI'!$I$4:$I$29,S3955,"Cubic","Extrapolate=Linear","MultiX=Average","Skip=True","Sort=True")</f>
        <v>13.440176101340873</v>
      </c>
    </row>
    <row r="3956" spans="16:21" x14ac:dyDescent="0.25">
      <c r="P3956" s="10">
        <v>40267</v>
      </c>
      <c r="Q3956">
        <v>22.801659999999998</v>
      </c>
      <c r="S3956" s="42">
        <f t="shared" ca="1" si="67"/>
        <v>49927</v>
      </c>
      <c r="T3956" s="43">
        <f ca="1">_xll.BInterpol('Base CDI'!$H$4:$H$28,'Base CDI'!$J$4:$J$29,S3956,"Cubic","Extrapolate=Linear","MultiX=Average","Skip=True","Sort=True")</f>
        <v>13.456872140087162</v>
      </c>
      <c r="U3956" s="43">
        <f ca="1">_xll.BInterpol('Base CDI'!$H$4:$H$28,'Base CDI'!$I$4:$I$29,S3956,"Cubic","Extrapolate=Linear","MultiX=Average","Skip=True","Sort=True")</f>
        <v>13.44008936188996</v>
      </c>
    </row>
    <row r="3957" spans="16:21" x14ac:dyDescent="0.25">
      <c r="P3957" s="10">
        <v>40268</v>
      </c>
      <c r="Q3957">
        <v>22.80912</v>
      </c>
      <c r="S3957" s="42">
        <f t="shared" ca="1" si="67"/>
        <v>49928</v>
      </c>
      <c r="T3957" s="43">
        <f ca="1">_xll.BInterpol('Base CDI'!$H$4:$H$28,'Base CDI'!$J$4:$J$29,S3957,"Cubic","Extrapolate=Linear","MultiX=Average","Skip=True","Sort=True")</f>
        <v>13.456813251489239</v>
      </c>
      <c r="U3957" s="43">
        <f ca="1">_xll.BInterpol('Base CDI'!$H$4:$H$28,'Base CDI'!$I$4:$I$29,S3957,"Cubic","Extrapolate=Linear","MultiX=Average","Skip=True","Sort=True")</f>
        <v>13.440002596840069</v>
      </c>
    </row>
    <row r="3958" spans="16:21" x14ac:dyDescent="0.25">
      <c r="P3958" s="10">
        <v>40269</v>
      </c>
      <c r="Q3958">
        <v>22.816600000000001</v>
      </c>
      <c r="S3958" s="42">
        <f t="shared" ca="1" si="67"/>
        <v>49929</v>
      </c>
      <c r="T3958" s="43">
        <f ca="1">_xll.BInterpol('Base CDI'!$H$4:$H$28,'Base CDI'!$J$4:$J$29,S3958,"Cubic","Extrapolate=Linear","MultiX=Average","Skip=True","Sort=True")</f>
        <v>13.456754340119035</v>
      </c>
      <c r="U3958" s="43">
        <f ca="1">_xll.BInterpol('Base CDI'!$H$4:$H$28,'Base CDI'!$I$4:$I$29,S3958,"Cubic","Extrapolate=Linear","MultiX=Average","Skip=True","Sort=True")</f>
        <v>13.439915806413801</v>
      </c>
    </row>
    <row r="3959" spans="16:21" x14ac:dyDescent="0.25">
      <c r="P3959" s="10">
        <v>40273</v>
      </c>
      <c r="Q3959">
        <v>22.82405</v>
      </c>
      <c r="S3959" s="42">
        <f t="shared" ca="1" si="67"/>
        <v>49930</v>
      </c>
      <c r="T3959" s="43">
        <f ca="1">_xll.BInterpol('Base CDI'!$H$4:$H$28,'Base CDI'!$J$4:$J$29,S3959,"Cubic","Extrapolate=Linear","MultiX=Average","Skip=True","Sort=True")</f>
        <v>13.45669540617631</v>
      </c>
      <c r="U3959" s="43">
        <f ca="1">_xll.BInterpol('Base CDI'!$H$4:$H$28,'Base CDI'!$I$4:$I$29,S3959,"Cubic","Extrapolate=Linear","MultiX=Average","Skip=True","Sort=True")</f>
        <v>13.439828990833753</v>
      </c>
    </row>
    <row r="3960" spans="16:21" x14ac:dyDescent="0.25">
      <c r="P3960" s="10">
        <v>40274</v>
      </c>
      <c r="Q3960">
        <v>22.831530000000001</v>
      </c>
      <c r="S3960" s="42">
        <f t="shared" ca="1" si="67"/>
        <v>49931</v>
      </c>
      <c r="T3960" s="43">
        <f ca="1">_xll.BInterpol('Base CDI'!$H$4:$H$28,'Base CDI'!$J$4:$J$29,S3960,"Cubic","Extrapolate=Linear","MultiX=Average","Skip=True","Sort=True")</f>
        <v>13.45663644986082</v>
      </c>
      <c r="U3960" s="43">
        <f ca="1">_xll.BInterpol('Base CDI'!$H$4:$H$28,'Base CDI'!$I$4:$I$29,S3960,"Cubic","Extrapolate=Linear","MultiX=Average","Skip=True","Sort=True")</f>
        <v>13.439742150322527</v>
      </c>
    </row>
    <row r="3961" spans="16:21" x14ac:dyDescent="0.25">
      <c r="P3961" s="10">
        <v>40275</v>
      </c>
      <c r="Q3961">
        <v>22.839030000000001</v>
      </c>
      <c r="S3961" s="42">
        <f t="shared" ca="1" si="67"/>
        <v>49932</v>
      </c>
      <c r="T3961" s="43">
        <f ca="1">_xll.BInterpol('Base CDI'!$H$4:$H$28,'Base CDI'!$J$4:$J$29,S3961,"Cubic","Extrapolate=Linear","MultiX=Average","Skip=True","Sort=True")</f>
        <v>13.456577471372322</v>
      </c>
      <c r="U3961" s="43">
        <f ca="1">_xll.BInterpol('Base CDI'!$H$4:$H$28,'Base CDI'!$I$4:$I$29,S3961,"Cubic","Extrapolate=Linear","MultiX=Average","Skip=True","Sort=True")</f>
        <v>13.439655285102722</v>
      </c>
    </row>
    <row r="3962" spans="16:21" x14ac:dyDescent="0.25">
      <c r="P3962" s="10">
        <v>40276</v>
      </c>
      <c r="Q3962">
        <v>22.846530000000001</v>
      </c>
      <c r="S3962" s="42">
        <f t="shared" ca="1" si="67"/>
        <v>49933</v>
      </c>
      <c r="T3962" s="43">
        <f ca="1">_xll.BInterpol('Base CDI'!$H$4:$H$28,'Base CDI'!$J$4:$J$29,S3962,"Cubic","Extrapolate=Linear","MultiX=Average","Skip=True","Sort=True")</f>
        <v>13.456518470910572</v>
      </c>
      <c r="U3962" s="43">
        <f ca="1">_xll.BInterpol('Base CDI'!$H$4:$H$28,'Base CDI'!$I$4:$I$29,S3962,"Cubic","Extrapolate=Linear","MultiX=Average","Skip=True","Sort=True")</f>
        <v>13.43956839539694</v>
      </c>
    </row>
    <row r="3963" spans="16:21" x14ac:dyDescent="0.25">
      <c r="P3963" s="10">
        <v>40277</v>
      </c>
      <c r="Q3963">
        <v>22.854030000000002</v>
      </c>
      <c r="S3963" s="42">
        <f t="shared" ca="1" si="67"/>
        <v>49934</v>
      </c>
      <c r="T3963" s="43">
        <f ca="1">_xll.BInterpol('Base CDI'!$H$4:$H$28,'Base CDI'!$J$4:$J$29,S3963,"Cubic","Extrapolate=Linear","MultiX=Average","Skip=True","Sort=True")</f>
        <v>13.456459448675329</v>
      </c>
      <c r="U3963" s="43">
        <f ca="1">_xll.BInterpol('Base CDI'!$H$4:$H$28,'Base CDI'!$I$4:$I$29,S3963,"Cubic","Extrapolate=Linear","MultiX=Average","Skip=True","Sort=True")</f>
        <v>13.439481481427778</v>
      </c>
    </row>
    <row r="3964" spans="16:21" x14ac:dyDescent="0.25">
      <c r="P3964" s="10">
        <v>40280</v>
      </c>
      <c r="Q3964">
        <v>22.861529999999998</v>
      </c>
      <c r="S3964" s="42">
        <f t="shared" ca="1" si="67"/>
        <v>49935</v>
      </c>
      <c r="T3964" s="43">
        <f ca="1">_xll.BInterpol('Base CDI'!$H$4:$H$28,'Base CDI'!$J$4:$J$29,S3964,"Cubic","Extrapolate=Linear","MultiX=Average","Skip=True","Sort=True")</f>
        <v>13.456400404866347</v>
      </c>
      <c r="U3964" s="43">
        <f ca="1">_xll.BInterpol('Base CDI'!$H$4:$H$28,'Base CDI'!$I$4:$I$29,S3964,"Cubic","Extrapolate=Linear","MultiX=Average","Skip=True","Sort=True")</f>
        <v>13.439394543417837</v>
      </c>
    </row>
    <row r="3965" spans="16:21" x14ac:dyDescent="0.25">
      <c r="P3965" s="10">
        <v>40281</v>
      </c>
      <c r="Q3965">
        <v>22.869039999999998</v>
      </c>
      <c r="S3965" s="42">
        <f t="shared" ca="1" si="67"/>
        <v>49936</v>
      </c>
      <c r="T3965" s="43">
        <f ca="1">_xll.BInterpol('Base CDI'!$H$4:$H$28,'Base CDI'!$J$4:$J$29,S3965,"Cubic","Extrapolate=Linear","MultiX=Average","Skip=True","Sort=True")</f>
        <v>13.456341339683386</v>
      </c>
      <c r="U3965" s="43">
        <f ca="1">_xll.BInterpol('Base CDI'!$H$4:$H$28,'Base CDI'!$I$4:$I$29,S3965,"Cubic","Extrapolate=Linear","MultiX=Average","Skip=True","Sort=True")</f>
        <v>13.439307581589716</v>
      </c>
    </row>
    <row r="3966" spans="16:21" x14ac:dyDescent="0.25">
      <c r="P3966" s="10">
        <v>40282</v>
      </c>
      <c r="Q3966">
        <v>22.876539999999999</v>
      </c>
      <c r="S3966" s="42">
        <f t="shared" ca="1" si="67"/>
        <v>49937</v>
      </c>
      <c r="T3966" s="43">
        <f ca="1">_xll.BInterpol('Base CDI'!$H$4:$H$28,'Base CDI'!$J$4:$J$29,S3966,"Cubic","Extrapolate=Linear","MultiX=Average","Skip=True","Sort=True")</f>
        <v>13.456282253326201</v>
      </c>
      <c r="U3966" s="43">
        <f ca="1">_xll.BInterpol('Base CDI'!$H$4:$H$28,'Base CDI'!$I$4:$I$29,S3966,"Cubic","Extrapolate=Linear","MultiX=Average","Skip=True","Sort=True")</f>
        <v>13.439220596166017</v>
      </c>
    </row>
    <row r="3967" spans="16:21" x14ac:dyDescent="0.25">
      <c r="P3967" s="10">
        <v>40283</v>
      </c>
      <c r="Q3967">
        <v>22.884039999999999</v>
      </c>
      <c r="S3967" s="42">
        <f t="shared" ca="1" si="67"/>
        <v>49938</v>
      </c>
      <c r="T3967" s="43">
        <f ca="1">_xll.BInterpol('Base CDI'!$H$4:$H$28,'Base CDI'!$J$4:$J$29,S3967,"Cubic","Extrapolate=Linear","MultiX=Average","Skip=True","Sort=True")</f>
        <v>13.456223145994548</v>
      </c>
      <c r="U3967" s="43">
        <f ca="1">_xll.BInterpol('Base CDI'!$H$4:$H$28,'Base CDI'!$I$4:$I$29,S3967,"Cubic","Extrapolate=Linear","MultiX=Average","Skip=True","Sort=True")</f>
        <v>13.439133587369335</v>
      </c>
    </row>
    <row r="3968" spans="16:21" x14ac:dyDescent="0.25">
      <c r="P3968" s="10">
        <v>40284</v>
      </c>
      <c r="Q3968">
        <v>22.891549999999999</v>
      </c>
      <c r="S3968" s="42">
        <f t="shared" ca="1" si="67"/>
        <v>49939</v>
      </c>
      <c r="T3968" s="43">
        <f ca="1">_xll.BInterpol('Base CDI'!$H$4:$H$28,'Base CDI'!$J$4:$J$29,S3968,"Cubic","Extrapolate=Linear","MultiX=Average","Skip=True","Sort=True")</f>
        <v>13.456164017888185</v>
      </c>
      <c r="U3968" s="43">
        <f ca="1">_xll.BInterpol('Base CDI'!$H$4:$H$28,'Base CDI'!$I$4:$I$29,S3968,"Cubic","Extrapolate=Linear","MultiX=Average","Skip=True","Sort=True")</f>
        <v>13.439046555422276</v>
      </c>
    </row>
    <row r="3969" spans="16:21" x14ac:dyDescent="0.25">
      <c r="P3969" s="10">
        <v>40287</v>
      </c>
      <c r="Q3969">
        <v>22.899069999999998</v>
      </c>
      <c r="S3969" s="42">
        <f t="shared" ca="1" si="67"/>
        <v>49940</v>
      </c>
      <c r="T3969" s="43">
        <f ca="1">_xll.BInterpol('Base CDI'!$H$4:$H$28,'Base CDI'!$J$4:$J$29,S3969,"Cubic","Extrapolate=Linear","MultiX=Average","Skip=True","Sort=True")</f>
        <v>13.456104869206868</v>
      </c>
      <c r="U3969" s="43">
        <f ca="1">_xll.BInterpol('Base CDI'!$H$4:$H$28,'Base CDI'!$I$4:$I$29,S3969,"Cubic","Extrapolate=Linear","MultiX=Average","Skip=True","Sort=True")</f>
        <v>13.438959500547437</v>
      </c>
    </row>
    <row r="3970" spans="16:21" x14ac:dyDescent="0.25">
      <c r="P3970" s="10">
        <v>40288</v>
      </c>
      <c r="Q3970">
        <v>22.906600000000001</v>
      </c>
      <c r="S3970" s="42">
        <f t="shared" ca="1" si="67"/>
        <v>49941</v>
      </c>
      <c r="T3970" s="43">
        <f ca="1">_xll.BInterpol('Base CDI'!$H$4:$H$28,'Base CDI'!$J$4:$J$29,S3970,"Cubic","Extrapolate=Linear","MultiX=Average","Skip=True","Sort=True")</f>
        <v>13.456045700150355</v>
      </c>
      <c r="U3970" s="43">
        <f ca="1">_xll.BInterpol('Base CDI'!$H$4:$H$28,'Base CDI'!$I$4:$I$29,S3970,"Cubic","Extrapolate=Linear","MultiX=Average","Skip=True","Sort=True")</f>
        <v>13.438872422967416</v>
      </c>
    </row>
    <row r="3971" spans="16:21" x14ac:dyDescent="0.25">
      <c r="P3971" s="10">
        <v>40290</v>
      </c>
      <c r="Q3971">
        <v>22.91412</v>
      </c>
      <c r="S3971" s="42">
        <f t="shared" ca="1" si="67"/>
        <v>49942</v>
      </c>
      <c r="T3971" s="43">
        <f ca="1">_xll.BInterpol('Base CDI'!$H$4:$H$28,'Base CDI'!$J$4:$J$29,S3971,"Cubic","Extrapolate=Linear","MultiX=Average","Skip=True","Sort=True")</f>
        <v>13.455986510918402</v>
      </c>
      <c r="U3971" s="43">
        <f ca="1">_xll.BInterpol('Base CDI'!$H$4:$H$28,'Base CDI'!$I$4:$I$29,S3971,"Cubic","Extrapolate=Linear","MultiX=Average","Skip=True","Sort=True")</f>
        <v>13.438785322904815</v>
      </c>
    </row>
    <row r="3972" spans="16:21" x14ac:dyDescent="0.25">
      <c r="P3972" s="10">
        <v>40291</v>
      </c>
      <c r="Q3972">
        <v>22.92164</v>
      </c>
      <c r="S3972" s="42">
        <f t="shared" ca="1" si="67"/>
        <v>49943</v>
      </c>
      <c r="T3972" s="43">
        <f ca="1">_xll.BInterpol('Base CDI'!$H$4:$H$28,'Base CDI'!$J$4:$J$29,S3972,"Cubic","Extrapolate=Linear","MultiX=Average","Skip=True","Sort=True")</f>
        <v>13.455927301710766</v>
      </c>
      <c r="U3972" s="43">
        <f ca="1">_xll.BInterpol('Base CDI'!$H$4:$H$28,'Base CDI'!$I$4:$I$29,S3972,"Cubic","Extrapolate=Linear","MultiX=Average","Skip=True","Sort=True")</f>
        <v>13.438698200582234</v>
      </c>
    </row>
    <row r="3973" spans="16:21" x14ac:dyDescent="0.25">
      <c r="P3973" s="10">
        <v>40294</v>
      </c>
      <c r="Q3973">
        <v>22.92916</v>
      </c>
      <c r="S3973" s="42">
        <f t="shared" ca="1" si="67"/>
        <v>49944</v>
      </c>
      <c r="T3973" s="43">
        <f ca="1">_xll.BInterpol('Base CDI'!$H$4:$H$28,'Base CDI'!$J$4:$J$29,S3973,"Cubic","Extrapolate=Linear","MultiX=Average","Skip=True","Sort=True")</f>
        <v>13.455868072727204</v>
      </c>
      <c r="U3973" s="43">
        <f ca="1">_xll.BInterpol('Base CDI'!$H$4:$H$28,'Base CDI'!$I$4:$I$29,S3973,"Cubic","Extrapolate=Linear","MultiX=Average","Skip=True","Sort=True")</f>
        <v>13.438611056222271</v>
      </c>
    </row>
    <row r="3974" spans="16:21" x14ac:dyDescent="0.25">
      <c r="P3974" s="10">
        <v>40295</v>
      </c>
      <c r="Q3974">
        <v>22.936689999999999</v>
      </c>
      <c r="S3974" s="42">
        <f t="shared" ca="1" si="67"/>
        <v>49945</v>
      </c>
      <c r="T3974" s="43">
        <f ca="1">_xll.BInterpol('Base CDI'!$H$4:$H$28,'Base CDI'!$J$4:$J$29,S3974,"Cubic","Extrapolate=Linear","MultiX=Average","Skip=True","Sort=True")</f>
        <v>13.455808824167473</v>
      </c>
      <c r="U3974" s="43">
        <f ca="1">_xll.BInterpol('Base CDI'!$H$4:$H$28,'Base CDI'!$I$4:$I$29,S3974,"Cubic","Extrapolate=Linear","MultiX=Average","Skip=True","Sort=True")</f>
        <v>13.438523890047529</v>
      </c>
    </row>
    <row r="3975" spans="16:21" x14ac:dyDescent="0.25">
      <c r="P3975" s="10">
        <v>40296</v>
      </c>
      <c r="Q3975">
        <v>22.944220000000001</v>
      </c>
      <c r="S3975" s="42">
        <f t="shared" ca="1" si="67"/>
        <v>49946</v>
      </c>
      <c r="T3975" s="43">
        <f ca="1">_xll.BInterpol('Base CDI'!$H$4:$H$28,'Base CDI'!$J$4:$J$29,S3975,"Cubic","Extrapolate=Linear","MultiX=Average","Skip=True","Sort=True")</f>
        <v>13.45574955623133</v>
      </c>
      <c r="U3975" s="43">
        <f ca="1">_xll.BInterpol('Base CDI'!$H$4:$H$28,'Base CDI'!$I$4:$I$29,S3975,"Cubic","Extrapolate=Linear","MultiX=Average","Skip=True","Sort=True")</f>
        <v>13.438436702280603</v>
      </c>
    </row>
    <row r="3976" spans="16:21" x14ac:dyDescent="0.25">
      <c r="P3976" s="10">
        <v>40297</v>
      </c>
      <c r="Q3976">
        <v>22.951750000000001</v>
      </c>
      <c r="S3976" s="42">
        <f t="shared" ca="1" si="67"/>
        <v>49947</v>
      </c>
      <c r="T3976" s="43">
        <f ca="1">_xll.BInterpol('Base CDI'!$H$4:$H$28,'Base CDI'!$J$4:$J$29,S3976,"Cubic","Extrapolate=Linear","MultiX=Average","Skip=True","Sort=True")</f>
        <v>13.455690269118531</v>
      </c>
      <c r="U3976" s="43">
        <f ca="1">_xll.BInterpol('Base CDI'!$H$4:$H$28,'Base CDI'!$I$4:$I$29,S3976,"Cubic","Extrapolate=Linear","MultiX=Average","Skip=True","Sort=True")</f>
        <v>13.438349493144097</v>
      </c>
    </row>
    <row r="3977" spans="16:21" x14ac:dyDescent="0.25">
      <c r="P3977" s="10">
        <v>40298</v>
      </c>
      <c r="Q3977">
        <v>22.95992</v>
      </c>
      <c r="S3977" s="42">
        <f t="shared" ca="1" si="67"/>
        <v>49948</v>
      </c>
      <c r="T3977" s="43">
        <f ca="1">_xll.BInterpol('Base CDI'!$H$4:$H$28,'Base CDI'!$J$4:$J$29,S3977,"Cubic","Extrapolate=Linear","MultiX=Average","Skip=True","Sort=True")</f>
        <v>13.455630963028833</v>
      </c>
      <c r="U3977" s="43">
        <f ca="1">_xll.BInterpol('Base CDI'!$H$4:$H$28,'Base CDI'!$I$4:$I$29,S3977,"Cubic","Extrapolate=Linear","MultiX=Average","Skip=True","Sort=True")</f>
        <v>13.43826226286061</v>
      </c>
    </row>
    <row r="3978" spans="16:21" x14ac:dyDescent="0.25">
      <c r="P3978" s="10">
        <v>40301</v>
      </c>
      <c r="Q3978">
        <v>22.96809</v>
      </c>
      <c r="S3978" s="42">
        <f t="shared" ca="1" si="67"/>
        <v>49949</v>
      </c>
      <c r="T3978" s="43">
        <f ca="1">_xll.BInterpol('Base CDI'!$H$4:$H$28,'Base CDI'!$J$4:$J$29,S3978,"Cubic","Extrapolate=Linear","MultiX=Average","Skip=True","Sort=True")</f>
        <v>13.455571638161993</v>
      </c>
      <c r="U3978" s="43">
        <f ca="1">_xll.BInterpol('Base CDI'!$H$4:$H$28,'Base CDI'!$I$4:$I$29,S3978,"Cubic","Extrapolate=Linear","MultiX=Average","Skip=True","Sort=True")</f>
        <v>13.438175011652739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8">S3978+1</f>
        <v>49950</v>
      </c>
      <c r="T3979" s="43">
        <f ca="1">_xll.BInterpol('Base CDI'!$H$4:$H$28,'Base CDI'!$J$4:$J$29,S3979,"Cubic","Extrapolate=Linear","MultiX=Average","Skip=True","Sort=True")</f>
        <v>13.455512294717769</v>
      </c>
      <c r="U3979" s="43">
        <f ca="1">_xll.BInterpol('Base CDI'!$H$4:$H$28,'Base CDI'!$I$4:$I$29,S3979,"Cubic","Extrapolate=Linear","MultiX=Average","Skip=True","Sort=True")</f>
        <v>13.438087739743088</v>
      </c>
    </row>
    <row r="3980" spans="16:21" x14ac:dyDescent="0.25">
      <c r="P3980" s="10">
        <v>40303</v>
      </c>
      <c r="Q3980">
        <v>22.984490000000001</v>
      </c>
      <c r="S3980" s="42">
        <f t="shared" ca="1" si="68"/>
        <v>49951</v>
      </c>
      <c r="T3980" s="43">
        <f ca="1">_xll.BInterpol('Base CDI'!$H$4:$H$28,'Base CDI'!$J$4:$J$29,S3980,"Cubic","Extrapolate=Linear","MultiX=Average","Skip=True","Sort=True")</f>
        <v>13.455452932895916</v>
      </c>
      <c r="U3980" s="43">
        <f ca="1">_xll.BInterpol('Base CDI'!$H$4:$H$28,'Base CDI'!$I$4:$I$29,S3980,"Cubic","Extrapolate=Linear","MultiX=Average","Skip=True","Sort=True")</f>
        <v>13.438000447354254</v>
      </c>
    </row>
    <row r="3981" spans="16:21" x14ac:dyDescent="0.25">
      <c r="P3981" s="10">
        <v>40304</v>
      </c>
      <c r="Q3981">
        <v>22.99269</v>
      </c>
      <c r="S3981" s="42">
        <f t="shared" ca="1" si="68"/>
        <v>49952</v>
      </c>
      <c r="T3981" s="43">
        <f ca="1">_xll.BInterpol('Base CDI'!$H$4:$H$28,'Base CDI'!$J$4:$J$29,S3981,"Cubic","Extrapolate=Linear","MultiX=Average","Skip=True","Sort=True")</f>
        <v>13.455393552896192</v>
      </c>
      <c r="U3981" s="43">
        <f ca="1">_xll.BInterpol('Base CDI'!$H$4:$H$28,'Base CDI'!$I$4:$I$29,S3981,"Cubic","Extrapolate=Linear","MultiX=Average","Skip=True","Sort=True")</f>
        <v>13.437913134708836</v>
      </c>
    </row>
    <row r="3982" spans="16:21" x14ac:dyDescent="0.25">
      <c r="P3982" s="10">
        <v>40305</v>
      </c>
      <c r="Q3982">
        <v>23.000879999999999</v>
      </c>
      <c r="S3982" s="42">
        <f t="shared" ca="1" si="68"/>
        <v>49953</v>
      </c>
      <c r="T3982" s="43">
        <f ca="1">_xll.BInterpol('Base CDI'!$H$4:$H$28,'Base CDI'!$J$4:$J$29,S3982,"Cubic","Extrapolate=Linear","MultiX=Average","Skip=True","Sort=True")</f>
        <v>13.455334154918352</v>
      </c>
      <c r="U3982" s="43">
        <f ca="1">_xll.BInterpol('Base CDI'!$H$4:$H$28,'Base CDI'!$I$4:$I$29,S3982,"Cubic","Extrapolate=Linear","MultiX=Average","Skip=True","Sort=True")</f>
        <v>13.437825802029439</v>
      </c>
    </row>
    <row r="3983" spans="16:21" x14ac:dyDescent="0.25">
      <c r="P3983" s="10">
        <v>40308</v>
      </c>
      <c r="Q3983">
        <v>23.009080000000001</v>
      </c>
      <c r="S3983" s="42">
        <f t="shared" ca="1" si="68"/>
        <v>49954</v>
      </c>
      <c r="T3983" s="43">
        <f ca="1">_xll.BInterpol('Base CDI'!$H$4:$H$28,'Base CDI'!$J$4:$J$29,S3983,"Cubic","Extrapolate=Linear","MultiX=Average","Skip=True","Sort=True")</f>
        <v>13.455274739162155</v>
      </c>
      <c r="U3983" s="43">
        <f ca="1">_xll.BInterpol('Base CDI'!$H$4:$H$28,'Base CDI'!$I$4:$I$29,S3983,"Cubic","Extrapolate=Linear","MultiX=Average","Skip=True","Sort=True")</f>
        <v>13.437738449538656</v>
      </c>
    </row>
    <row r="3984" spans="16:21" x14ac:dyDescent="0.25">
      <c r="P3984" s="10">
        <v>40309</v>
      </c>
      <c r="Q3984">
        <v>23.01727</v>
      </c>
      <c r="S3984" s="42">
        <f t="shared" ca="1" si="68"/>
        <v>49955</v>
      </c>
      <c r="T3984" s="43">
        <f ca="1">_xll.BInterpol('Base CDI'!$H$4:$H$28,'Base CDI'!$J$4:$J$29,S3984,"Cubic","Extrapolate=Linear","MultiX=Average","Skip=True","Sort=True")</f>
        <v>13.455215305827357</v>
      </c>
      <c r="U3984" s="43">
        <f ca="1">_xll.BInterpol('Base CDI'!$H$4:$H$28,'Base CDI'!$I$4:$I$29,S3984,"Cubic","Extrapolate=Linear","MultiX=Average","Skip=True","Sort=True")</f>
        <v>13.43765107745909</v>
      </c>
    </row>
    <row r="3985" spans="16:21" x14ac:dyDescent="0.25">
      <c r="P3985" s="10">
        <v>40310</v>
      </c>
      <c r="Q3985">
        <v>23.025449999999999</v>
      </c>
      <c r="S3985" s="42">
        <f t="shared" ca="1" si="68"/>
        <v>49956</v>
      </c>
      <c r="T3985" s="43">
        <f ca="1">_xll.BInterpol('Base CDI'!$H$4:$H$28,'Base CDI'!$J$4:$J$29,S3985,"Cubic","Extrapolate=Linear","MultiX=Average","Skip=True","Sort=True")</f>
        <v>13.455155855113716</v>
      </c>
      <c r="U3985" s="43">
        <f ca="1">_xll.BInterpol('Base CDI'!$H$4:$H$28,'Base CDI'!$I$4:$I$29,S3985,"Cubic","Extrapolate=Linear","MultiX=Average","Skip=True","Sort=True")</f>
        <v>13.437563686013343</v>
      </c>
    </row>
    <row r="3986" spans="16:21" x14ac:dyDescent="0.25">
      <c r="P3986" s="10">
        <v>40311</v>
      </c>
      <c r="Q3986">
        <v>23.033639999999998</v>
      </c>
      <c r="S3986" s="42">
        <f t="shared" ca="1" si="68"/>
        <v>49957</v>
      </c>
      <c r="T3986" s="43">
        <f ca="1">_xll.BInterpol('Base CDI'!$H$4:$H$28,'Base CDI'!$J$4:$J$29,S3986,"Cubic","Extrapolate=Linear","MultiX=Average","Skip=True","Sort=True")</f>
        <v>13.455096387220987</v>
      </c>
      <c r="U3986" s="43">
        <f ca="1">_xll.BInterpol('Base CDI'!$H$4:$H$28,'Base CDI'!$I$4:$I$29,S3986,"Cubic","Extrapolate=Linear","MultiX=Average","Skip=True","Sort=True")</f>
        <v>13.437476275424011</v>
      </c>
    </row>
    <row r="3987" spans="16:21" x14ac:dyDescent="0.25">
      <c r="P3987" s="10">
        <v>40312</v>
      </c>
      <c r="Q3987">
        <v>23.041840000000001</v>
      </c>
      <c r="S3987" s="42">
        <f t="shared" ca="1" si="68"/>
        <v>49958</v>
      </c>
      <c r="T3987" s="43">
        <f ca="1">_xll.BInterpol('Base CDI'!$H$4:$H$28,'Base CDI'!$J$4:$J$29,S3987,"Cubic","Extrapolate=Linear","MultiX=Average","Skip=True","Sort=True")</f>
        <v>13.455036902348926</v>
      </c>
      <c r="U3987" s="43">
        <f ca="1">_xll.BInterpol('Base CDI'!$H$4:$H$28,'Base CDI'!$I$4:$I$29,S3987,"Cubic","Extrapolate=Linear","MultiX=Average","Skip=True","Sort=True")</f>
        <v>13.437388845913695</v>
      </c>
    </row>
    <row r="3988" spans="16:21" x14ac:dyDescent="0.25">
      <c r="P3988" s="10">
        <v>40315</v>
      </c>
      <c r="Q3988">
        <v>23.050039999999999</v>
      </c>
      <c r="S3988" s="42">
        <f t="shared" ca="1" si="68"/>
        <v>49959</v>
      </c>
      <c r="T3988" s="43">
        <f ca="1">_xll.BInterpol('Base CDI'!$H$4:$H$28,'Base CDI'!$J$4:$J$29,S3988,"Cubic","Extrapolate=Linear","MultiX=Average","Skip=True","Sort=True")</f>
        <v>13.454977400697294</v>
      </c>
      <c r="U3988" s="43">
        <f ca="1">_xll.BInterpol('Base CDI'!$H$4:$H$28,'Base CDI'!$I$4:$I$29,S3988,"Cubic","Extrapolate=Linear","MultiX=Average","Skip=True","Sort=True")</f>
        <v>13.437301397704996</v>
      </c>
    </row>
    <row r="3989" spans="16:21" x14ac:dyDescent="0.25">
      <c r="P3989" s="10">
        <v>40316</v>
      </c>
      <c r="Q3989">
        <v>23.058240000000001</v>
      </c>
      <c r="S3989" s="42">
        <f t="shared" ca="1" si="68"/>
        <v>49960</v>
      </c>
      <c r="T3989" s="43">
        <f ca="1">_xll.BInterpol('Base CDI'!$H$4:$H$28,'Base CDI'!$J$4:$J$29,S3989,"Cubic","Extrapolate=Linear","MultiX=Average","Skip=True","Sort=True")</f>
        <v>13.454917882465843</v>
      </c>
      <c r="U3989" s="43">
        <f ca="1">_xll.BInterpol('Base CDI'!$H$4:$H$28,'Base CDI'!$I$4:$I$29,S3989,"Cubic","Extrapolate=Linear","MultiX=Average","Skip=True","Sort=True")</f>
        <v>13.437213931020514</v>
      </c>
    </row>
    <row r="3990" spans="16:21" x14ac:dyDescent="0.25">
      <c r="P3990" s="10">
        <v>40317</v>
      </c>
      <c r="Q3990">
        <v>23.06644</v>
      </c>
      <c r="S3990" s="42">
        <f t="shared" ca="1" si="68"/>
        <v>49961</v>
      </c>
      <c r="T3990" s="43">
        <f ca="1">_xll.BInterpol('Base CDI'!$H$4:$H$28,'Base CDI'!$J$4:$J$29,S3990,"Cubic","Extrapolate=Linear","MultiX=Average","Skip=True","Sort=True")</f>
        <v>13.454858347854332</v>
      </c>
      <c r="U3990" s="43">
        <f ca="1">_xll.BInterpol('Base CDI'!$H$4:$H$28,'Base CDI'!$I$4:$I$29,S3990,"Cubic","Extrapolate=Linear","MultiX=Average","Skip=True","Sort=True")</f>
        <v>13.437126446082846</v>
      </c>
    </row>
    <row r="3991" spans="16:21" x14ac:dyDescent="0.25">
      <c r="P3991" s="10">
        <v>40318</v>
      </c>
      <c r="Q3991">
        <v>23.074639999999999</v>
      </c>
      <c r="S3991" s="42">
        <f t="shared" ca="1" si="68"/>
        <v>49962</v>
      </c>
      <c r="T3991" s="43">
        <f ca="1">_xll.BInterpol('Base CDI'!$H$4:$H$28,'Base CDI'!$J$4:$J$29,S3991,"Cubic","Extrapolate=Linear","MultiX=Average","Skip=True","Sort=True")</f>
        <v>13.454798797062519</v>
      </c>
      <c r="U3991" s="43">
        <f ca="1">_xll.BInterpol('Base CDI'!$H$4:$H$28,'Base CDI'!$I$4:$I$29,S3991,"Cubic","Extrapolate=Linear","MultiX=Average","Skip=True","Sort=True")</f>
        <v>13.437038943114594</v>
      </c>
    </row>
    <row r="3992" spans="16:21" x14ac:dyDescent="0.25">
      <c r="P3992" s="10">
        <v>40319</v>
      </c>
      <c r="Q3992">
        <v>23.082840000000001</v>
      </c>
      <c r="S3992" s="42">
        <f t="shared" ca="1" si="68"/>
        <v>49963</v>
      </c>
      <c r="T3992" s="43">
        <f ca="1">_xll.BInterpol('Base CDI'!$H$4:$H$28,'Base CDI'!$J$4:$J$29,S3992,"Cubic","Extrapolate=Linear","MultiX=Average","Skip=True","Sort=True")</f>
        <v>13.454739230290159</v>
      </c>
      <c r="U3992" s="43">
        <f ca="1">_xll.BInterpol('Base CDI'!$H$4:$H$28,'Base CDI'!$I$4:$I$29,S3992,"Cubic","Extrapolate=Linear","MultiX=Average","Skip=True","Sort=True")</f>
        <v>13.436951422338359</v>
      </c>
    </row>
    <row r="3993" spans="16:21" x14ac:dyDescent="0.25">
      <c r="P3993" s="10">
        <v>40322</v>
      </c>
      <c r="Q3993">
        <v>23.091049999999999</v>
      </c>
      <c r="S3993" s="42">
        <f t="shared" ca="1" si="68"/>
        <v>49964</v>
      </c>
      <c r="T3993" s="43">
        <f ca="1">_xll.BInterpol('Base CDI'!$H$4:$H$28,'Base CDI'!$J$4:$J$29,S3993,"Cubic","Extrapolate=Linear","MultiX=Average","Skip=True","Sort=True")</f>
        <v>13.454679647737009</v>
      </c>
      <c r="U3993" s="43">
        <f ca="1">_xll.BInterpol('Base CDI'!$H$4:$H$28,'Base CDI'!$I$4:$I$29,S3993,"Cubic","Extrapolate=Linear","MultiX=Average","Skip=True","Sort=True")</f>
        <v>13.436863883976738</v>
      </c>
    </row>
    <row r="3994" spans="16:21" x14ac:dyDescent="0.25">
      <c r="P3994" s="10">
        <v>40323</v>
      </c>
      <c r="Q3994">
        <v>23.099260000000001</v>
      </c>
      <c r="S3994" s="42">
        <f t="shared" ca="1" si="68"/>
        <v>49965</v>
      </c>
      <c r="T3994" s="43">
        <f ca="1">_xll.BInterpol('Base CDI'!$H$4:$H$28,'Base CDI'!$J$4:$J$29,S3994,"Cubic","Extrapolate=Linear","MultiX=Average","Skip=True","Sort=True")</f>
        <v>13.454620049602829</v>
      </c>
      <c r="U3994" s="43">
        <f ca="1">_xll.BInterpol('Base CDI'!$H$4:$H$28,'Base CDI'!$I$4:$I$29,S3994,"Cubic","Extrapolate=Linear","MultiX=Average","Skip=True","Sort=True")</f>
        <v>13.43677632825233</v>
      </c>
    </row>
    <row r="3995" spans="16:21" x14ac:dyDescent="0.25">
      <c r="P3995" s="10">
        <v>40324</v>
      </c>
      <c r="Q3995">
        <v>23.107479999999999</v>
      </c>
      <c r="S3995" s="42">
        <f t="shared" ca="1" si="68"/>
        <v>49966</v>
      </c>
      <c r="T3995" s="43">
        <f ca="1">_xll.BInterpol('Base CDI'!$H$4:$H$28,'Base CDI'!$J$4:$J$29,S3995,"Cubic","Extrapolate=Linear","MultiX=Average","Skip=True","Sort=True")</f>
        <v>13.45456043608737</v>
      </c>
      <c r="U3995" s="43">
        <f ca="1">_xll.BInterpol('Base CDI'!$H$4:$H$28,'Base CDI'!$I$4:$I$29,S3995,"Cubic","Extrapolate=Linear","MultiX=Average","Skip=True","Sort=True")</f>
        <v>13.43668875538774</v>
      </c>
    </row>
    <row r="3996" spans="16:21" x14ac:dyDescent="0.25">
      <c r="P3996" s="10">
        <v>40325</v>
      </c>
      <c r="Q3996">
        <v>23.1157</v>
      </c>
      <c r="S3996" s="42">
        <f t="shared" ca="1" si="68"/>
        <v>49967</v>
      </c>
      <c r="T3996" s="43">
        <f ca="1">_xll.BInterpol('Base CDI'!$H$4:$H$28,'Base CDI'!$J$4:$J$29,S3996,"Cubic","Extrapolate=Linear","MultiX=Average","Skip=True","Sort=True")</f>
        <v>13.454500807390394</v>
      </c>
      <c r="U3996" s="43">
        <f ca="1">_xll.BInterpol('Base CDI'!$H$4:$H$28,'Base CDI'!$I$4:$I$29,S3996,"Cubic","Extrapolate=Linear","MultiX=Average","Skip=True","Sort=True")</f>
        <v>13.436601165605564</v>
      </c>
    </row>
    <row r="3997" spans="16:21" x14ac:dyDescent="0.25">
      <c r="P3997" s="10">
        <v>40326</v>
      </c>
      <c r="Q3997">
        <v>23.123919999999998</v>
      </c>
      <c r="S3997" s="42">
        <f t="shared" ca="1" si="68"/>
        <v>49968</v>
      </c>
      <c r="T3997" s="43">
        <f ca="1">_xll.BInterpol('Base CDI'!$H$4:$H$28,'Base CDI'!$J$4:$J$29,S3997,"Cubic","Extrapolate=Linear","MultiX=Average","Skip=True","Sort=True")</f>
        <v>13.454441163711655</v>
      </c>
      <c r="U3997" s="43">
        <f ca="1">_xll.BInterpol('Base CDI'!$H$4:$H$28,'Base CDI'!$I$4:$I$29,S3997,"Cubic","Extrapolate=Linear","MultiX=Average","Skip=True","Sort=True")</f>
        <v>13.436513559128402</v>
      </c>
    </row>
    <row r="3998" spans="16:21" x14ac:dyDescent="0.25">
      <c r="P3998" s="10">
        <v>40329</v>
      </c>
      <c r="Q3998">
        <v>23.132149999999999</v>
      </c>
      <c r="S3998" s="42">
        <f t="shared" ca="1" si="68"/>
        <v>49969</v>
      </c>
      <c r="T3998" s="43">
        <f ca="1">_xll.BInterpol('Base CDI'!$H$4:$H$28,'Base CDI'!$J$4:$J$29,S3998,"Cubic","Extrapolate=Linear","MultiX=Average","Skip=True","Sort=True")</f>
        <v>13.454381505250911</v>
      </c>
      <c r="U3998" s="43">
        <f ca="1">_xll.BInterpol('Base CDI'!$H$4:$H$28,'Base CDI'!$I$4:$I$29,S3998,"Cubic","Extrapolate=Linear","MultiX=Average","Skip=True","Sort=True")</f>
        <v>13.436425936178853</v>
      </c>
    </row>
    <row r="3999" spans="16:21" x14ac:dyDescent="0.25">
      <c r="P3999" s="10">
        <v>40330</v>
      </c>
      <c r="Q3999">
        <v>23.140370000000001</v>
      </c>
      <c r="S3999" s="42">
        <f t="shared" ca="1" si="68"/>
        <v>49970</v>
      </c>
      <c r="T3999" s="43">
        <f ca="1">_xll.BInterpol('Base CDI'!$H$4:$H$28,'Base CDI'!$J$4:$J$29,S3999,"Cubic","Extrapolate=Linear","MultiX=Average","Skip=True","Sort=True")</f>
        <v>13.454321832207917</v>
      </c>
      <c r="U3999" s="43">
        <f ca="1">_xll.BInterpol('Base CDI'!$H$4:$H$28,'Base CDI'!$I$4:$I$29,S3999,"Cubic","Extrapolate=Linear","MultiX=Average","Skip=True","Sort=True")</f>
        <v>13.436338296979521</v>
      </c>
    </row>
    <row r="4000" spans="16:21" x14ac:dyDescent="0.25">
      <c r="P4000" s="10">
        <v>40331</v>
      </c>
      <c r="Q4000">
        <v>23.148620000000001</v>
      </c>
      <c r="S4000" s="42">
        <f t="shared" ca="1" si="68"/>
        <v>49971</v>
      </c>
      <c r="T4000" s="43">
        <f ca="1">_xll.BInterpol('Base CDI'!$H$4:$H$28,'Base CDI'!$J$4:$J$29,S4000,"Cubic","Extrapolate=Linear","MultiX=Average","Skip=True","Sort=True")</f>
        <v>13.454262144782433</v>
      </c>
      <c r="U4000" s="43">
        <f ca="1">_xll.BInterpol('Base CDI'!$H$4:$H$28,'Base CDI'!$I$4:$I$29,S4000,"Cubic","Extrapolate=Linear","MultiX=Average","Skip=True","Sort=True")</f>
        <v>13.436250641753</v>
      </c>
    </row>
    <row r="4001" spans="16:21" x14ac:dyDescent="0.25">
      <c r="P4001" s="10">
        <v>40333</v>
      </c>
      <c r="Q4001">
        <v>23.156880000000001</v>
      </c>
      <c r="S4001" s="42">
        <f t="shared" ca="1" si="68"/>
        <v>49972</v>
      </c>
      <c r="T4001" s="43">
        <f ca="1">_xll.BInterpol('Base CDI'!$H$4:$H$28,'Base CDI'!$J$4:$J$29,S4001,"Cubic","Extrapolate=Linear","MultiX=Average","Skip=True","Sort=True")</f>
        <v>13.454202443174214</v>
      </c>
      <c r="U4001" s="43">
        <f ca="1">_xll.BInterpol('Base CDI'!$H$4:$H$28,'Base CDI'!$I$4:$I$29,S4001,"Cubic","Extrapolate=Linear","MultiX=Average","Skip=True","Sort=True")</f>
        <v>13.436162970721895</v>
      </c>
    </row>
    <row r="4002" spans="16:21" x14ac:dyDescent="0.25">
      <c r="P4002" s="10">
        <v>40336</v>
      </c>
      <c r="Q4002">
        <v>23.165130000000001</v>
      </c>
      <c r="S4002" s="42">
        <f t="shared" ca="1" si="68"/>
        <v>49973</v>
      </c>
      <c r="T4002" s="43">
        <f ca="1">_xll.BInterpol('Base CDI'!$H$4:$H$28,'Base CDI'!$J$4:$J$29,S4002,"Cubic","Extrapolate=Linear","MultiX=Average","Skip=True","Sort=True")</f>
        <v>13.454142727583017</v>
      </c>
      <c r="U4002" s="43">
        <f ca="1">_xll.BInterpol('Base CDI'!$H$4:$H$28,'Base CDI'!$I$4:$I$29,S4002,"Cubic","Extrapolate=Linear","MultiX=Average","Skip=True","Sort=True")</f>
        <v>13.436075284108801</v>
      </c>
    </row>
    <row r="4003" spans="16:21" x14ac:dyDescent="0.25">
      <c r="P4003" s="10">
        <v>40337</v>
      </c>
      <c r="Q4003">
        <v>23.173390000000001</v>
      </c>
      <c r="S4003" s="42">
        <f t="shared" ca="1" si="68"/>
        <v>49974</v>
      </c>
      <c r="T4003" s="43">
        <f ca="1">_xll.BInterpol('Base CDI'!$H$4:$H$28,'Base CDI'!$J$4:$J$29,S4003,"Cubic","Extrapolate=Linear","MultiX=Average","Skip=True","Sort=True")</f>
        <v>13.454082998208598</v>
      </c>
      <c r="U4003" s="43">
        <f ca="1">_xll.BInterpol('Base CDI'!$H$4:$H$28,'Base CDI'!$I$4:$I$29,S4003,"Cubic","Extrapolate=Linear","MultiX=Average","Skip=True","Sort=True")</f>
        <v>13.435987582136322</v>
      </c>
    </row>
    <row r="4004" spans="16:21" x14ac:dyDescent="0.25">
      <c r="P4004" s="10">
        <v>40338</v>
      </c>
      <c r="Q4004">
        <v>23.181640000000002</v>
      </c>
      <c r="S4004" s="42">
        <f t="shared" ca="1" si="68"/>
        <v>49975</v>
      </c>
      <c r="T4004" s="43">
        <f ca="1">_xll.BInterpol('Base CDI'!$H$4:$H$28,'Base CDI'!$J$4:$J$29,S4004,"Cubic","Extrapolate=Linear","MultiX=Average","Skip=True","Sort=True")</f>
        <v>13.454023255250714</v>
      </c>
      <c r="U4004" s="43">
        <f ca="1">_xll.BInterpol('Base CDI'!$H$4:$H$28,'Base CDI'!$I$4:$I$29,S4004,"Cubic","Extrapolate=Linear","MultiX=Average","Skip=True","Sort=True")</f>
        <v>13.435899865027057</v>
      </c>
    </row>
    <row r="4005" spans="16:21" x14ac:dyDescent="0.25">
      <c r="P4005" s="10">
        <v>40339</v>
      </c>
      <c r="Q4005">
        <v>23.189889999999998</v>
      </c>
      <c r="S4005" s="42">
        <f t="shared" ca="1" si="68"/>
        <v>49976</v>
      </c>
      <c r="T4005" s="43">
        <f ca="1">_xll.BInterpol('Base CDI'!$H$4:$H$28,'Base CDI'!$J$4:$J$29,S4005,"Cubic","Extrapolate=Linear","MultiX=Average","Skip=True","Sort=True")</f>
        <v>13.453963498909124</v>
      </c>
      <c r="U4005" s="43">
        <f ca="1">_xll.BInterpol('Base CDI'!$H$4:$H$28,'Base CDI'!$I$4:$I$29,S4005,"Cubic","Extrapolate=Linear","MultiX=Average","Skip=True","Sort=True")</f>
        <v>13.435812133003603</v>
      </c>
    </row>
    <row r="4006" spans="16:21" x14ac:dyDescent="0.25">
      <c r="P4006" s="10">
        <v>40340</v>
      </c>
      <c r="Q4006">
        <v>23.19876</v>
      </c>
      <c r="S4006" s="42">
        <f t="shared" ca="1" si="68"/>
        <v>49977</v>
      </c>
      <c r="T4006" s="43">
        <f ca="1">_xll.BInterpol('Base CDI'!$H$4:$H$28,'Base CDI'!$J$4:$J$29,S4006,"Cubic","Extrapolate=Linear","MultiX=Average","Skip=True","Sort=True")</f>
        <v>13.453903729383583</v>
      </c>
      <c r="U4006" s="43">
        <f ca="1">_xll.BInterpol('Base CDI'!$H$4:$H$28,'Base CDI'!$I$4:$I$29,S4006,"Cubic","Extrapolate=Linear","MultiX=Average","Skip=True","Sort=True")</f>
        <v>13.435724386288562</v>
      </c>
    </row>
    <row r="4007" spans="16:21" x14ac:dyDescent="0.25">
      <c r="P4007" s="10">
        <v>40343</v>
      </c>
      <c r="Q4007">
        <v>23.207609999999999</v>
      </c>
      <c r="S4007" s="42">
        <f t="shared" ca="1" si="68"/>
        <v>49978</v>
      </c>
      <c r="T4007" s="43">
        <f ca="1">_xll.BInterpol('Base CDI'!$H$4:$H$28,'Base CDI'!$J$4:$J$29,S4007,"Cubic","Extrapolate=Linear","MultiX=Average","Skip=True","Sort=True")</f>
        <v>13.453843946873848</v>
      </c>
      <c r="U4007" s="43">
        <f ca="1">_xll.BInterpol('Base CDI'!$H$4:$H$28,'Base CDI'!$I$4:$I$29,S4007,"Cubic","Extrapolate=Linear","MultiX=Average","Skip=True","Sort=True")</f>
        <v>13.435636625104536</v>
      </c>
    </row>
    <row r="4008" spans="16:21" x14ac:dyDescent="0.25">
      <c r="P4008" s="10">
        <v>40344</v>
      </c>
      <c r="Q4008">
        <v>23.216480000000001</v>
      </c>
      <c r="S4008" s="42">
        <f t="shared" ca="1" si="68"/>
        <v>49979</v>
      </c>
      <c r="T4008" s="43">
        <f ca="1">_xll.BInterpol('Base CDI'!$H$4:$H$28,'Base CDI'!$J$4:$J$29,S4008,"Cubic","Extrapolate=Linear","MultiX=Average","Skip=True","Sort=True")</f>
        <v>13.453784151579676</v>
      </c>
      <c r="U4008" s="43">
        <f ca="1">_xll.BInterpol('Base CDI'!$H$4:$H$28,'Base CDI'!$I$4:$I$29,S4008,"Cubic","Extrapolate=Linear","MultiX=Average","Skip=True","Sort=True")</f>
        <v>13.43554884967412</v>
      </c>
    </row>
    <row r="4009" spans="16:21" x14ac:dyDescent="0.25">
      <c r="P4009" s="10">
        <v>40345</v>
      </c>
      <c r="Q4009">
        <v>23.225370000000002</v>
      </c>
      <c r="S4009" s="42">
        <f t="shared" ca="1" si="68"/>
        <v>49980</v>
      </c>
      <c r="T4009" s="43">
        <f ca="1">_xll.BInterpol('Base CDI'!$H$4:$H$28,'Base CDI'!$J$4:$J$29,S4009,"Cubic","Extrapolate=Linear","MultiX=Average","Skip=True","Sort=True")</f>
        <v>13.453724343700824</v>
      </c>
      <c r="U4009" s="43">
        <f ca="1">_xll.BInterpol('Base CDI'!$H$4:$H$28,'Base CDI'!$I$4:$I$29,S4009,"Cubic","Extrapolate=Linear","MultiX=Average","Skip=True","Sort=True")</f>
        <v>13.435461060219916</v>
      </c>
    </row>
    <row r="4010" spans="16:21" x14ac:dyDescent="0.25">
      <c r="P4010" s="10">
        <v>40346</v>
      </c>
      <c r="Q4010">
        <v>23.234249999999999</v>
      </c>
      <c r="S4010" s="42">
        <f t="shared" ca="1" si="68"/>
        <v>49981</v>
      </c>
      <c r="T4010" s="43">
        <f ca="1">_xll.BInterpol('Base CDI'!$H$4:$H$28,'Base CDI'!$J$4:$J$29,S4010,"Cubic","Extrapolate=Linear","MultiX=Average","Skip=True","Sort=True")</f>
        <v>13.453664523437046</v>
      </c>
      <c r="U4010" s="43">
        <f ca="1">_xll.BInterpol('Base CDI'!$H$4:$H$28,'Base CDI'!$I$4:$I$29,S4010,"Cubic","Extrapolate=Linear","MultiX=Average","Skip=True","Sort=True")</f>
        <v>13.435373256964525</v>
      </c>
    </row>
    <row r="4011" spans="16:21" x14ac:dyDescent="0.25">
      <c r="P4011" s="10">
        <v>40347</v>
      </c>
      <c r="Q4011">
        <v>23.24314</v>
      </c>
      <c r="S4011" s="42">
        <f t="shared" ca="1" si="68"/>
        <v>49982</v>
      </c>
      <c r="T4011" s="43">
        <f ca="1">_xll.BInterpol('Base CDI'!$H$4:$H$28,'Base CDI'!$J$4:$J$29,S4011,"Cubic","Extrapolate=Linear","MultiX=Average","Skip=True","Sort=True")</f>
        <v>13.453604690988104</v>
      </c>
      <c r="U4011" s="43">
        <f ca="1">_xll.BInterpol('Base CDI'!$H$4:$H$28,'Base CDI'!$I$4:$I$29,S4011,"Cubic","Extrapolate=Linear","MultiX=Average","Skip=True","Sort=True")</f>
        <v>13.435285440130546</v>
      </c>
    </row>
    <row r="4012" spans="16:21" x14ac:dyDescent="0.25">
      <c r="P4012" s="10">
        <v>40350</v>
      </c>
      <c r="Q4012">
        <v>23.252050000000001</v>
      </c>
      <c r="S4012" s="42">
        <f t="shared" ca="1" si="68"/>
        <v>49983</v>
      </c>
      <c r="T4012" s="43">
        <f ca="1">_xll.BInterpol('Base CDI'!$H$4:$H$28,'Base CDI'!$J$4:$J$29,S4012,"Cubic","Extrapolate=Linear","MultiX=Average","Skip=True","Sort=True")</f>
        <v>13.453544846553752</v>
      </c>
      <c r="U4012" s="43">
        <f ca="1">_xll.BInterpol('Base CDI'!$H$4:$H$28,'Base CDI'!$I$4:$I$29,S4012,"Cubic","Extrapolate=Linear","MultiX=Average","Skip=True","Sort=True")</f>
        <v>13.435197609940577</v>
      </c>
    </row>
    <row r="4013" spans="16:21" x14ac:dyDescent="0.25">
      <c r="P4013" s="10">
        <v>40351</v>
      </c>
      <c r="Q4013">
        <v>23.260950000000001</v>
      </c>
      <c r="S4013" s="42">
        <f t="shared" ca="1" si="68"/>
        <v>49984</v>
      </c>
      <c r="T4013" s="43">
        <f ca="1">_xll.BInterpol('Base CDI'!$H$4:$H$28,'Base CDI'!$J$4:$J$29,S4013,"Cubic","Extrapolate=Linear","MultiX=Average","Skip=True","Sort=True")</f>
        <v>13.453484990333747</v>
      </c>
      <c r="U4013" s="43">
        <f ca="1">_xll.BInterpol('Base CDI'!$H$4:$H$28,'Base CDI'!$I$4:$I$29,S4013,"Cubic","Extrapolate=Linear","MultiX=Average","Skip=True","Sort=True")</f>
        <v>13.43510976661722</v>
      </c>
    </row>
    <row r="4014" spans="16:21" x14ac:dyDescent="0.25">
      <c r="P4014" s="10">
        <v>40352</v>
      </c>
      <c r="Q4014">
        <v>23.269860000000001</v>
      </c>
      <c r="S4014" s="42">
        <f t="shared" ca="1" si="68"/>
        <v>49985</v>
      </c>
      <c r="T4014" s="43">
        <f ca="1">_xll.BInterpol('Base CDI'!$H$4:$H$28,'Base CDI'!$J$4:$J$29,S4014,"Cubic","Extrapolate=Linear","MultiX=Average","Skip=True","Sort=True")</f>
        <v>13.453425122527845</v>
      </c>
      <c r="U4014" s="43">
        <f ca="1">_xll.BInterpol('Base CDI'!$H$4:$H$28,'Base CDI'!$I$4:$I$29,S4014,"Cubic","Extrapolate=Linear","MultiX=Average","Skip=True","Sort=True")</f>
        <v>13.435021910383075</v>
      </c>
    </row>
    <row r="4015" spans="16:21" x14ac:dyDescent="0.25">
      <c r="P4015" s="10">
        <v>40353</v>
      </c>
      <c r="Q4015">
        <v>23.278770000000002</v>
      </c>
      <c r="S4015" s="42">
        <f t="shared" ca="1" si="68"/>
        <v>49986</v>
      </c>
      <c r="T4015" s="43">
        <f ca="1">_xll.BInterpol('Base CDI'!$H$4:$H$28,'Base CDI'!$J$4:$J$29,S4015,"Cubic","Extrapolate=Linear","MultiX=Average","Skip=True","Sort=True")</f>
        <v>13.453365243335805</v>
      </c>
      <c r="U4015" s="43">
        <f ca="1">_xll.BInterpol('Base CDI'!$H$4:$H$28,'Base CDI'!$I$4:$I$29,S4015,"Cubic","Extrapolate=Linear","MultiX=Average","Skip=True","Sort=True")</f>
        <v>13.434934041460741</v>
      </c>
    </row>
    <row r="4016" spans="16:21" x14ac:dyDescent="0.25">
      <c r="P4016" s="10">
        <v>40354</v>
      </c>
      <c r="Q4016">
        <v>23.287690000000001</v>
      </c>
      <c r="S4016" s="42">
        <f t="shared" ca="1" si="68"/>
        <v>49987</v>
      </c>
      <c r="T4016" s="43">
        <f ca="1">_xll.BInterpol('Base CDI'!$H$4:$H$28,'Base CDI'!$J$4:$J$29,S4016,"Cubic","Extrapolate=Linear","MultiX=Average","Skip=True","Sort=True")</f>
        <v>13.453305352957383</v>
      </c>
      <c r="U4016" s="43">
        <f ca="1">_xll.BInterpol('Base CDI'!$H$4:$H$28,'Base CDI'!$I$4:$I$29,S4016,"Cubic","Extrapolate=Linear","MultiX=Average","Skip=True","Sort=True")</f>
        <v>13.434846160072816</v>
      </c>
    </row>
    <row r="4017" spans="16:21" x14ac:dyDescent="0.25">
      <c r="P4017" s="10">
        <v>40357</v>
      </c>
      <c r="Q4017">
        <v>23.296610000000001</v>
      </c>
      <c r="S4017" s="42">
        <f t="shared" ca="1" si="68"/>
        <v>49988</v>
      </c>
      <c r="T4017" s="43">
        <f ca="1">_xll.BInterpol('Base CDI'!$H$4:$H$28,'Base CDI'!$J$4:$J$29,S4017,"Cubic","Extrapolate=Linear","MultiX=Average","Skip=True","Sort=True")</f>
        <v>13.453245451592334</v>
      </c>
      <c r="U4017" s="43">
        <f ca="1">_xll.BInterpol('Base CDI'!$H$4:$H$28,'Base CDI'!$I$4:$I$29,S4017,"Cubic","Extrapolate=Linear","MultiX=Average","Skip=True","Sort=True")</f>
        <v>13.434758266441904</v>
      </c>
    </row>
    <row r="4018" spans="16:21" x14ac:dyDescent="0.25">
      <c r="P4018" s="10">
        <v>40358</v>
      </c>
      <c r="Q4018">
        <v>23.305530000000001</v>
      </c>
      <c r="S4018" s="42">
        <f t="shared" ca="1" si="68"/>
        <v>49989</v>
      </c>
      <c r="T4018" s="43">
        <f ca="1">_xll.BInterpol('Base CDI'!$H$4:$H$28,'Base CDI'!$J$4:$J$29,S4018,"Cubic","Extrapolate=Linear","MultiX=Average","Skip=True","Sort=True")</f>
        <v>13.453185539440417</v>
      </c>
      <c r="U4018" s="43">
        <f ca="1">_xll.BInterpol('Base CDI'!$H$4:$H$28,'Base CDI'!$I$4:$I$29,S4018,"Cubic","Extrapolate=Linear","MultiX=Average","Skip=True","Sort=True")</f>
        <v>13.4346703607906</v>
      </c>
    </row>
    <row r="4019" spans="16:21" x14ac:dyDescent="0.25">
      <c r="P4019" s="10">
        <v>40359</v>
      </c>
      <c r="Q4019">
        <v>23.314450000000001</v>
      </c>
      <c r="S4019" s="42">
        <f t="shared" ca="1" si="68"/>
        <v>49990</v>
      </c>
      <c r="T4019" s="43">
        <f ca="1">_xll.BInterpol('Base CDI'!$H$4:$H$28,'Base CDI'!$J$4:$J$29,S4019,"Cubic","Extrapolate=Linear","MultiX=Average","Skip=True","Sort=True")</f>
        <v>13.453125616701387</v>
      </c>
      <c r="U4019" s="43">
        <f ca="1">_xll.BInterpol('Base CDI'!$H$4:$H$28,'Base CDI'!$I$4:$I$29,S4019,"Cubic","Extrapolate=Linear","MultiX=Average","Skip=True","Sort=True")</f>
        <v>13.434582443341508</v>
      </c>
    </row>
    <row r="4020" spans="16:21" x14ac:dyDescent="0.25">
      <c r="P4020" s="10">
        <v>40360</v>
      </c>
      <c r="Q4020">
        <v>23.323370000000001</v>
      </c>
      <c r="S4020" s="42">
        <f t="shared" ca="1" si="68"/>
        <v>49991</v>
      </c>
      <c r="T4020" s="43">
        <f ca="1">_xll.BInterpol('Base CDI'!$H$4:$H$28,'Base CDI'!$J$4:$J$29,S4020,"Cubic","Extrapolate=Linear","MultiX=Average","Skip=True","Sort=True")</f>
        <v>13.453065683575003</v>
      </c>
      <c r="U4020" s="43">
        <f ca="1">_xll.BInterpol('Base CDI'!$H$4:$H$28,'Base CDI'!$I$4:$I$29,S4020,"Cubic","Extrapolate=Linear","MultiX=Average","Skip=True","Sort=True")</f>
        <v>13.434494514317226</v>
      </c>
    </row>
    <row r="4021" spans="16:21" x14ac:dyDescent="0.25">
      <c r="P4021" s="10">
        <v>40361</v>
      </c>
      <c r="Q4021">
        <v>23.332319999999999</v>
      </c>
      <c r="S4021" s="42">
        <f t="shared" ca="1" si="68"/>
        <v>49992</v>
      </c>
      <c r="T4021" s="43">
        <f ca="1">_xll.BInterpol('Base CDI'!$H$4:$H$28,'Base CDI'!$J$4:$J$29,S4021,"Cubic","Extrapolate=Linear","MultiX=Average","Skip=True","Sort=True")</f>
        <v>13.45300574026102</v>
      </c>
      <c r="U4021" s="43">
        <f ca="1">_xll.BInterpol('Base CDI'!$H$4:$H$28,'Base CDI'!$I$4:$I$29,S4021,"Cubic","Extrapolate=Linear","MultiX=Average","Skip=True","Sort=True")</f>
        <v>13.434406573940352</v>
      </c>
    </row>
    <row r="4022" spans="16:21" x14ac:dyDescent="0.25">
      <c r="P4022" s="10">
        <v>40364</v>
      </c>
      <c r="Q4022">
        <v>23.341259999999998</v>
      </c>
      <c r="S4022" s="42">
        <f t="shared" ca="1" si="68"/>
        <v>49993</v>
      </c>
      <c r="T4022" s="43">
        <f ca="1">_xll.BInterpol('Base CDI'!$H$4:$H$28,'Base CDI'!$J$4:$J$29,S4022,"Cubic","Extrapolate=Linear","MultiX=Average","Skip=True","Sort=True")</f>
        <v>13.452945786959196</v>
      </c>
      <c r="U4022" s="43">
        <f ca="1">_xll.BInterpol('Base CDI'!$H$4:$H$28,'Base CDI'!$I$4:$I$29,S4022,"Cubic","Extrapolate=Linear","MultiX=Average","Skip=True","Sort=True")</f>
        <v>13.434318622433489</v>
      </c>
    </row>
    <row r="4023" spans="16:21" x14ac:dyDescent="0.25">
      <c r="P4023" s="10">
        <v>40365</v>
      </c>
      <c r="Q4023">
        <v>23.350210000000001</v>
      </c>
      <c r="S4023" s="42">
        <f t="shared" ca="1" si="68"/>
        <v>49994</v>
      </c>
      <c r="T4023" s="43">
        <f ca="1">_xll.BInterpol('Base CDI'!$H$4:$H$28,'Base CDI'!$J$4:$J$29,S4023,"Cubic","Extrapolate=Linear","MultiX=Average","Skip=True","Sort=True")</f>
        <v>13.452885823869288</v>
      </c>
      <c r="U4023" s="43">
        <f ca="1">_xll.BInterpol('Base CDI'!$H$4:$H$28,'Base CDI'!$I$4:$I$29,S4023,"Cubic","Extrapolate=Linear","MultiX=Average","Skip=True","Sort=True")</f>
        <v>13.434230660019237</v>
      </c>
    </row>
    <row r="4024" spans="16:21" x14ac:dyDescent="0.25">
      <c r="P4024" s="10">
        <v>40366</v>
      </c>
      <c r="Q4024">
        <v>23.359159999999999</v>
      </c>
      <c r="S4024" s="42">
        <f t="shared" ca="1" si="68"/>
        <v>49995</v>
      </c>
      <c r="T4024" s="43">
        <f ca="1">_xll.BInterpol('Base CDI'!$H$4:$H$28,'Base CDI'!$J$4:$J$29,S4024,"Cubic","Extrapolate=Linear","MultiX=Average","Skip=True","Sort=True")</f>
        <v>13.452825851191051</v>
      </c>
      <c r="U4024" s="43">
        <f ca="1">_xll.BInterpol('Base CDI'!$H$4:$H$28,'Base CDI'!$I$4:$I$29,S4024,"Cubic","Extrapolate=Linear","MultiX=Average","Skip=True","Sort=True")</f>
        <v>13.434142686920191</v>
      </c>
    </row>
    <row r="4025" spans="16:21" x14ac:dyDescent="0.25">
      <c r="P4025" s="10">
        <v>40367</v>
      </c>
      <c r="Q4025">
        <v>23.368110000000001</v>
      </c>
      <c r="S4025" s="42">
        <f t="shared" ca="1" si="68"/>
        <v>49996</v>
      </c>
      <c r="T4025" s="43">
        <f ca="1">_xll.BInterpol('Base CDI'!$H$4:$H$28,'Base CDI'!$J$4:$J$29,S4025,"Cubic","Extrapolate=Linear","MultiX=Average","Skip=True","Sort=True")</f>
        <v>13.452765869124244</v>
      </c>
      <c r="U4025" s="43">
        <f ca="1">_xll.BInterpol('Base CDI'!$H$4:$H$28,'Base CDI'!$I$4:$I$29,S4025,"Cubic","Extrapolate=Linear","MultiX=Average","Skip=True","Sort=True")</f>
        <v>13.434054703358957</v>
      </c>
    </row>
    <row r="4026" spans="16:21" x14ac:dyDescent="0.25">
      <c r="P4026" s="10">
        <v>40368</v>
      </c>
      <c r="Q4026">
        <v>23.37707</v>
      </c>
      <c r="S4026" s="42">
        <f t="shared" ca="1" si="68"/>
        <v>49997</v>
      </c>
      <c r="T4026" s="43">
        <f ca="1">_xll.BInterpol('Base CDI'!$H$4:$H$28,'Base CDI'!$J$4:$J$29,S4026,"Cubic","Extrapolate=Linear","MultiX=Average","Skip=True","Sort=True")</f>
        <v>13.452705877868622</v>
      </c>
      <c r="U4026" s="43">
        <f ca="1">_xll.BInterpol('Base CDI'!$H$4:$H$28,'Base CDI'!$I$4:$I$29,S4026,"Cubic","Extrapolate=Linear","MultiX=Average","Skip=True","Sort=True")</f>
        <v>13.433966709558131</v>
      </c>
    </row>
    <row r="4027" spans="16:21" x14ac:dyDescent="0.25">
      <c r="P4027" s="10">
        <v>40371</v>
      </c>
      <c r="Q4027">
        <v>23.386030000000002</v>
      </c>
      <c r="S4027" s="42">
        <f t="shared" ca="1" si="68"/>
        <v>49998</v>
      </c>
      <c r="T4027" s="43">
        <f ca="1">_xll.BInterpol('Base CDI'!$H$4:$H$28,'Base CDI'!$J$4:$J$29,S4027,"Cubic","Extrapolate=Linear","MultiX=Average","Skip=True","Sort=True")</f>
        <v>13.452645877623944</v>
      </c>
      <c r="U4027" s="43">
        <f ca="1">_xll.BInterpol('Base CDI'!$H$4:$H$28,'Base CDI'!$I$4:$I$29,S4027,"Cubic","Extrapolate=Linear","MultiX=Average","Skip=True","Sort=True")</f>
        <v>13.433878705740312</v>
      </c>
    </row>
    <row r="4028" spans="16:21" x14ac:dyDescent="0.25">
      <c r="P4028" s="10">
        <v>40372</v>
      </c>
      <c r="Q4028">
        <v>23.395</v>
      </c>
      <c r="S4028" s="42">
        <f t="shared" ca="1" si="68"/>
        <v>49999</v>
      </c>
      <c r="T4028" s="43">
        <f ca="1">_xll.BInterpol('Base CDI'!$H$4:$H$28,'Base CDI'!$J$4:$J$29,S4028,"Cubic","Extrapolate=Linear","MultiX=Average","Skip=True","Sort=True")</f>
        <v>13.452585868589964</v>
      </c>
      <c r="U4028" s="43">
        <f ca="1">_xll.BInterpol('Base CDI'!$H$4:$H$28,'Base CDI'!$I$4:$I$29,S4028,"Cubic","Extrapolate=Linear","MultiX=Average","Skip=True","Sort=True")</f>
        <v>13.433790692128104</v>
      </c>
    </row>
    <row r="4029" spans="16:21" x14ac:dyDescent="0.25">
      <c r="P4029" s="10">
        <v>40373</v>
      </c>
      <c r="Q4029">
        <v>23.403960000000001</v>
      </c>
      <c r="S4029" s="42">
        <f t="shared" ca="1" si="68"/>
        <v>50000</v>
      </c>
      <c r="T4029" s="43">
        <f ca="1">_xll.BInterpol('Base CDI'!$H$4:$H$28,'Base CDI'!$J$4:$J$29,S4029,"Cubic","Extrapolate=Linear","MultiX=Average","Skip=True","Sort=True")</f>
        <v>13.45252585096644</v>
      </c>
      <c r="U4029" s="43">
        <f ca="1">_xll.BInterpol('Base CDI'!$H$4:$H$28,'Base CDI'!$I$4:$I$29,S4029,"Cubic","Extrapolate=Linear","MultiX=Average","Skip=True","Sort=True")</f>
        <v>13.433702668944102</v>
      </c>
    </row>
    <row r="4030" spans="16:21" x14ac:dyDescent="0.25">
      <c r="P4030" s="10">
        <v>40374</v>
      </c>
      <c r="Q4030">
        <v>23.412929999999999</v>
      </c>
      <c r="S4030" s="42">
        <f t="shared" ca="1" si="68"/>
        <v>50001</v>
      </c>
      <c r="T4030" s="43">
        <f ca="1">_xll.BInterpol('Base CDI'!$H$4:$H$28,'Base CDI'!$J$4:$J$29,S4030,"Cubic","Extrapolate=Linear","MultiX=Average","Skip=True","Sort=True")</f>
        <v>13.45246582495313</v>
      </c>
      <c r="U4030" s="43">
        <f ca="1">_xll.BInterpol('Base CDI'!$H$4:$H$28,'Base CDI'!$I$4:$I$29,S4030,"Cubic","Extrapolate=Linear","MultiX=Average","Skip=True","Sort=True")</f>
        <v>13.43361463641091</v>
      </c>
    </row>
    <row r="4031" spans="16:21" x14ac:dyDescent="0.25">
      <c r="P4031" s="10">
        <v>40375</v>
      </c>
      <c r="Q4031">
        <v>23.421900000000001</v>
      </c>
      <c r="S4031" s="42">
        <f t="shared" ca="1" si="68"/>
        <v>50002</v>
      </c>
      <c r="T4031" s="43">
        <f ca="1">_xll.BInterpol('Base CDI'!$H$4:$H$28,'Base CDI'!$J$4:$J$29,S4031,"Cubic","Extrapolate=Linear","MultiX=Average","Skip=True","Sort=True")</f>
        <v>13.452405790749792</v>
      </c>
      <c r="U4031" s="43">
        <f ca="1">_xll.BInterpol('Base CDI'!$H$4:$H$28,'Base CDI'!$I$4:$I$29,S4031,"Cubic","Extrapolate=Linear","MultiX=Average","Skip=True","Sort=True")</f>
        <v>13.433526594751125</v>
      </c>
    </row>
    <row r="4032" spans="16:21" x14ac:dyDescent="0.25">
      <c r="P4032" s="10">
        <v>40378</v>
      </c>
      <c r="Q4032">
        <v>23.430879999999998</v>
      </c>
      <c r="S4032" s="42">
        <f t="shared" ca="1" si="68"/>
        <v>50003</v>
      </c>
      <c r="T4032" s="43">
        <f ca="1">_xll.BInterpol('Base CDI'!$H$4:$H$28,'Base CDI'!$J$4:$J$29,S4032,"Cubic","Extrapolate=Linear","MultiX=Average","Skip=True","Sort=True")</f>
        <v>13.452345748556178</v>
      </c>
      <c r="U4032" s="43">
        <f ca="1">_xll.BInterpol('Base CDI'!$H$4:$H$28,'Base CDI'!$I$4:$I$29,S4032,"Cubic","Extrapolate=Linear","MultiX=Average","Skip=True","Sort=True")</f>
        <v>13.433438544187348</v>
      </c>
    </row>
    <row r="4033" spans="16:21" x14ac:dyDescent="0.25">
      <c r="P4033" s="10">
        <v>40379</v>
      </c>
      <c r="Q4033">
        <v>23.439859999999999</v>
      </c>
      <c r="S4033" s="42">
        <f t="shared" ca="1" si="68"/>
        <v>50004</v>
      </c>
      <c r="T4033" s="43">
        <f ca="1">_xll.BInterpol('Base CDI'!$H$4:$H$28,'Base CDI'!$J$4:$J$29,S4033,"Cubic","Extrapolate=Linear","MultiX=Average","Skip=True","Sort=True")</f>
        <v>13.452285698572048</v>
      </c>
      <c r="U4033" s="43">
        <f ca="1">_xll.BInterpol('Base CDI'!$H$4:$H$28,'Base CDI'!$I$4:$I$29,S4033,"Cubic","Extrapolate=Linear","MultiX=Average","Skip=True","Sort=True")</f>
        <v>13.433350484942178</v>
      </c>
    </row>
    <row r="4034" spans="16:21" x14ac:dyDescent="0.25">
      <c r="P4034" s="10">
        <v>40380</v>
      </c>
      <c r="Q4034">
        <v>23.448840000000001</v>
      </c>
      <c r="S4034" s="42">
        <f t="shared" ca="1" si="68"/>
        <v>50005</v>
      </c>
      <c r="T4034" s="43">
        <f ca="1">_xll.BInterpol('Base CDI'!$H$4:$H$28,'Base CDI'!$J$4:$J$29,S4034,"Cubic","Extrapolate=Linear","MultiX=Average","Skip=True","Sort=True")</f>
        <v>13.45222564099716</v>
      </c>
      <c r="U4034" s="43">
        <f ca="1">_xll.BInterpol('Base CDI'!$H$4:$H$28,'Base CDI'!$I$4:$I$29,S4034,"Cubic","Extrapolate=Linear","MultiX=Average","Skip=True","Sort=True")</f>
        <v>13.433262417238216</v>
      </c>
    </row>
    <row r="4035" spans="16:21" x14ac:dyDescent="0.25">
      <c r="P4035" s="10">
        <v>40381</v>
      </c>
      <c r="Q4035">
        <v>23.457830000000001</v>
      </c>
      <c r="S4035" s="42">
        <f t="shared" ca="1" si="68"/>
        <v>50006</v>
      </c>
      <c r="T4035" s="43">
        <f ca="1">_xll.BInterpol('Base CDI'!$H$4:$H$28,'Base CDI'!$J$4:$J$29,S4035,"Cubic","Extrapolate=Linear","MultiX=Average","Skip=True","Sort=True")</f>
        <v>13.452165576031268</v>
      </c>
      <c r="U4035" s="43">
        <f ca="1">_xll.BInterpol('Base CDI'!$H$4:$H$28,'Base CDI'!$I$4:$I$29,S4035,"Cubic","Extrapolate=Linear","MultiX=Average","Skip=True","Sort=True")</f>
        <v>13.433174341298061</v>
      </c>
    </row>
    <row r="4036" spans="16:21" x14ac:dyDescent="0.25">
      <c r="P4036" s="10">
        <v>40382</v>
      </c>
      <c r="Q4036">
        <v>23.46724</v>
      </c>
      <c r="S4036" s="42">
        <f t="shared" ca="1" si="68"/>
        <v>50007</v>
      </c>
      <c r="T4036" s="43">
        <f ca="1">_xll.BInterpol('Base CDI'!$H$4:$H$28,'Base CDI'!$J$4:$J$29,S4036,"Cubic","Extrapolate=Linear","MultiX=Average","Skip=True","Sort=True")</f>
        <v>13.452105503874131</v>
      </c>
      <c r="U4036" s="43">
        <f ca="1">_xll.BInterpol('Base CDI'!$H$4:$H$28,'Base CDI'!$I$4:$I$29,S4036,"Cubic","Extrapolate=Linear","MultiX=Average","Skip=True","Sort=True")</f>
        <v>13.433086257344312</v>
      </c>
    </row>
    <row r="4037" spans="16:21" x14ac:dyDescent="0.25">
      <c r="P4037" s="10">
        <v>40385</v>
      </c>
      <c r="Q4037">
        <v>23.476659999999999</v>
      </c>
      <c r="S4037" s="42">
        <f t="shared" ca="1" si="68"/>
        <v>50008</v>
      </c>
      <c r="T4037" s="43">
        <f ca="1">_xll.BInterpol('Base CDI'!$H$4:$H$28,'Base CDI'!$J$4:$J$29,S4037,"Cubic","Extrapolate=Linear","MultiX=Average","Skip=True","Sort=True")</f>
        <v>13.452045424725505</v>
      </c>
      <c r="U4037" s="43">
        <f ca="1">_xll.BInterpol('Base CDI'!$H$4:$H$28,'Base CDI'!$I$4:$I$29,S4037,"Cubic","Extrapolate=Linear","MultiX=Average","Skip=True","Sort=True")</f>
        <v>13.432998165599571</v>
      </c>
    </row>
    <row r="4038" spans="16:21" x14ac:dyDescent="0.25">
      <c r="P4038" s="10">
        <v>40386</v>
      </c>
      <c r="Q4038">
        <v>23.486080000000001</v>
      </c>
      <c r="S4038" s="42">
        <f t="shared" ca="1" si="68"/>
        <v>50009</v>
      </c>
      <c r="T4038" s="43">
        <f ca="1">_xll.BInterpol('Base CDI'!$H$4:$H$28,'Base CDI'!$J$4:$J$29,S4038,"Cubic","Extrapolate=Linear","MultiX=Average","Skip=True","Sort=True")</f>
        <v>13.451985338785146</v>
      </c>
      <c r="U4038" s="43">
        <f ca="1">_xll.BInterpol('Base CDI'!$H$4:$H$28,'Base CDI'!$I$4:$I$29,S4038,"Cubic","Extrapolate=Linear","MultiX=Average","Skip=True","Sort=True")</f>
        <v>13.432910066286436</v>
      </c>
    </row>
    <row r="4039" spans="16:21" x14ac:dyDescent="0.25">
      <c r="P4039" s="10">
        <v>40387</v>
      </c>
      <c r="Q4039">
        <v>23.4955</v>
      </c>
      <c r="S4039" s="42">
        <f t="shared" ca="1" si="68"/>
        <v>50010</v>
      </c>
      <c r="T4039" s="43">
        <f ca="1">_xll.BInterpol('Base CDI'!$H$4:$H$28,'Base CDI'!$J$4:$J$29,S4039,"Cubic","Extrapolate=Linear","MultiX=Average","Skip=True","Sort=True")</f>
        <v>13.451925246252811</v>
      </c>
      <c r="U4039" s="43">
        <f ca="1">_xll.BInterpol('Base CDI'!$H$4:$H$28,'Base CDI'!$I$4:$I$29,S4039,"Cubic","Extrapolate=Linear","MultiX=Average","Skip=True","Sort=True")</f>
        <v>13.432821959627507</v>
      </c>
    </row>
    <row r="4040" spans="16:21" x14ac:dyDescent="0.25">
      <c r="P4040" s="10">
        <v>40388</v>
      </c>
      <c r="Q4040">
        <v>23.504919999999998</v>
      </c>
      <c r="S4040" s="42">
        <f t="shared" ca="1" si="68"/>
        <v>50011</v>
      </c>
      <c r="T4040" s="43">
        <f ca="1">_xll.BInterpol('Base CDI'!$H$4:$H$28,'Base CDI'!$J$4:$J$29,S4040,"Cubic","Extrapolate=Linear","MultiX=Average","Skip=True","Sort=True")</f>
        <v>13.45186514732826</v>
      </c>
      <c r="U4040" s="43">
        <f ca="1">_xll.BInterpol('Base CDI'!$H$4:$H$28,'Base CDI'!$I$4:$I$29,S4040,"Cubic","Extrapolate=Linear","MultiX=Average","Skip=True","Sort=True")</f>
        <v>13.432733845845386</v>
      </c>
    </row>
    <row r="4041" spans="16:21" x14ac:dyDescent="0.25">
      <c r="P4041" s="10">
        <v>40389</v>
      </c>
      <c r="Q4041">
        <v>23.51435</v>
      </c>
      <c r="S4041" s="42">
        <f t="shared" ca="1" si="68"/>
        <v>50012</v>
      </c>
      <c r="T4041" s="43">
        <f ca="1">_xll.BInterpol('Base CDI'!$H$4:$H$28,'Base CDI'!$J$4:$J$29,S4041,"Cubic","Extrapolate=Linear","MultiX=Average","Skip=True","Sort=True")</f>
        <v>13.451805042211245</v>
      </c>
      <c r="U4041" s="43">
        <f ca="1">_xll.BInterpol('Base CDI'!$H$4:$H$28,'Base CDI'!$I$4:$I$29,S4041,"Cubic","Extrapolate=Linear","MultiX=Average","Skip=True","Sort=True")</f>
        <v>13.432645725162669</v>
      </c>
    </row>
    <row r="4042" spans="16:21" x14ac:dyDescent="0.25">
      <c r="P4042" s="10">
        <v>40392</v>
      </c>
      <c r="Q4042">
        <v>23.523769999999999</v>
      </c>
      <c r="S4042" s="42">
        <f t="shared" ca="1" si="68"/>
        <v>50013</v>
      </c>
      <c r="T4042" s="43">
        <f ca="1">_xll.BInterpol('Base CDI'!$H$4:$H$28,'Base CDI'!$J$4:$J$29,S4042,"Cubic","Extrapolate=Linear","MultiX=Average","Skip=True","Sort=True")</f>
        <v>13.451744931101526</v>
      </c>
      <c r="U4042" s="43">
        <f ca="1">_xll.BInterpol('Base CDI'!$H$4:$H$28,'Base CDI'!$I$4:$I$29,S4042,"Cubic","Extrapolate=Linear","MultiX=Average","Skip=True","Sort=True")</f>
        <v>13.432557597801958</v>
      </c>
    </row>
    <row r="4043" spans="16:21" x14ac:dyDescent="0.25">
      <c r="P4043" s="10">
        <v>40393</v>
      </c>
      <c r="Q4043">
        <v>23.53322</v>
      </c>
      <c r="S4043" s="42">
        <f t="shared" ref="S4043:S4106" ca="1" si="69">S4042+1</f>
        <v>50014</v>
      </c>
      <c r="T4043" s="43">
        <f ca="1">_xll.BInterpol('Base CDI'!$H$4:$H$28,'Base CDI'!$J$4:$J$29,S4043,"Cubic","Extrapolate=Linear","MultiX=Average","Skip=True","Sort=True")</f>
        <v>13.451684814198858</v>
      </c>
      <c r="U4043" s="43">
        <f ca="1">_xll.BInterpol('Base CDI'!$H$4:$H$28,'Base CDI'!$I$4:$I$29,S4043,"Cubic","Extrapolate=Linear","MultiX=Average","Skip=True","Sort=True")</f>
        <v>13.432469463985854</v>
      </c>
    </row>
    <row r="4044" spans="16:21" x14ac:dyDescent="0.25">
      <c r="P4044" s="10">
        <v>40394</v>
      </c>
      <c r="Q4044">
        <v>23.542670000000001</v>
      </c>
      <c r="S4044" s="42">
        <f t="shared" ca="1" si="69"/>
        <v>50015</v>
      </c>
      <c r="T4044" s="43">
        <f ca="1">_xll.BInterpol('Base CDI'!$H$4:$H$28,'Base CDI'!$J$4:$J$29,S4044,"Cubic","Extrapolate=Linear","MultiX=Average","Skip=True","Sort=True")</f>
        <v>13.451624691703</v>
      </c>
      <c r="U4044" s="43">
        <f ca="1">_xll.BInterpol('Base CDI'!$H$4:$H$28,'Base CDI'!$I$4:$I$29,S4044,"Cubic","Extrapolate=Linear","MultiX=Average","Skip=True","Sort=True")</f>
        <v>13.432381323936953</v>
      </c>
    </row>
    <row r="4045" spans="16:21" x14ac:dyDescent="0.25">
      <c r="P4045" s="10">
        <v>40395</v>
      </c>
      <c r="Q4045">
        <v>23.552109999999999</v>
      </c>
      <c r="S4045" s="42">
        <f t="shared" ca="1" si="69"/>
        <v>50016</v>
      </c>
      <c r="T4045" s="43">
        <f ca="1">_xll.BInterpol('Base CDI'!$H$4:$H$28,'Base CDI'!$J$4:$J$29,S4045,"Cubic","Extrapolate=Linear","MultiX=Average","Skip=True","Sort=True")</f>
        <v>13.451564563813708</v>
      </c>
      <c r="U4045" s="43">
        <f ca="1">_xll.BInterpol('Base CDI'!$H$4:$H$28,'Base CDI'!$I$4:$I$29,S4045,"Cubic","Extrapolate=Linear","MultiX=Average","Skip=True","Sort=True")</f>
        <v>13.43229317787786</v>
      </c>
    </row>
    <row r="4046" spans="16:21" x14ac:dyDescent="0.25">
      <c r="P4046" s="10">
        <v>40396</v>
      </c>
      <c r="Q4046">
        <v>23.56157</v>
      </c>
      <c r="S4046" s="42">
        <f t="shared" ca="1" si="69"/>
        <v>50017</v>
      </c>
      <c r="T4046" s="43">
        <f ca="1">_xll.BInterpol('Base CDI'!$H$4:$H$28,'Base CDI'!$J$4:$J$29,S4046,"Cubic","Extrapolate=Linear","MultiX=Average","Skip=True","Sort=True")</f>
        <v>13.451504430730738</v>
      </c>
      <c r="U4046" s="43">
        <f ca="1">_xll.BInterpol('Base CDI'!$H$4:$H$28,'Base CDI'!$I$4:$I$29,S4046,"Cubic","Extrapolate=Linear","MultiX=Average","Skip=True","Sort=True")</f>
        <v>13.43220502603117</v>
      </c>
    </row>
    <row r="4047" spans="16:21" x14ac:dyDescent="0.25">
      <c r="P4047" s="10">
        <v>40399</v>
      </c>
      <c r="Q4047">
        <v>23.571020000000001</v>
      </c>
      <c r="S4047" s="42">
        <f t="shared" ca="1" si="69"/>
        <v>50018</v>
      </c>
      <c r="T4047" s="43">
        <f ca="1">_xll.BInterpol('Base CDI'!$H$4:$H$28,'Base CDI'!$J$4:$J$29,S4047,"Cubic","Extrapolate=Linear","MultiX=Average","Skip=True","Sort=True")</f>
        <v>13.451444292653846</v>
      </c>
      <c r="U4047" s="43">
        <f ca="1">_xll.BInterpol('Base CDI'!$H$4:$H$28,'Base CDI'!$I$4:$I$29,S4047,"Cubic","Extrapolate=Linear","MultiX=Average","Skip=True","Sort=True")</f>
        <v>13.432116868619485</v>
      </c>
    </row>
    <row r="4048" spans="16:21" x14ac:dyDescent="0.25">
      <c r="P4048" s="10">
        <v>40400</v>
      </c>
      <c r="Q4048">
        <v>23.580480000000001</v>
      </c>
      <c r="S4048" s="42">
        <f t="shared" ca="1" si="69"/>
        <v>50019</v>
      </c>
      <c r="T4048" s="43">
        <f ca="1">_xll.BInterpol('Base CDI'!$H$4:$H$28,'Base CDI'!$J$4:$J$29,S4048,"Cubic","Extrapolate=Linear","MultiX=Average","Skip=True","Sort=True")</f>
        <v>13.451384149782792</v>
      </c>
      <c r="U4048" s="43">
        <f ca="1">_xll.BInterpol('Base CDI'!$H$4:$H$28,'Base CDI'!$I$4:$I$29,S4048,"Cubic","Extrapolate=Linear","MultiX=Average","Skip=True","Sort=True")</f>
        <v>13.432028705865404</v>
      </c>
    </row>
    <row r="4049" spans="16:21" x14ac:dyDescent="0.25">
      <c r="P4049" s="10">
        <v>40401</v>
      </c>
      <c r="Q4049">
        <v>23.589939999999999</v>
      </c>
      <c r="S4049" s="42">
        <f t="shared" ca="1" si="69"/>
        <v>50020</v>
      </c>
      <c r="T4049" s="43">
        <f ca="1">_xll.BInterpol('Base CDI'!$H$4:$H$28,'Base CDI'!$J$4:$J$29,S4049,"Cubic","Extrapolate=Linear","MultiX=Average","Skip=True","Sort=True")</f>
        <v>13.45132400231733</v>
      </c>
      <c r="U4049" s="43">
        <f ca="1">_xll.BInterpol('Base CDI'!$H$4:$H$28,'Base CDI'!$I$4:$I$29,S4049,"Cubic","Extrapolate=Linear","MultiX=Average","Skip=True","Sort=True")</f>
        <v>13.43194053799153</v>
      </c>
    </row>
    <row r="4050" spans="16:21" x14ac:dyDescent="0.25">
      <c r="P4050" s="10">
        <v>40402</v>
      </c>
      <c r="Q4050">
        <v>23.599409999999999</v>
      </c>
      <c r="S4050" s="42">
        <f t="shared" ca="1" si="69"/>
        <v>50021</v>
      </c>
      <c r="T4050" s="43">
        <f ca="1">_xll.BInterpol('Base CDI'!$H$4:$H$28,'Base CDI'!$J$4:$J$29,S4050,"Cubic","Extrapolate=Linear","MultiX=Average","Skip=True","Sort=True")</f>
        <v>13.451263850457217</v>
      </c>
      <c r="U4050" s="43">
        <f ca="1">_xll.BInterpol('Base CDI'!$H$4:$H$28,'Base CDI'!$I$4:$I$29,S4050,"Cubic","Extrapolate=Linear","MultiX=Average","Skip=True","Sort=True")</f>
        <v>13.431852365220458</v>
      </c>
    </row>
    <row r="4051" spans="16:21" x14ac:dyDescent="0.25">
      <c r="P4051" s="10">
        <v>40403</v>
      </c>
      <c r="Q4051">
        <v>23.608879999999999</v>
      </c>
      <c r="S4051" s="42">
        <f t="shared" ca="1" si="69"/>
        <v>50022</v>
      </c>
      <c r="T4051" s="43">
        <f ca="1">_xll.BInterpol('Base CDI'!$H$4:$H$28,'Base CDI'!$J$4:$J$29,S4051,"Cubic","Extrapolate=Linear","MultiX=Average","Skip=True","Sort=True")</f>
        <v>13.451203694402212</v>
      </c>
      <c r="U4051" s="43">
        <f ca="1">_xll.BInterpol('Base CDI'!$H$4:$H$28,'Base CDI'!$I$4:$I$29,S4051,"Cubic","Extrapolate=Linear","MultiX=Average","Skip=True","Sort=True")</f>
        <v>13.431764187774791</v>
      </c>
    </row>
    <row r="4052" spans="16:21" x14ac:dyDescent="0.25">
      <c r="P4052" s="10">
        <v>40406</v>
      </c>
      <c r="Q4052">
        <v>23.618359999999999</v>
      </c>
      <c r="S4052" s="42">
        <f t="shared" ca="1" si="69"/>
        <v>50023</v>
      </c>
      <c r="T4052" s="43">
        <f ca="1">_xll.BInterpol('Base CDI'!$H$4:$H$28,'Base CDI'!$J$4:$J$29,S4052,"Cubic","Extrapolate=Linear","MultiX=Average","Skip=True","Sort=True")</f>
        <v>13.45114353435207</v>
      </c>
      <c r="U4052" s="43">
        <f ca="1">_xll.BInterpol('Base CDI'!$H$4:$H$28,'Base CDI'!$I$4:$I$29,S4052,"Cubic","Extrapolate=Linear","MultiX=Average","Skip=True","Sort=True")</f>
        <v>13.431676005877128</v>
      </c>
    </row>
    <row r="4053" spans="16:21" x14ac:dyDescent="0.25">
      <c r="P4053" s="10">
        <v>40407</v>
      </c>
      <c r="Q4053">
        <v>23.627839999999999</v>
      </c>
      <c r="S4053" s="42">
        <f t="shared" ca="1" si="69"/>
        <v>50024</v>
      </c>
      <c r="T4053" s="43">
        <f ca="1">_xll.BInterpol('Base CDI'!$H$4:$H$28,'Base CDI'!$J$4:$J$29,S4053,"Cubic","Extrapolate=Linear","MultiX=Average","Skip=True","Sort=True")</f>
        <v>13.451083370506547</v>
      </c>
      <c r="U4053" s="43">
        <f ca="1">_xll.BInterpol('Base CDI'!$H$4:$H$28,'Base CDI'!$I$4:$I$29,S4053,"Cubic","Extrapolate=Linear","MultiX=Average","Skip=True","Sort=True")</f>
        <v>13.431587819750067</v>
      </c>
    </row>
    <row r="4054" spans="16:21" x14ac:dyDescent="0.25">
      <c r="P4054" s="10">
        <v>40408</v>
      </c>
      <c r="Q4054">
        <v>23.637319999999999</v>
      </c>
      <c r="S4054" s="42">
        <f t="shared" ca="1" si="69"/>
        <v>50025</v>
      </c>
      <c r="T4054" s="43">
        <f ca="1">_xll.BInterpol('Base CDI'!$H$4:$H$28,'Base CDI'!$J$4:$J$29,S4054,"Cubic","Extrapolate=Linear","MultiX=Average","Skip=True","Sort=True")</f>
        <v>13.451023203065402</v>
      </c>
      <c r="U4054" s="43">
        <f ca="1">_xll.BInterpol('Base CDI'!$H$4:$H$28,'Base CDI'!$I$4:$I$29,S4054,"Cubic","Extrapolate=Linear","MultiX=Average","Skip=True","Sort=True")</f>
        <v>13.431499629616212</v>
      </c>
    </row>
    <row r="4055" spans="16:21" x14ac:dyDescent="0.25">
      <c r="P4055" s="10">
        <v>40409</v>
      </c>
      <c r="Q4055">
        <v>23.646799999999999</v>
      </c>
      <c r="S4055" s="42">
        <f t="shared" ca="1" si="69"/>
        <v>50026</v>
      </c>
      <c r="T4055" s="43">
        <f ca="1">_xll.BInterpol('Base CDI'!$H$4:$H$28,'Base CDI'!$J$4:$J$29,S4055,"Cubic","Extrapolate=Linear","MultiX=Average","Skip=True","Sort=True")</f>
        <v>13.450963032228392</v>
      </c>
      <c r="U4055" s="43">
        <f ca="1">_xll.BInterpol('Base CDI'!$H$4:$H$28,'Base CDI'!$I$4:$I$29,S4055,"Cubic","Extrapolate=Linear","MultiX=Average","Skip=True","Sort=True")</f>
        <v>13.431411435698159</v>
      </c>
    </row>
    <row r="4056" spans="16:21" x14ac:dyDescent="0.25">
      <c r="P4056" s="10">
        <v>40410</v>
      </c>
      <c r="Q4056">
        <v>23.656279999999999</v>
      </c>
      <c r="S4056" s="42">
        <f t="shared" ca="1" si="69"/>
        <v>50027</v>
      </c>
      <c r="T4056" s="43">
        <f ca="1">_xll.BInterpol('Base CDI'!$H$4:$H$28,'Base CDI'!$J$4:$J$29,S4056,"Cubic","Extrapolate=Linear","MultiX=Average","Skip=True","Sort=True")</f>
        <v>13.450902858195271</v>
      </c>
      <c r="U4056" s="43">
        <f ca="1">_xll.BInterpol('Base CDI'!$H$4:$H$28,'Base CDI'!$I$4:$I$29,S4056,"Cubic","Extrapolate=Linear","MultiX=Average","Skip=True","Sort=True")</f>
        <v>13.431323238218509</v>
      </c>
    </row>
    <row r="4057" spans="16:21" x14ac:dyDescent="0.25">
      <c r="P4057" s="10">
        <v>40413</v>
      </c>
      <c r="Q4057">
        <v>23.665759999999999</v>
      </c>
      <c r="S4057" s="42">
        <f t="shared" ca="1" si="69"/>
        <v>50028</v>
      </c>
      <c r="T4057" s="43">
        <f ca="1">_xll.BInterpol('Base CDI'!$H$4:$H$28,'Base CDI'!$J$4:$J$29,S4057,"Cubic","Extrapolate=Linear","MultiX=Average","Skip=True","Sort=True")</f>
        <v>13.450842681165799</v>
      </c>
      <c r="U4057" s="43">
        <f ca="1">_xll.BInterpol('Base CDI'!$H$4:$H$28,'Base CDI'!$I$4:$I$29,S4057,"Cubic","Extrapolate=Linear","MultiX=Average","Skip=True","Sort=True")</f>
        <v>13.431235037399862</v>
      </c>
    </row>
    <row r="4058" spans="16:21" x14ac:dyDescent="0.25">
      <c r="P4058" s="10">
        <v>40414</v>
      </c>
      <c r="Q4058">
        <v>23.675249999999998</v>
      </c>
      <c r="S4058" s="42">
        <f t="shared" ca="1" si="69"/>
        <v>50029</v>
      </c>
      <c r="T4058" s="43">
        <f ca="1">_xll.BInterpol('Base CDI'!$H$4:$H$28,'Base CDI'!$J$4:$J$29,S4058,"Cubic","Extrapolate=Linear","MultiX=Average","Skip=True","Sort=True")</f>
        <v>13.450782501339731</v>
      </c>
      <c r="U4058" s="43">
        <f ca="1">_xll.BInterpol('Base CDI'!$H$4:$H$28,'Base CDI'!$I$4:$I$29,S4058,"Cubic","Extrapolate=Linear","MultiX=Average","Skip=True","Sort=True")</f>
        <v>13.431146833464817</v>
      </c>
    </row>
    <row r="4059" spans="16:21" x14ac:dyDescent="0.25">
      <c r="P4059" s="10">
        <v>40415</v>
      </c>
      <c r="Q4059">
        <v>23.684750000000001</v>
      </c>
      <c r="S4059" s="42">
        <f t="shared" ca="1" si="69"/>
        <v>50030</v>
      </c>
      <c r="T4059" s="43">
        <f ca="1">_xll.BInterpol('Base CDI'!$H$4:$H$28,'Base CDI'!$J$4:$J$29,S4059,"Cubic","Extrapolate=Linear","MultiX=Average","Skip=True","Sort=True")</f>
        <v>13.450722318916823</v>
      </c>
      <c r="U4059" s="43">
        <f ca="1">_xll.BInterpol('Base CDI'!$H$4:$H$28,'Base CDI'!$I$4:$I$29,S4059,"Cubic","Extrapolate=Linear","MultiX=Average","Skip=True","Sort=True")</f>
        <v>13.431058626635975</v>
      </c>
    </row>
    <row r="4060" spans="16:21" x14ac:dyDescent="0.25">
      <c r="P4060" s="10">
        <v>40416</v>
      </c>
      <c r="Q4060">
        <v>23.69425</v>
      </c>
      <c r="S4060" s="42">
        <f t="shared" ca="1" si="69"/>
        <v>50031</v>
      </c>
      <c r="T4060" s="43">
        <f ca="1">_xll.BInterpol('Base CDI'!$H$4:$H$28,'Base CDI'!$J$4:$J$29,S4060,"Cubic","Extrapolate=Linear","MultiX=Average","Skip=True","Sort=True")</f>
        <v>13.450662134096834</v>
      </c>
      <c r="U4060" s="43">
        <f ca="1">_xll.BInterpol('Base CDI'!$H$4:$H$28,'Base CDI'!$I$4:$I$29,S4060,"Cubic","Extrapolate=Linear","MultiX=Average","Skip=True","Sort=True")</f>
        <v>13.430970417135937</v>
      </c>
    </row>
    <row r="4061" spans="16:21" x14ac:dyDescent="0.25">
      <c r="P4061" s="10">
        <v>40417</v>
      </c>
      <c r="Q4061">
        <v>23.703749999999999</v>
      </c>
      <c r="S4061" s="42">
        <f t="shared" ca="1" si="69"/>
        <v>50032</v>
      </c>
      <c r="T4061" s="43">
        <f ca="1">_xll.BInterpol('Base CDI'!$H$4:$H$28,'Base CDI'!$J$4:$J$29,S4061,"Cubic","Extrapolate=Linear","MultiX=Average","Skip=True","Sort=True")</f>
        <v>13.45060194707952</v>
      </c>
      <c r="U4061" s="43">
        <f ca="1">_xll.BInterpol('Base CDI'!$H$4:$H$28,'Base CDI'!$I$4:$I$29,S4061,"Cubic","Extrapolate=Linear","MultiX=Average","Skip=True","Sort=True")</f>
        <v>13.430882205187299</v>
      </c>
    </row>
    <row r="4062" spans="16:21" x14ac:dyDescent="0.25">
      <c r="P4062" s="10">
        <v>40420</v>
      </c>
      <c r="Q4062">
        <v>23.713259999999998</v>
      </c>
      <c r="S4062" s="42">
        <f t="shared" ca="1" si="69"/>
        <v>50033</v>
      </c>
      <c r="T4062" s="43">
        <f ca="1">_xll.BInterpol('Base CDI'!$H$4:$H$28,'Base CDI'!$J$4:$J$29,S4062,"Cubic","Extrapolate=Linear","MultiX=Average","Skip=True","Sort=True")</f>
        <v>13.450541758064638</v>
      </c>
      <c r="U4062" s="43">
        <f ca="1">_xll.BInterpol('Base CDI'!$H$4:$H$28,'Base CDI'!$I$4:$I$29,S4062,"Cubic","Extrapolate=Linear","MultiX=Average","Skip=True","Sort=True")</f>
        <v>13.430793991012663</v>
      </c>
    </row>
    <row r="4063" spans="16:21" x14ac:dyDescent="0.25">
      <c r="P4063" s="10">
        <v>40421</v>
      </c>
      <c r="Q4063">
        <v>23.722760000000001</v>
      </c>
      <c r="S4063" s="42">
        <f t="shared" ca="1" si="69"/>
        <v>50034</v>
      </c>
      <c r="T4063" s="43">
        <f ca="1">_xll.BInterpol('Base CDI'!$H$4:$H$28,'Base CDI'!$J$4:$J$29,S4063,"Cubic","Extrapolate=Linear","MultiX=Average","Skip=True","Sort=True")</f>
        <v>13.450481567251943</v>
      </c>
      <c r="U4063" s="43">
        <f ca="1">_xll.BInterpol('Base CDI'!$H$4:$H$28,'Base CDI'!$I$4:$I$29,S4063,"Cubic","Extrapolate=Linear","MultiX=Average","Skip=True","Sort=True")</f>
        <v>13.43070577483463</v>
      </c>
    </row>
    <row r="4064" spans="16:21" x14ac:dyDescent="0.25">
      <c r="P4064" s="10">
        <v>40422</v>
      </c>
      <c r="Q4064">
        <v>23.73227</v>
      </c>
      <c r="S4064" s="42">
        <f t="shared" ca="1" si="69"/>
        <v>50035</v>
      </c>
      <c r="T4064" s="43">
        <f ca="1">_xll.BInterpol('Base CDI'!$H$4:$H$28,'Base CDI'!$J$4:$J$29,S4064,"Cubic","Extrapolate=Linear","MultiX=Average","Skip=True","Sort=True")</f>
        <v>13.450421374841195</v>
      </c>
      <c r="U4064" s="43">
        <f ca="1">_xll.BInterpol('Base CDI'!$H$4:$H$28,'Base CDI'!$I$4:$I$29,S4064,"Cubic","Extrapolate=Linear","MultiX=Average","Skip=True","Sort=True")</f>
        <v>13.430617556875797</v>
      </c>
    </row>
    <row r="4065" spans="16:21" x14ac:dyDescent="0.25">
      <c r="P4065" s="10">
        <v>40423</v>
      </c>
      <c r="Q4065">
        <v>23.741779999999999</v>
      </c>
      <c r="S4065" s="42">
        <f t="shared" ca="1" si="69"/>
        <v>50036</v>
      </c>
      <c r="T4065" s="43">
        <f ca="1">_xll.BInterpol('Base CDI'!$H$4:$H$28,'Base CDI'!$J$4:$J$29,S4065,"Cubic","Extrapolate=Linear","MultiX=Average","Skip=True","Sort=True")</f>
        <v>13.450361181032148</v>
      </c>
      <c r="U4065" s="43">
        <f ca="1">_xll.BInterpol('Base CDI'!$H$4:$H$28,'Base CDI'!$I$4:$I$29,S4065,"Cubic","Extrapolate=Linear","MultiX=Average","Skip=True","Sort=True")</f>
        <v>13.430529337358767</v>
      </c>
    </row>
    <row r="4066" spans="16:21" x14ac:dyDescent="0.25">
      <c r="P4066" s="10">
        <v>40424</v>
      </c>
      <c r="Q4066">
        <v>23.751300000000001</v>
      </c>
      <c r="S4066" s="42">
        <f t="shared" ca="1" si="69"/>
        <v>50037</v>
      </c>
      <c r="T4066" s="43">
        <f ca="1">_xll.BInterpol('Base CDI'!$H$4:$H$28,'Base CDI'!$J$4:$J$29,S4066,"Cubic","Extrapolate=Linear","MultiX=Average","Skip=True","Sort=True")</f>
        <v>13.450300986024562</v>
      </c>
      <c r="U4066" s="43">
        <f ca="1">_xll.BInterpol('Base CDI'!$H$4:$H$28,'Base CDI'!$I$4:$I$29,S4066,"Cubic","Extrapolate=Linear","MultiX=Average","Skip=True","Sort=True")</f>
        <v>13.430441116506136</v>
      </c>
    </row>
    <row r="4067" spans="16:21" x14ac:dyDescent="0.25">
      <c r="P4067" s="10">
        <v>40427</v>
      </c>
      <c r="Q4067">
        <v>23.760819999999999</v>
      </c>
      <c r="S4067" s="42">
        <f t="shared" ca="1" si="69"/>
        <v>50038</v>
      </c>
      <c r="T4067" s="43">
        <f ca="1">_xll.BInterpol('Base CDI'!$H$4:$H$28,'Base CDI'!$J$4:$J$29,S4067,"Cubic","Extrapolate=Linear","MultiX=Average","Skip=True","Sort=True")</f>
        <v>13.45024079001819</v>
      </c>
      <c r="U4067" s="43">
        <f ca="1">_xll.BInterpol('Base CDI'!$H$4:$H$28,'Base CDI'!$I$4:$I$29,S4067,"Cubic","Extrapolate=Linear","MultiX=Average","Skip=True","Sort=True")</f>
        <v>13.430352894540508</v>
      </c>
    </row>
    <row r="4068" spans="16:21" x14ac:dyDescent="0.25">
      <c r="P4068" s="10">
        <v>40429</v>
      </c>
      <c r="Q4068">
        <v>23.770330000000001</v>
      </c>
      <c r="S4068" s="42">
        <f t="shared" ca="1" si="69"/>
        <v>50039</v>
      </c>
      <c r="T4068" s="43">
        <f ca="1">_xll.BInterpol('Base CDI'!$H$4:$H$28,'Base CDI'!$J$4:$J$29,S4068,"Cubic","Extrapolate=Linear","MultiX=Average","Skip=True","Sort=True")</f>
        <v>13.45018059321279</v>
      </c>
      <c r="U4068" s="43">
        <f ca="1">_xll.BInterpol('Base CDI'!$H$4:$H$28,'Base CDI'!$I$4:$I$29,S4068,"Cubic","Extrapolate=Linear","MultiX=Average","Skip=True","Sort=True")</f>
        <v>13.43026467168448</v>
      </c>
    </row>
    <row r="4069" spans="16:21" x14ac:dyDescent="0.25">
      <c r="P4069" s="10">
        <v>40430</v>
      </c>
      <c r="Q4069">
        <v>23.77985</v>
      </c>
      <c r="S4069" s="42">
        <f t="shared" ca="1" si="69"/>
        <v>50040</v>
      </c>
      <c r="T4069" s="43">
        <f ca="1">_xll.BInterpol('Base CDI'!$H$4:$H$28,'Base CDI'!$J$4:$J$29,S4069,"Cubic","Extrapolate=Linear","MultiX=Average","Skip=True","Sort=True")</f>
        <v>13.450120395808122</v>
      </c>
      <c r="U4069" s="43">
        <f ca="1">_xll.BInterpol('Base CDI'!$H$4:$H$28,'Base CDI'!$I$4:$I$29,S4069,"Cubic","Extrapolate=Linear","MultiX=Average","Skip=True","Sort=True")</f>
        <v>13.430176448160653</v>
      </c>
    </row>
    <row r="4070" spans="16:21" x14ac:dyDescent="0.25">
      <c r="P4070" s="10">
        <v>40431</v>
      </c>
      <c r="Q4070">
        <v>23.789390000000001</v>
      </c>
      <c r="S4070" s="42">
        <f t="shared" ca="1" si="69"/>
        <v>50041</v>
      </c>
      <c r="T4070" s="43">
        <f ca="1">_xll.BInterpol('Base CDI'!$H$4:$H$28,'Base CDI'!$J$4:$J$29,S4070,"Cubic","Extrapolate=Linear","MultiX=Average","Skip=True","Sort=True")</f>
        <v>13.450060198003939</v>
      </c>
      <c r="U4070" s="43">
        <f ca="1">_xll.BInterpol('Base CDI'!$H$4:$H$28,'Base CDI'!$I$4:$I$29,S4070,"Cubic","Extrapolate=Linear","MultiX=Average","Skip=True","Sort=True")</f>
        <v>13.430088224191627</v>
      </c>
    </row>
    <row r="4071" spans="16:21" x14ac:dyDescent="0.25">
      <c r="P4071" s="10">
        <v>40434</v>
      </c>
      <c r="Q4071">
        <v>23.798929999999999</v>
      </c>
      <c r="S4071" s="42">
        <f t="shared" ca="1" si="69"/>
        <v>50042</v>
      </c>
      <c r="T4071" s="43">
        <f ca="1">_xll.BInterpol('Base CDI'!$H$4:$H$28,'Base CDI'!$J$4:$J$29,S4071,"Cubic","Extrapolate=Linear","MultiX=Average","Skip=True","Sort=True")</f>
        <v>13.45</v>
      </c>
      <c r="U4071" s="43">
        <f ca="1">_xll.BInterpol('Base CDI'!$H$4:$H$28,'Base CDI'!$I$4:$I$29,S4071,"Cubic","Extrapolate=Linear","MultiX=Average","Skip=True","Sort=True")</f>
        <v>13.43</v>
      </c>
    </row>
    <row r="4072" spans="16:21" x14ac:dyDescent="0.25">
      <c r="P4072" s="10">
        <v>40435</v>
      </c>
      <c r="Q4072">
        <v>23.80846</v>
      </c>
      <c r="S4072" s="42">
        <f t="shared" ca="1" si="69"/>
        <v>50043</v>
      </c>
      <c r="T4072" s="43">
        <f ca="1">_xll.BInterpol('Base CDI'!$H$4:$H$28,'Base CDI'!$J$4:$J$29,S4072,"Cubic","Extrapolate=Linear","MultiX=Average","Skip=True","Sort=True")</f>
        <v>13.44995759233926</v>
      </c>
      <c r="U4072" s="43">
        <f ca="1">_xll.BInterpol('Base CDI'!$H$4:$H$28,'Base CDI'!$I$4:$I$29,S4072,"Cubic","Extrapolate=Linear","MultiX=Average","Skip=True","Sort=True")</f>
        <v>13.429931600547196</v>
      </c>
    </row>
    <row r="4073" spans="16:21" x14ac:dyDescent="0.25">
      <c r="P4073" s="10">
        <v>40436</v>
      </c>
      <c r="Q4073">
        <v>23.818000000000001</v>
      </c>
      <c r="S4073" s="42">
        <f t="shared" ca="1" si="69"/>
        <v>50044</v>
      </c>
      <c r="T4073" s="43">
        <f ca="1">_xll.BInterpol('Base CDI'!$H$4:$H$28,'Base CDI'!$J$4:$J$29,S4073,"Cubic","Extrapolate=Linear","MultiX=Average","Skip=True","Sort=True")</f>
        <v>13.449915184678522</v>
      </c>
      <c r="U4073" s="43">
        <f ca="1">_xll.BInterpol('Base CDI'!$H$4:$H$28,'Base CDI'!$I$4:$I$29,S4073,"Cubic","Extrapolate=Linear","MultiX=Average","Skip=True","Sort=True")</f>
        <v>13.42986320109439</v>
      </c>
    </row>
    <row r="4074" spans="16:21" x14ac:dyDescent="0.25">
      <c r="P4074" s="10">
        <v>40437</v>
      </c>
      <c r="Q4074">
        <v>23.82751</v>
      </c>
      <c r="S4074" s="42">
        <f t="shared" ca="1" si="69"/>
        <v>50045</v>
      </c>
      <c r="T4074" s="43">
        <f ca="1">_xll.BInterpol('Base CDI'!$H$4:$H$28,'Base CDI'!$J$4:$J$29,S4074,"Cubic","Extrapolate=Linear","MultiX=Average","Skip=True","Sort=True")</f>
        <v>13.449872777017783</v>
      </c>
      <c r="U4074" s="43">
        <f ca="1">_xll.BInterpol('Base CDI'!$H$4:$H$28,'Base CDI'!$I$4:$I$29,S4074,"Cubic","Extrapolate=Linear","MultiX=Average","Skip=True","Sort=True")</f>
        <v>13.429794801641586</v>
      </c>
    </row>
    <row r="4075" spans="16:21" x14ac:dyDescent="0.25">
      <c r="P4075" s="10">
        <v>40438</v>
      </c>
      <c r="Q4075">
        <v>23.837039999999998</v>
      </c>
      <c r="S4075" s="42">
        <f t="shared" ca="1" si="69"/>
        <v>50046</v>
      </c>
      <c r="T4075" s="43">
        <f ca="1">_xll.BInterpol('Base CDI'!$H$4:$H$28,'Base CDI'!$J$4:$J$29,S4075,"Cubic","Extrapolate=Linear","MultiX=Average","Skip=True","Sort=True")</f>
        <v>13.449830369357045</v>
      </c>
      <c r="U4075" s="43">
        <f ca="1">_xll.BInterpol('Base CDI'!$H$4:$H$28,'Base CDI'!$I$4:$I$29,S4075,"Cubic","Extrapolate=Linear","MultiX=Average","Skip=True","Sort=True")</f>
        <v>13.429726402188782</v>
      </c>
    </row>
    <row r="4076" spans="16:21" x14ac:dyDescent="0.25">
      <c r="P4076" s="10">
        <v>40441</v>
      </c>
      <c r="Q4076">
        <v>23.846589999999999</v>
      </c>
      <c r="S4076" s="42">
        <f t="shared" ca="1" si="69"/>
        <v>50047</v>
      </c>
      <c r="T4076" s="43">
        <f ca="1">_xll.BInterpol('Base CDI'!$H$4:$H$28,'Base CDI'!$J$4:$J$29,S4076,"Cubic","Extrapolate=Linear","MultiX=Average","Skip=True","Sort=True")</f>
        <v>13.449787961696305</v>
      </c>
      <c r="U4076" s="43">
        <f ca="1">_xll.BInterpol('Base CDI'!$H$4:$H$28,'Base CDI'!$I$4:$I$29,S4076,"Cubic","Extrapolate=Linear","MultiX=Average","Skip=True","Sort=True")</f>
        <v>13.429658002735978</v>
      </c>
    </row>
    <row r="4077" spans="16:21" x14ac:dyDescent="0.25">
      <c r="P4077" s="10">
        <v>40442</v>
      </c>
      <c r="Q4077">
        <v>23.85614</v>
      </c>
      <c r="S4077" s="42">
        <f t="shared" ca="1" si="69"/>
        <v>50048</v>
      </c>
      <c r="T4077" s="43">
        <f ca="1">_xll.BInterpol('Base CDI'!$H$4:$H$28,'Base CDI'!$J$4:$J$29,S4077,"Cubic","Extrapolate=Linear","MultiX=Average","Skip=True","Sort=True")</f>
        <v>13.449745554035568</v>
      </c>
      <c r="U4077" s="43">
        <f ca="1">_xll.BInterpol('Base CDI'!$H$4:$H$28,'Base CDI'!$I$4:$I$29,S4077,"Cubic","Extrapolate=Linear","MultiX=Average","Skip=True","Sort=True")</f>
        <v>13.429589603283173</v>
      </c>
    </row>
    <row r="4078" spans="16:21" x14ac:dyDescent="0.25">
      <c r="P4078" s="10">
        <v>40443</v>
      </c>
      <c r="Q4078">
        <v>23.8657</v>
      </c>
      <c r="S4078" s="42">
        <f t="shared" ca="1" si="69"/>
        <v>50049</v>
      </c>
      <c r="T4078" s="43">
        <f ca="1">_xll.BInterpol('Base CDI'!$H$4:$H$28,'Base CDI'!$J$4:$J$29,S4078,"Cubic","Extrapolate=Linear","MultiX=Average","Skip=True","Sort=True")</f>
        <v>13.449703146374828</v>
      </c>
      <c r="U4078" s="43">
        <f ca="1">_xll.BInterpol('Base CDI'!$H$4:$H$28,'Base CDI'!$I$4:$I$29,S4078,"Cubic","Extrapolate=Linear","MultiX=Average","Skip=True","Sort=True")</f>
        <v>13.429521203830369</v>
      </c>
    </row>
    <row r="4079" spans="16:21" x14ac:dyDescent="0.25">
      <c r="P4079" s="10">
        <v>40444</v>
      </c>
      <c r="Q4079">
        <v>23.875260000000001</v>
      </c>
      <c r="S4079" s="42">
        <f t="shared" ca="1" si="69"/>
        <v>50050</v>
      </c>
      <c r="T4079" s="43">
        <f ca="1">_xll.BInterpol('Base CDI'!$H$4:$H$28,'Base CDI'!$J$4:$J$29,S4079,"Cubic","Extrapolate=Linear","MultiX=Average","Skip=True","Sort=True")</f>
        <v>13.449660738714089</v>
      </c>
      <c r="U4079" s="43">
        <f ca="1">_xll.BInterpol('Base CDI'!$H$4:$H$28,'Base CDI'!$I$4:$I$29,S4079,"Cubic","Extrapolate=Linear","MultiX=Average","Skip=True","Sort=True")</f>
        <v>13.429452804377565</v>
      </c>
    </row>
    <row r="4080" spans="16:21" x14ac:dyDescent="0.25">
      <c r="P4080" s="10">
        <v>40445</v>
      </c>
      <c r="Q4080">
        <v>23.884830000000001</v>
      </c>
      <c r="S4080" s="42">
        <f t="shared" ca="1" si="69"/>
        <v>50051</v>
      </c>
      <c r="T4080" s="43">
        <f ca="1">_xll.BInterpol('Base CDI'!$H$4:$H$28,'Base CDI'!$J$4:$J$29,S4080,"Cubic","Extrapolate=Linear","MultiX=Average","Skip=True","Sort=True")</f>
        <v>13.449618331053351</v>
      </c>
      <c r="U4080" s="43">
        <f ca="1">_xll.BInterpol('Base CDI'!$H$4:$H$28,'Base CDI'!$I$4:$I$29,S4080,"Cubic","Extrapolate=Linear","MultiX=Average","Skip=True","Sort=True")</f>
        <v>13.429384404924761</v>
      </c>
    </row>
    <row r="4081" spans="16:21" x14ac:dyDescent="0.25">
      <c r="P4081" s="10">
        <v>40448</v>
      </c>
      <c r="Q4081">
        <v>23.894410000000001</v>
      </c>
      <c r="S4081" s="42">
        <f t="shared" ca="1" si="69"/>
        <v>50052</v>
      </c>
      <c r="T4081" s="43">
        <f ca="1">_xll.BInterpol('Base CDI'!$H$4:$H$28,'Base CDI'!$J$4:$J$29,S4081,"Cubic","Extrapolate=Linear","MultiX=Average","Skip=True","Sort=True")</f>
        <v>13.449575923392612</v>
      </c>
      <c r="U4081" s="43">
        <f ca="1">_xll.BInterpol('Base CDI'!$H$4:$H$28,'Base CDI'!$I$4:$I$29,S4081,"Cubic","Extrapolate=Linear","MultiX=Average","Skip=True","Sort=True")</f>
        <v>13.429316005471955</v>
      </c>
    </row>
    <row r="4082" spans="16:21" x14ac:dyDescent="0.25">
      <c r="P4082" s="10">
        <v>40449</v>
      </c>
      <c r="Q4082">
        <v>23.90399</v>
      </c>
      <c r="S4082" s="42">
        <f t="shared" ca="1" si="69"/>
        <v>50053</v>
      </c>
      <c r="T4082" s="43">
        <f ca="1">_xll.BInterpol('Base CDI'!$H$4:$H$28,'Base CDI'!$J$4:$J$29,S4082,"Cubic","Extrapolate=Linear","MultiX=Average","Skip=True","Sort=True")</f>
        <v>13.449533515731874</v>
      </c>
      <c r="U4082" s="43">
        <f ca="1">_xll.BInterpol('Base CDI'!$H$4:$H$28,'Base CDI'!$I$4:$I$29,S4082,"Cubic","Extrapolate=Linear","MultiX=Average","Skip=True","Sort=True")</f>
        <v>13.429247606019151</v>
      </c>
    </row>
    <row r="4083" spans="16:21" x14ac:dyDescent="0.25">
      <c r="P4083" s="10">
        <v>40450</v>
      </c>
      <c r="Q4083">
        <v>23.91356</v>
      </c>
      <c r="S4083" s="42">
        <f t="shared" ca="1" si="69"/>
        <v>50054</v>
      </c>
      <c r="T4083" s="43">
        <f ca="1">_xll.BInterpol('Base CDI'!$H$4:$H$28,'Base CDI'!$J$4:$J$29,S4083,"Cubic","Extrapolate=Linear","MultiX=Average","Skip=True","Sort=True")</f>
        <v>13.449491108071134</v>
      </c>
      <c r="U4083" s="43">
        <f ca="1">_xll.BInterpol('Base CDI'!$H$4:$H$28,'Base CDI'!$I$4:$I$29,S4083,"Cubic","Extrapolate=Linear","MultiX=Average","Skip=True","Sort=True")</f>
        <v>13.429179206566348</v>
      </c>
    </row>
    <row r="4084" spans="16:21" x14ac:dyDescent="0.25">
      <c r="P4084" s="10">
        <v>40451</v>
      </c>
      <c r="Q4084">
        <v>23.92313</v>
      </c>
      <c r="S4084" s="42">
        <f t="shared" ca="1" si="69"/>
        <v>50055</v>
      </c>
      <c r="T4084" s="43">
        <f ca="1">_xll.BInterpol('Base CDI'!$H$4:$H$28,'Base CDI'!$J$4:$J$29,S4084,"Cubic","Extrapolate=Linear","MultiX=Average","Skip=True","Sort=True")</f>
        <v>13.449448700410397</v>
      </c>
      <c r="U4084" s="43">
        <f ca="1">_xll.BInterpol('Base CDI'!$H$4:$H$28,'Base CDI'!$I$4:$I$29,S4084,"Cubic","Extrapolate=Linear","MultiX=Average","Skip=True","Sort=True")</f>
        <v>13.429110807113544</v>
      </c>
    </row>
    <row r="4085" spans="16:21" x14ac:dyDescent="0.25">
      <c r="P4085" s="10">
        <v>40452</v>
      </c>
      <c r="Q4085">
        <v>23.932700000000001</v>
      </c>
      <c r="S4085" s="42">
        <f t="shared" ca="1" si="69"/>
        <v>50056</v>
      </c>
      <c r="T4085" s="43">
        <f ca="1">_xll.BInterpol('Base CDI'!$H$4:$H$28,'Base CDI'!$J$4:$J$29,S4085,"Cubic","Extrapolate=Linear","MultiX=Average","Skip=True","Sort=True")</f>
        <v>13.449406292749657</v>
      </c>
      <c r="U4085" s="43">
        <f ca="1">_xll.BInterpol('Base CDI'!$H$4:$H$28,'Base CDI'!$I$4:$I$29,S4085,"Cubic","Extrapolate=Linear","MultiX=Average","Skip=True","Sort=True")</f>
        <v>13.429042407660738</v>
      </c>
    </row>
    <row r="4086" spans="16:21" x14ac:dyDescent="0.25">
      <c r="P4086" s="10">
        <v>40455</v>
      </c>
      <c r="Q4086">
        <v>23.942309999999999</v>
      </c>
      <c r="S4086" s="42">
        <f t="shared" ca="1" si="69"/>
        <v>50057</v>
      </c>
      <c r="T4086" s="43">
        <f ca="1">_xll.BInterpol('Base CDI'!$H$4:$H$28,'Base CDI'!$J$4:$J$29,S4086,"Cubic","Extrapolate=Linear","MultiX=Average","Skip=True","Sort=True")</f>
        <v>13.449363885088919</v>
      </c>
      <c r="U4086" s="43">
        <f ca="1">_xll.BInterpol('Base CDI'!$H$4:$H$28,'Base CDI'!$I$4:$I$29,S4086,"Cubic","Extrapolate=Linear","MultiX=Average","Skip=True","Sort=True")</f>
        <v>13.428974008207934</v>
      </c>
    </row>
    <row r="4087" spans="16:21" x14ac:dyDescent="0.25">
      <c r="P4087" s="10">
        <v>40456</v>
      </c>
      <c r="Q4087">
        <v>23.951910000000002</v>
      </c>
      <c r="S4087" s="42">
        <f t="shared" ca="1" si="69"/>
        <v>50058</v>
      </c>
      <c r="T4087" s="43">
        <f ca="1">_xll.BInterpol('Base CDI'!$H$4:$H$28,'Base CDI'!$J$4:$J$29,S4087,"Cubic","Extrapolate=Linear","MultiX=Average","Skip=True","Sort=True")</f>
        <v>13.44932147742818</v>
      </c>
      <c r="U4087" s="43">
        <f ca="1">_xll.BInterpol('Base CDI'!$H$4:$H$28,'Base CDI'!$I$4:$I$29,S4087,"Cubic","Extrapolate=Linear","MultiX=Average","Skip=True","Sort=True")</f>
        <v>13.42890560875513</v>
      </c>
    </row>
    <row r="4088" spans="16:21" x14ac:dyDescent="0.25">
      <c r="P4088" s="10">
        <v>40457</v>
      </c>
      <c r="Q4088">
        <v>23.96153</v>
      </c>
      <c r="S4088" s="42">
        <f t="shared" ca="1" si="69"/>
        <v>50059</v>
      </c>
      <c r="T4088" s="43">
        <f ca="1">_xll.BInterpol('Base CDI'!$H$4:$H$28,'Base CDI'!$J$4:$J$29,S4088,"Cubic","Extrapolate=Linear","MultiX=Average","Skip=True","Sort=True")</f>
        <v>13.44927906976744</v>
      </c>
      <c r="U4088" s="43">
        <f ca="1">_xll.BInterpol('Base CDI'!$H$4:$H$28,'Base CDI'!$I$4:$I$29,S4088,"Cubic","Extrapolate=Linear","MultiX=Average","Skip=True","Sort=True")</f>
        <v>13.428837209302324</v>
      </c>
    </row>
    <row r="4089" spans="16:21" x14ac:dyDescent="0.25">
      <c r="P4089" s="10">
        <v>40458</v>
      </c>
      <c r="Q4089">
        <v>23.971139999999998</v>
      </c>
      <c r="S4089" s="42">
        <f t="shared" ca="1" si="69"/>
        <v>50060</v>
      </c>
      <c r="T4089" s="43">
        <f ca="1">_xll.BInterpol('Base CDI'!$H$4:$H$28,'Base CDI'!$J$4:$J$29,S4089,"Cubic","Extrapolate=Linear","MultiX=Average","Skip=True","Sort=True")</f>
        <v>13.449236662106703</v>
      </c>
      <c r="U4089" s="43">
        <f ca="1">_xll.BInterpol('Base CDI'!$H$4:$H$28,'Base CDI'!$I$4:$I$29,S4089,"Cubic","Extrapolate=Linear","MultiX=Average","Skip=True","Sort=True")</f>
        <v>13.428768809849521</v>
      </c>
    </row>
    <row r="4090" spans="16:21" x14ac:dyDescent="0.25">
      <c r="P4090" s="10">
        <v>40459</v>
      </c>
      <c r="Q4090">
        <v>23.98076</v>
      </c>
      <c r="S4090" s="42">
        <f t="shared" ca="1" si="69"/>
        <v>50061</v>
      </c>
      <c r="T4090" s="43">
        <f ca="1">_xll.BInterpol('Base CDI'!$H$4:$H$28,'Base CDI'!$J$4:$J$29,S4090,"Cubic","Extrapolate=Linear","MultiX=Average","Skip=True","Sort=True")</f>
        <v>13.449194254445963</v>
      </c>
      <c r="U4090" s="43">
        <f ca="1">_xll.BInterpol('Base CDI'!$H$4:$H$28,'Base CDI'!$I$4:$I$29,S4090,"Cubic","Extrapolate=Linear","MultiX=Average","Skip=True","Sort=True")</f>
        <v>13.428700410396717</v>
      </c>
    </row>
    <row r="4091" spans="16:21" x14ac:dyDescent="0.25">
      <c r="P4091" s="10">
        <v>40462</v>
      </c>
      <c r="Q4091">
        <v>23.990390000000001</v>
      </c>
      <c r="S4091" s="42">
        <f t="shared" ca="1" si="69"/>
        <v>50062</v>
      </c>
      <c r="T4091" s="43">
        <f ca="1">_xll.BInterpol('Base CDI'!$H$4:$H$28,'Base CDI'!$J$4:$J$29,S4091,"Cubic","Extrapolate=Linear","MultiX=Average","Skip=True","Sort=True")</f>
        <v>13.449151846785226</v>
      </c>
      <c r="U4091" s="43">
        <f ca="1">_xll.BInterpol('Base CDI'!$H$4:$H$28,'Base CDI'!$I$4:$I$29,S4091,"Cubic","Extrapolate=Linear","MultiX=Average","Skip=True","Sort=True")</f>
        <v>13.428632010943913</v>
      </c>
    </row>
    <row r="4092" spans="16:21" x14ac:dyDescent="0.25">
      <c r="P4092" s="10">
        <v>40464</v>
      </c>
      <c r="Q4092">
        <v>24.000019999999999</v>
      </c>
      <c r="S4092" s="42">
        <f t="shared" ca="1" si="69"/>
        <v>50063</v>
      </c>
      <c r="T4092" s="43">
        <f ca="1">_xll.BInterpol('Base CDI'!$H$4:$H$28,'Base CDI'!$J$4:$J$29,S4092,"Cubic","Extrapolate=Linear","MultiX=Average","Skip=True","Sort=True")</f>
        <v>13.449109439124486</v>
      </c>
      <c r="U4092" s="43">
        <f ca="1">_xll.BInterpol('Base CDI'!$H$4:$H$28,'Base CDI'!$I$4:$I$29,S4092,"Cubic","Extrapolate=Linear","MultiX=Average","Skip=True","Sort=True")</f>
        <v>13.428563611491107</v>
      </c>
    </row>
    <row r="4093" spans="16:21" x14ac:dyDescent="0.25">
      <c r="P4093" s="10">
        <v>40465</v>
      </c>
      <c r="Q4093">
        <v>24.009650000000001</v>
      </c>
      <c r="S4093" s="42">
        <f t="shared" ca="1" si="69"/>
        <v>50064</v>
      </c>
      <c r="T4093" s="43">
        <f ca="1">_xll.BInterpol('Base CDI'!$H$4:$H$28,'Base CDI'!$J$4:$J$29,S4093,"Cubic","Extrapolate=Linear","MultiX=Average","Skip=True","Sort=True")</f>
        <v>13.449067031463748</v>
      </c>
      <c r="U4093" s="43">
        <f ca="1">_xll.BInterpol('Base CDI'!$H$4:$H$28,'Base CDI'!$I$4:$I$29,S4093,"Cubic","Extrapolate=Linear","MultiX=Average","Skip=True","Sort=True")</f>
        <v>13.428495212038303</v>
      </c>
    </row>
    <row r="4094" spans="16:21" x14ac:dyDescent="0.25">
      <c r="P4094" s="10">
        <v>40466</v>
      </c>
      <c r="Q4094">
        <v>24.019269999999999</v>
      </c>
      <c r="S4094" s="42">
        <f t="shared" ca="1" si="69"/>
        <v>50065</v>
      </c>
      <c r="T4094" s="43">
        <f ca="1">_xll.BInterpol('Base CDI'!$H$4:$H$28,'Base CDI'!$J$4:$J$29,S4094,"Cubic","Extrapolate=Linear","MultiX=Average","Skip=True","Sort=True")</f>
        <v>13.449024623803009</v>
      </c>
      <c r="U4094" s="43">
        <f ca="1">_xll.BInterpol('Base CDI'!$H$4:$H$28,'Base CDI'!$I$4:$I$29,S4094,"Cubic","Extrapolate=Linear","MultiX=Average","Skip=True","Sort=True")</f>
        <v>13.428426812585499</v>
      </c>
    </row>
    <row r="4095" spans="16:21" x14ac:dyDescent="0.25">
      <c r="P4095" s="10">
        <v>40469</v>
      </c>
      <c r="Q4095">
        <v>24.02891</v>
      </c>
      <c r="S4095" s="42">
        <f t="shared" ca="1" si="69"/>
        <v>50066</v>
      </c>
      <c r="T4095" s="43">
        <f ca="1">_xll.BInterpol('Base CDI'!$H$4:$H$28,'Base CDI'!$J$4:$J$29,S4095,"Cubic","Extrapolate=Linear","MultiX=Average","Skip=True","Sort=True")</f>
        <v>13.448982216142269</v>
      </c>
      <c r="U4095" s="43">
        <f ca="1">_xll.BInterpol('Base CDI'!$H$4:$H$28,'Base CDI'!$I$4:$I$29,S4095,"Cubic","Extrapolate=Linear","MultiX=Average","Skip=True","Sort=True")</f>
        <v>13.428358413132695</v>
      </c>
    </row>
    <row r="4096" spans="16:21" x14ac:dyDescent="0.25">
      <c r="P4096" s="10">
        <v>40470</v>
      </c>
      <c r="Q4096">
        <v>24.03856</v>
      </c>
      <c r="S4096" s="42">
        <f t="shared" ca="1" si="69"/>
        <v>50067</v>
      </c>
      <c r="T4096" s="43">
        <f ca="1">_xll.BInterpol('Base CDI'!$H$4:$H$28,'Base CDI'!$J$4:$J$29,S4096,"Cubic","Extrapolate=Linear","MultiX=Average","Skip=True","Sort=True")</f>
        <v>13.448939808481532</v>
      </c>
      <c r="U4096" s="43">
        <f ca="1">_xll.BInterpol('Base CDI'!$H$4:$H$28,'Base CDI'!$I$4:$I$29,S4096,"Cubic","Extrapolate=Linear","MultiX=Average","Skip=True","Sort=True")</f>
        <v>13.42829001367989</v>
      </c>
    </row>
    <row r="4097" spans="16:21" x14ac:dyDescent="0.25">
      <c r="P4097" s="10">
        <v>40471</v>
      </c>
      <c r="Q4097">
        <v>24.048200000000001</v>
      </c>
      <c r="S4097" s="42">
        <f t="shared" ca="1" si="69"/>
        <v>50068</v>
      </c>
      <c r="T4097" s="43">
        <f ca="1">_xll.BInterpol('Base CDI'!$H$4:$H$28,'Base CDI'!$J$4:$J$29,S4097,"Cubic","Extrapolate=Linear","MultiX=Average","Skip=True","Sort=True")</f>
        <v>13.448897400820792</v>
      </c>
      <c r="U4097" s="43">
        <f ca="1">_xll.BInterpol('Base CDI'!$H$4:$H$28,'Base CDI'!$I$4:$I$29,S4097,"Cubic","Extrapolate=Linear","MultiX=Average","Skip=True","Sort=True")</f>
        <v>13.428221614227086</v>
      </c>
    </row>
    <row r="4098" spans="16:21" x14ac:dyDescent="0.25">
      <c r="P4098" s="10">
        <v>40472</v>
      </c>
      <c r="Q4098">
        <v>24.057849999999998</v>
      </c>
      <c r="S4098" s="42">
        <f t="shared" ca="1" si="69"/>
        <v>50069</v>
      </c>
      <c r="T4098" s="43">
        <f ca="1">_xll.BInterpol('Base CDI'!$H$4:$H$28,'Base CDI'!$J$4:$J$29,S4098,"Cubic","Extrapolate=Linear","MultiX=Average","Skip=True","Sort=True")</f>
        <v>13.448854993160055</v>
      </c>
      <c r="U4098" s="43">
        <f ca="1">_xll.BInterpol('Base CDI'!$H$4:$H$28,'Base CDI'!$I$4:$I$29,S4098,"Cubic","Extrapolate=Linear","MultiX=Average","Skip=True","Sort=True")</f>
        <v>13.428153214774282</v>
      </c>
    </row>
    <row r="4099" spans="16:21" x14ac:dyDescent="0.25">
      <c r="P4099" s="10">
        <v>40473</v>
      </c>
      <c r="Q4099">
        <v>24.067509999999999</v>
      </c>
      <c r="S4099" s="42">
        <f t="shared" ca="1" si="69"/>
        <v>50070</v>
      </c>
      <c r="T4099" s="43">
        <f ca="1">_xll.BInterpol('Base CDI'!$H$4:$H$28,'Base CDI'!$J$4:$J$29,S4099,"Cubic","Extrapolate=Linear","MultiX=Average","Skip=True","Sort=True")</f>
        <v>13.448812585499315</v>
      </c>
      <c r="U4099" s="43">
        <f ca="1">_xll.BInterpol('Base CDI'!$H$4:$H$28,'Base CDI'!$I$4:$I$29,S4099,"Cubic","Extrapolate=Linear","MultiX=Average","Skip=True","Sort=True")</f>
        <v>13.428084815321476</v>
      </c>
    </row>
    <row r="4100" spans="16:21" x14ac:dyDescent="0.25">
      <c r="P4100" s="10">
        <v>40476</v>
      </c>
      <c r="Q4100">
        <v>24.077169999999999</v>
      </c>
      <c r="S4100" s="42">
        <f t="shared" ca="1" si="69"/>
        <v>50071</v>
      </c>
      <c r="T4100" s="43">
        <f ca="1">_xll.BInterpol('Base CDI'!$H$4:$H$28,'Base CDI'!$J$4:$J$29,S4100,"Cubic","Extrapolate=Linear","MultiX=Average","Skip=True","Sort=True")</f>
        <v>13.448770177838577</v>
      </c>
      <c r="U4100" s="43">
        <f ca="1">_xll.BInterpol('Base CDI'!$H$4:$H$28,'Base CDI'!$I$4:$I$29,S4100,"Cubic","Extrapolate=Linear","MultiX=Average","Skip=True","Sort=True")</f>
        <v>13.428016415868672</v>
      </c>
    </row>
    <row r="4101" spans="16:21" x14ac:dyDescent="0.25">
      <c r="P4101" s="10">
        <v>40477</v>
      </c>
      <c r="Q4101">
        <v>24.086829999999999</v>
      </c>
      <c r="S4101" s="42">
        <f t="shared" ca="1" si="69"/>
        <v>50072</v>
      </c>
      <c r="T4101" s="43">
        <f ca="1">_xll.BInterpol('Base CDI'!$H$4:$H$28,'Base CDI'!$J$4:$J$29,S4101,"Cubic","Extrapolate=Linear","MultiX=Average","Skip=True","Sort=True")</f>
        <v>13.448727770177838</v>
      </c>
      <c r="U4101" s="43">
        <f ca="1">_xll.BInterpol('Base CDI'!$H$4:$H$28,'Base CDI'!$I$4:$I$29,S4101,"Cubic","Extrapolate=Linear","MultiX=Average","Skip=True","Sort=True")</f>
        <v>13.427948016415868</v>
      </c>
    </row>
    <row r="4102" spans="16:21" x14ac:dyDescent="0.25">
      <c r="P4102" s="10">
        <v>40478</v>
      </c>
      <c r="Q4102">
        <v>24.096499999999999</v>
      </c>
      <c r="S4102" s="42">
        <f t="shared" ca="1" si="69"/>
        <v>50073</v>
      </c>
      <c r="T4102" s="43">
        <f ca="1">_xll.BInterpol('Base CDI'!$H$4:$H$28,'Base CDI'!$J$4:$J$29,S4102,"Cubic","Extrapolate=Linear","MultiX=Average","Skip=True","Sort=True")</f>
        <v>13.448685362517098</v>
      </c>
      <c r="U4102" s="43">
        <f ca="1">_xll.BInterpol('Base CDI'!$H$4:$H$28,'Base CDI'!$I$4:$I$29,S4102,"Cubic","Extrapolate=Linear","MultiX=Average","Skip=True","Sort=True")</f>
        <v>13.427879616963065</v>
      </c>
    </row>
    <row r="4103" spans="16:21" x14ac:dyDescent="0.25">
      <c r="P4103" s="10">
        <v>40479</v>
      </c>
      <c r="Q4103">
        <v>24.106169999999999</v>
      </c>
      <c r="S4103" s="42">
        <f t="shared" ca="1" si="69"/>
        <v>50074</v>
      </c>
      <c r="T4103" s="43">
        <f ca="1">_xll.BInterpol('Base CDI'!$H$4:$H$28,'Base CDI'!$J$4:$J$29,S4103,"Cubic","Extrapolate=Linear","MultiX=Average","Skip=True","Sort=True")</f>
        <v>13.448642954856361</v>
      </c>
      <c r="U4103" s="43">
        <f ca="1">_xll.BInterpol('Base CDI'!$H$4:$H$28,'Base CDI'!$I$4:$I$29,S4103,"Cubic","Extrapolate=Linear","MultiX=Average","Skip=True","Sort=True")</f>
        <v>13.427811217510259</v>
      </c>
    </row>
    <row r="4104" spans="16:21" x14ac:dyDescent="0.25">
      <c r="P4104" s="10">
        <v>40480</v>
      </c>
      <c r="Q4104">
        <v>24.115839999999999</v>
      </c>
      <c r="S4104" s="42">
        <f t="shared" ca="1" si="69"/>
        <v>50075</v>
      </c>
      <c r="T4104" s="43">
        <f ca="1">_xll.BInterpol('Base CDI'!$H$4:$H$28,'Base CDI'!$J$4:$J$29,S4104,"Cubic","Extrapolate=Linear","MultiX=Average","Skip=True","Sort=True")</f>
        <v>13.448600547195621</v>
      </c>
      <c r="U4104" s="43">
        <f ca="1">_xll.BInterpol('Base CDI'!$H$4:$H$28,'Base CDI'!$I$4:$I$29,S4104,"Cubic","Extrapolate=Linear","MultiX=Average","Skip=True","Sort=True")</f>
        <v>13.427742818057455</v>
      </c>
    </row>
    <row r="4105" spans="16:21" x14ac:dyDescent="0.25">
      <c r="P4105" s="10">
        <v>40483</v>
      </c>
      <c r="Q4105">
        <v>24.125520000000002</v>
      </c>
      <c r="S4105" s="42">
        <f t="shared" ca="1" si="69"/>
        <v>50076</v>
      </c>
      <c r="T4105" s="43">
        <f ca="1">_xll.BInterpol('Base CDI'!$H$4:$H$28,'Base CDI'!$J$4:$J$29,S4105,"Cubic","Extrapolate=Linear","MultiX=Average","Skip=True","Sort=True")</f>
        <v>13.448558139534883</v>
      </c>
      <c r="U4105" s="43">
        <f ca="1">_xll.BInterpol('Base CDI'!$H$4:$H$28,'Base CDI'!$I$4:$I$29,S4105,"Cubic","Extrapolate=Linear","MultiX=Average","Skip=True","Sort=True")</f>
        <v>13.427674418604651</v>
      </c>
    </row>
    <row r="4106" spans="16:21" x14ac:dyDescent="0.25">
      <c r="P4106" s="10">
        <v>40485</v>
      </c>
      <c r="Q4106">
        <v>24.135200000000001</v>
      </c>
      <c r="S4106" s="42">
        <f t="shared" ca="1" si="69"/>
        <v>50077</v>
      </c>
      <c r="T4106" s="43">
        <f ca="1">_xll.BInterpol('Base CDI'!$H$4:$H$28,'Base CDI'!$J$4:$J$29,S4106,"Cubic","Extrapolate=Linear","MultiX=Average","Skip=True","Sort=True")</f>
        <v>13.448515731874144</v>
      </c>
      <c r="U4106" s="43">
        <f ca="1">_xll.BInterpol('Base CDI'!$H$4:$H$28,'Base CDI'!$I$4:$I$29,S4106,"Cubic","Extrapolate=Linear","MultiX=Average","Skip=True","Sort=True")</f>
        <v>13.427606019151847</v>
      </c>
    </row>
    <row r="4107" spans="16:21" x14ac:dyDescent="0.25">
      <c r="P4107" s="10">
        <v>40486</v>
      </c>
      <c r="Q4107">
        <v>24.14489</v>
      </c>
      <c r="S4107" s="42">
        <f t="shared" ref="S4107:S4170" ca="1" si="70">S4106+1</f>
        <v>50078</v>
      </c>
      <c r="T4107" s="43">
        <f ca="1">_xll.BInterpol('Base CDI'!$H$4:$H$28,'Base CDI'!$J$4:$J$29,S4107,"Cubic","Extrapolate=Linear","MultiX=Average","Skip=True","Sort=True")</f>
        <v>13.448473324213406</v>
      </c>
      <c r="U4107" s="43">
        <f ca="1">_xll.BInterpol('Base CDI'!$H$4:$H$28,'Base CDI'!$I$4:$I$29,S4107,"Cubic","Extrapolate=Linear","MultiX=Average","Skip=True","Sort=True")</f>
        <v>13.427537619699041</v>
      </c>
    </row>
    <row r="4108" spans="16:21" x14ac:dyDescent="0.25">
      <c r="P4108" s="10">
        <v>40487</v>
      </c>
      <c r="Q4108">
        <v>24.154579999999999</v>
      </c>
      <c r="S4108" s="42">
        <f t="shared" ca="1" si="70"/>
        <v>50079</v>
      </c>
      <c r="T4108" s="43">
        <f ca="1">_xll.BInterpol('Base CDI'!$H$4:$H$28,'Base CDI'!$J$4:$J$29,S4108,"Cubic","Extrapolate=Linear","MultiX=Average","Skip=True","Sort=True")</f>
        <v>13.448430916552667</v>
      </c>
      <c r="U4108" s="43">
        <f ca="1">_xll.BInterpol('Base CDI'!$H$4:$H$28,'Base CDI'!$I$4:$I$29,S4108,"Cubic","Extrapolate=Linear","MultiX=Average","Skip=True","Sort=True")</f>
        <v>13.427469220246238</v>
      </c>
    </row>
    <row r="4109" spans="16:21" x14ac:dyDescent="0.25">
      <c r="P4109" s="10">
        <v>40490</v>
      </c>
      <c r="Q4109">
        <v>24.164269999999998</v>
      </c>
      <c r="S4109" s="42">
        <f t="shared" ca="1" si="70"/>
        <v>50080</v>
      </c>
      <c r="T4109" s="43">
        <f ca="1">_xll.BInterpol('Base CDI'!$H$4:$H$28,'Base CDI'!$J$4:$J$29,S4109,"Cubic","Extrapolate=Linear","MultiX=Average","Skip=True","Sort=True")</f>
        <v>13.448388508891927</v>
      </c>
      <c r="U4109" s="43">
        <f ca="1">_xll.BInterpol('Base CDI'!$H$4:$H$28,'Base CDI'!$I$4:$I$29,S4109,"Cubic","Extrapolate=Linear","MultiX=Average","Skip=True","Sort=True")</f>
        <v>13.427400820793434</v>
      </c>
    </row>
    <row r="4110" spans="16:21" x14ac:dyDescent="0.25">
      <c r="P4110" s="10">
        <v>40491</v>
      </c>
      <c r="Q4110">
        <v>24.173970000000001</v>
      </c>
      <c r="S4110" s="42">
        <f t="shared" ca="1" si="70"/>
        <v>50081</v>
      </c>
      <c r="T4110" s="43">
        <f ca="1">_xll.BInterpol('Base CDI'!$H$4:$H$28,'Base CDI'!$J$4:$J$29,S4110,"Cubic","Extrapolate=Linear","MultiX=Average","Skip=True","Sort=True")</f>
        <v>13.44834610123119</v>
      </c>
      <c r="U4110" s="43">
        <f ca="1">_xll.BInterpol('Base CDI'!$H$4:$H$28,'Base CDI'!$I$4:$I$29,S4110,"Cubic","Extrapolate=Linear","MultiX=Average","Skip=True","Sort=True")</f>
        <v>13.42733242134063</v>
      </c>
    </row>
    <row r="4111" spans="16:21" x14ac:dyDescent="0.25">
      <c r="P4111" s="10">
        <v>40492</v>
      </c>
      <c r="Q4111">
        <v>24.183669999999999</v>
      </c>
      <c r="S4111" s="42">
        <f t="shared" ca="1" si="70"/>
        <v>50082</v>
      </c>
      <c r="T4111" s="43">
        <f ca="1">_xll.BInterpol('Base CDI'!$H$4:$H$28,'Base CDI'!$J$4:$J$29,S4111,"Cubic","Extrapolate=Linear","MultiX=Average","Skip=True","Sort=True")</f>
        <v>13.44830369357045</v>
      </c>
      <c r="U4111" s="43">
        <f ca="1">_xll.BInterpol('Base CDI'!$H$4:$H$28,'Base CDI'!$I$4:$I$29,S4111,"Cubic","Extrapolate=Linear","MultiX=Average","Skip=True","Sort=True")</f>
        <v>13.427264021887824</v>
      </c>
    </row>
    <row r="4112" spans="16:21" x14ac:dyDescent="0.25">
      <c r="P4112" s="10">
        <v>40493</v>
      </c>
      <c r="Q4112">
        <v>24.193370000000002</v>
      </c>
      <c r="S4112" s="42">
        <f t="shared" ca="1" si="70"/>
        <v>50083</v>
      </c>
      <c r="T4112" s="43">
        <f ca="1">_xll.BInterpol('Base CDI'!$H$4:$H$28,'Base CDI'!$J$4:$J$29,S4112,"Cubic","Extrapolate=Linear","MultiX=Average","Skip=True","Sort=True")</f>
        <v>13.448261285909712</v>
      </c>
      <c r="U4112" s="43">
        <f ca="1">_xll.BInterpol('Base CDI'!$H$4:$H$28,'Base CDI'!$I$4:$I$29,S4112,"Cubic","Extrapolate=Linear","MultiX=Average","Skip=True","Sort=True")</f>
        <v>13.42719562243502</v>
      </c>
    </row>
    <row r="4113" spans="16:21" x14ac:dyDescent="0.25">
      <c r="P4113" s="10">
        <v>40494</v>
      </c>
      <c r="Q4113">
        <v>24.20307</v>
      </c>
      <c r="S4113" s="42">
        <f t="shared" ca="1" si="70"/>
        <v>50084</v>
      </c>
      <c r="T4113" s="43">
        <f ca="1">_xll.BInterpol('Base CDI'!$H$4:$H$28,'Base CDI'!$J$4:$J$29,S4113,"Cubic","Extrapolate=Linear","MultiX=Average","Skip=True","Sort=True")</f>
        <v>13.448218878248973</v>
      </c>
      <c r="U4113" s="43">
        <f ca="1">_xll.BInterpol('Base CDI'!$H$4:$H$28,'Base CDI'!$I$4:$I$29,S4113,"Cubic","Extrapolate=Linear","MultiX=Average","Skip=True","Sort=True")</f>
        <v>13.427127222982216</v>
      </c>
    </row>
    <row r="4114" spans="16:21" x14ac:dyDescent="0.25">
      <c r="P4114" s="10">
        <v>40498</v>
      </c>
      <c r="Q4114">
        <v>24.212779999999999</v>
      </c>
      <c r="S4114" s="42">
        <f t="shared" ca="1" si="70"/>
        <v>50085</v>
      </c>
      <c r="T4114" s="43">
        <f ca="1">_xll.BInterpol('Base CDI'!$H$4:$H$28,'Base CDI'!$J$4:$J$29,S4114,"Cubic","Extrapolate=Linear","MultiX=Average","Skip=True","Sort=True")</f>
        <v>13.448176470588235</v>
      </c>
      <c r="U4114" s="43">
        <f ca="1">_xll.BInterpol('Base CDI'!$H$4:$H$28,'Base CDI'!$I$4:$I$29,S4114,"Cubic","Extrapolate=Linear","MultiX=Average","Skip=True","Sort=True")</f>
        <v>13.427058823529411</v>
      </c>
    </row>
    <row r="4115" spans="16:21" x14ac:dyDescent="0.25">
      <c r="P4115" s="10">
        <v>40499</v>
      </c>
      <c r="Q4115">
        <v>24.2225</v>
      </c>
      <c r="S4115" s="42">
        <f t="shared" ca="1" si="70"/>
        <v>50086</v>
      </c>
      <c r="T4115" s="43">
        <f ca="1">_xll.BInterpol('Base CDI'!$H$4:$H$28,'Base CDI'!$J$4:$J$29,S4115,"Cubic","Extrapolate=Linear","MultiX=Average","Skip=True","Sort=True")</f>
        <v>13.448134062927496</v>
      </c>
      <c r="U4115" s="43">
        <f ca="1">_xll.BInterpol('Base CDI'!$H$4:$H$28,'Base CDI'!$I$4:$I$29,S4115,"Cubic","Extrapolate=Linear","MultiX=Average","Skip=True","Sort=True")</f>
        <v>13.426990424076607</v>
      </c>
    </row>
    <row r="4116" spans="16:21" x14ac:dyDescent="0.25">
      <c r="P4116" s="10">
        <v>40500</v>
      </c>
      <c r="Q4116">
        <v>24.232220000000002</v>
      </c>
      <c r="S4116" s="42">
        <f t="shared" ca="1" si="70"/>
        <v>50087</v>
      </c>
      <c r="T4116" s="43">
        <f ca="1">_xll.BInterpol('Base CDI'!$H$4:$H$28,'Base CDI'!$J$4:$J$29,S4116,"Cubic","Extrapolate=Linear","MultiX=Average","Skip=True","Sort=True")</f>
        <v>13.448091655266758</v>
      </c>
      <c r="U4116" s="43">
        <f ca="1">_xll.BInterpol('Base CDI'!$H$4:$H$28,'Base CDI'!$I$4:$I$29,S4116,"Cubic","Extrapolate=Linear","MultiX=Average","Skip=True","Sort=True")</f>
        <v>13.426922024623803</v>
      </c>
    </row>
    <row r="4117" spans="16:21" x14ac:dyDescent="0.25">
      <c r="P4117" s="10">
        <v>40501</v>
      </c>
      <c r="Q4117">
        <v>24.24194</v>
      </c>
      <c r="S4117" s="42">
        <f t="shared" ca="1" si="70"/>
        <v>50088</v>
      </c>
      <c r="T4117" s="43">
        <f ca="1">_xll.BInterpol('Base CDI'!$H$4:$H$28,'Base CDI'!$J$4:$J$29,S4117,"Cubic","Extrapolate=Linear","MultiX=Average","Skip=True","Sort=True")</f>
        <v>13.448049247606018</v>
      </c>
      <c r="U4117" s="43">
        <f ca="1">_xll.BInterpol('Base CDI'!$H$4:$H$28,'Base CDI'!$I$4:$I$29,S4117,"Cubic","Extrapolate=Linear","MultiX=Average","Skip=True","Sort=True")</f>
        <v>13.426853625170999</v>
      </c>
    </row>
    <row r="4118" spans="16:21" x14ac:dyDescent="0.25">
      <c r="P4118" s="10">
        <v>40504</v>
      </c>
      <c r="Q4118">
        <v>24.251670000000001</v>
      </c>
      <c r="S4118" s="42">
        <f t="shared" ca="1" si="70"/>
        <v>50089</v>
      </c>
      <c r="T4118" s="43">
        <f ca="1">_xll.BInterpol('Base CDI'!$H$4:$H$28,'Base CDI'!$J$4:$J$29,S4118,"Cubic","Extrapolate=Linear","MultiX=Average","Skip=True","Sort=True")</f>
        <v>13.448006839945279</v>
      </c>
      <c r="U4118" s="43">
        <f ca="1">_xll.BInterpol('Base CDI'!$H$4:$H$28,'Base CDI'!$I$4:$I$29,S4118,"Cubic","Extrapolate=Linear","MultiX=Average","Skip=True","Sort=True")</f>
        <v>13.426785225718193</v>
      </c>
    </row>
    <row r="4119" spans="16:21" x14ac:dyDescent="0.25">
      <c r="P4119" s="10">
        <v>40505</v>
      </c>
      <c r="Q4119">
        <v>24.261410000000001</v>
      </c>
      <c r="S4119" s="42">
        <f t="shared" ca="1" si="70"/>
        <v>50090</v>
      </c>
      <c r="T4119" s="43">
        <f ca="1">_xll.BInterpol('Base CDI'!$H$4:$H$28,'Base CDI'!$J$4:$J$29,S4119,"Cubic","Extrapolate=Linear","MultiX=Average","Skip=True","Sort=True")</f>
        <v>13.447964432284541</v>
      </c>
      <c r="U4119" s="43">
        <f ca="1">_xll.BInterpol('Base CDI'!$H$4:$H$28,'Base CDI'!$I$4:$I$29,S4119,"Cubic","Extrapolate=Linear","MultiX=Average","Skip=True","Sort=True")</f>
        <v>13.426716826265389</v>
      </c>
    </row>
    <row r="4120" spans="16:21" x14ac:dyDescent="0.25">
      <c r="P4120" s="10">
        <v>40506</v>
      </c>
      <c r="Q4120">
        <v>24.271139999999999</v>
      </c>
      <c r="S4120" s="42">
        <f t="shared" ca="1" si="70"/>
        <v>50091</v>
      </c>
      <c r="T4120" s="43">
        <f ca="1">_xll.BInterpol('Base CDI'!$H$4:$H$28,'Base CDI'!$J$4:$J$29,S4120,"Cubic","Extrapolate=Linear","MultiX=Average","Skip=True","Sort=True")</f>
        <v>13.447922024623802</v>
      </c>
      <c r="U4120" s="43">
        <f ca="1">_xll.BInterpol('Base CDI'!$H$4:$H$28,'Base CDI'!$I$4:$I$29,S4120,"Cubic","Extrapolate=Linear","MultiX=Average","Skip=True","Sort=True")</f>
        <v>13.426648426812585</v>
      </c>
    </row>
    <row r="4121" spans="16:21" x14ac:dyDescent="0.25">
      <c r="P4121" s="10">
        <v>40507</v>
      </c>
      <c r="Q4121">
        <v>24.28088</v>
      </c>
      <c r="S4121" s="42">
        <f t="shared" ca="1" si="70"/>
        <v>50092</v>
      </c>
      <c r="T4121" s="43">
        <f ca="1">_xll.BInterpol('Base CDI'!$H$4:$H$28,'Base CDI'!$J$4:$J$29,S4121,"Cubic","Extrapolate=Linear","MultiX=Average","Skip=True","Sort=True")</f>
        <v>13.447879616963064</v>
      </c>
      <c r="U4121" s="43">
        <f ca="1">_xll.BInterpol('Base CDI'!$H$4:$H$28,'Base CDI'!$I$4:$I$29,S4121,"Cubic","Extrapolate=Linear","MultiX=Average","Skip=True","Sort=True")</f>
        <v>13.426580027359782</v>
      </c>
    </row>
    <row r="4122" spans="16:21" x14ac:dyDescent="0.25">
      <c r="P4122" s="10">
        <v>40508</v>
      </c>
      <c r="Q4122">
        <v>24.29063</v>
      </c>
      <c r="S4122" s="42">
        <f t="shared" ca="1" si="70"/>
        <v>50093</v>
      </c>
      <c r="T4122" s="43">
        <f ca="1">_xll.BInterpol('Base CDI'!$H$4:$H$28,'Base CDI'!$J$4:$J$29,S4122,"Cubic","Extrapolate=Linear","MultiX=Average","Skip=True","Sort=True")</f>
        <v>13.447837209302325</v>
      </c>
      <c r="U4122" s="43">
        <f ca="1">_xll.BInterpol('Base CDI'!$H$4:$H$28,'Base CDI'!$I$4:$I$29,S4122,"Cubic","Extrapolate=Linear","MultiX=Average","Skip=True","Sort=True")</f>
        <v>13.426511627906976</v>
      </c>
    </row>
    <row r="4123" spans="16:21" x14ac:dyDescent="0.25">
      <c r="P4123" s="10">
        <v>40511</v>
      </c>
      <c r="Q4123">
        <v>24.300370000000001</v>
      </c>
      <c r="S4123" s="42">
        <f t="shared" ca="1" si="70"/>
        <v>50094</v>
      </c>
      <c r="T4123" s="43">
        <f ca="1">_xll.BInterpol('Base CDI'!$H$4:$H$28,'Base CDI'!$J$4:$J$29,S4123,"Cubic","Extrapolate=Linear","MultiX=Average","Skip=True","Sort=True")</f>
        <v>13.447794801641587</v>
      </c>
      <c r="U4123" s="43">
        <f ca="1">_xll.BInterpol('Base CDI'!$H$4:$H$28,'Base CDI'!$I$4:$I$29,S4123,"Cubic","Extrapolate=Linear","MultiX=Average","Skip=True","Sort=True")</f>
        <v>13.426443228454172</v>
      </c>
    </row>
    <row r="4124" spans="16:21" x14ac:dyDescent="0.25">
      <c r="P4124" s="10">
        <v>40512</v>
      </c>
      <c r="Q4124">
        <v>24.310130000000001</v>
      </c>
      <c r="S4124" s="42">
        <f t="shared" ca="1" si="70"/>
        <v>50095</v>
      </c>
      <c r="T4124" s="43">
        <f ca="1">_xll.BInterpol('Base CDI'!$H$4:$H$28,'Base CDI'!$J$4:$J$29,S4124,"Cubic","Extrapolate=Linear","MultiX=Average","Skip=True","Sort=True")</f>
        <v>13.447752393980847</v>
      </c>
      <c r="U4124" s="43">
        <f ca="1">_xll.BInterpol('Base CDI'!$H$4:$H$28,'Base CDI'!$I$4:$I$29,S4124,"Cubic","Extrapolate=Linear","MultiX=Average","Skip=True","Sort=True")</f>
        <v>13.426374829001368</v>
      </c>
    </row>
    <row r="4125" spans="16:21" x14ac:dyDescent="0.25">
      <c r="P4125" s="10">
        <v>40513</v>
      </c>
      <c r="Q4125">
        <v>24.319880000000001</v>
      </c>
      <c r="S4125" s="42">
        <f t="shared" ca="1" si="70"/>
        <v>50096</v>
      </c>
      <c r="T4125" s="43">
        <f ca="1">_xll.BInterpol('Base CDI'!$H$4:$H$28,'Base CDI'!$J$4:$J$29,S4125,"Cubic","Extrapolate=Linear","MultiX=Average","Skip=True","Sort=True")</f>
        <v>13.447709986320108</v>
      </c>
      <c r="U4125" s="43">
        <f ca="1">_xll.BInterpol('Base CDI'!$H$4:$H$28,'Base CDI'!$I$4:$I$29,S4125,"Cubic","Extrapolate=Linear","MultiX=Average","Skip=True","Sort=True")</f>
        <v>13.426306429548564</v>
      </c>
    </row>
    <row r="4126" spans="16:21" x14ac:dyDescent="0.25">
      <c r="P4126" s="10">
        <v>40514</v>
      </c>
      <c r="Q4126">
        <v>24.329640000000001</v>
      </c>
      <c r="S4126" s="42">
        <f t="shared" ca="1" si="70"/>
        <v>50097</v>
      </c>
      <c r="T4126" s="43">
        <f ca="1">_xll.BInterpol('Base CDI'!$H$4:$H$28,'Base CDI'!$J$4:$J$29,S4126,"Cubic","Extrapolate=Linear","MultiX=Average","Skip=True","Sort=True")</f>
        <v>13.44766757865937</v>
      </c>
      <c r="U4126" s="43">
        <f ca="1">_xll.BInterpol('Base CDI'!$H$4:$H$28,'Base CDI'!$I$4:$I$29,S4126,"Cubic","Extrapolate=Linear","MultiX=Average","Skip=True","Sort=True")</f>
        <v>13.426238030095758</v>
      </c>
    </row>
    <row r="4127" spans="16:21" x14ac:dyDescent="0.25">
      <c r="P4127" s="10">
        <v>40515</v>
      </c>
      <c r="Q4127">
        <v>24.339410000000001</v>
      </c>
      <c r="S4127" s="42">
        <f t="shared" ca="1" si="70"/>
        <v>50098</v>
      </c>
      <c r="T4127" s="43">
        <f ca="1">_xll.BInterpol('Base CDI'!$H$4:$H$28,'Base CDI'!$J$4:$J$29,S4127,"Cubic","Extrapolate=Linear","MultiX=Average","Skip=True","Sort=True")</f>
        <v>13.447625170998631</v>
      </c>
      <c r="U4127" s="43">
        <f ca="1">_xll.BInterpol('Base CDI'!$H$4:$H$28,'Base CDI'!$I$4:$I$29,S4127,"Cubic","Extrapolate=Linear","MultiX=Average","Skip=True","Sort=True")</f>
        <v>13.426169630642955</v>
      </c>
    </row>
    <row r="4128" spans="16:21" x14ac:dyDescent="0.25">
      <c r="P4128" s="10">
        <v>40518</v>
      </c>
      <c r="Q4128">
        <v>24.34918</v>
      </c>
      <c r="S4128" s="42">
        <f t="shared" ca="1" si="70"/>
        <v>50099</v>
      </c>
      <c r="T4128" s="43">
        <f ca="1">_xll.BInterpol('Base CDI'!$H$4:$H$28,'Base CDI'!$J$4:$J$29,S4128,"Cubic","Extrapolate=Linear","MultiX=Average","Skip=True","Sort=True")</f>
        <v>13.447582763337893</v>
      </c>
      <c r="U4128" s="43">
        <f ca="1">_xll.BInterpol('Base CDI'!$H$4:$H$28,'Base CDI'!$I$4:$I$29,S4128,"Cubic","Extrapolate=Linear","MultiX=Average","Skip=True","Sort=True")</f>
        <v>13.426101231190151</v>
      </c>
    </row>
    <row r="4129" spans="16:21" x14ac:dyDescent="0.25">
      <c r="P4129" s="10">
        <v>40519</v>
      </c>
      <c r="Q4129">
        <v>24.35895</v>
      </c>
      <c r="S4129" s="42">
        <f t="shared" ca="1" si="70"/>
        <v>50100</v>
      </c>
      <c r="T4129" s="43">
        <f ca="1">_xll.BInterpol('Base CDI'!$H$4:$H$28,'Base CDI'!$J$4:$J$29,S4129,"Cubic","Extrapolate=Linear","MultiX=Average","Skip=True","Sort=True")</f>
        <v>13.447540355677154</v>
      </c>
      <c r="U4129" s="43">
        <f ca="1">_xll.BInterpol('Base CDI'!$H$4:$H$28,'Base CDI'!$I$4:$I$29,S4129,"Cubic","Extrapolate=Linear","MultiX=Average","Skip=True","Sort=True")</f>
        <v>13.426032831737345</v>
      </c>
    </row>
    <row r="4130" spans="16:21" x14ac:dyDescent="0.25">
      <c r="P4130" s="10">
        <v>40520</v>
      </c>
      <c r="Q4130">
        <v>24.36872</v>
      </c>
      <c r="S4130" s="42">
        <f t="shared" ca="1" si="70"/>
        <v>50101</v>
      </c>
      <c r="T4130" s="43">
        <f ca="1">_xll.BInterpol('Base CDI'!$H$4:$H$28,'Base CDI'!$J$4:$J$29,S4130,"Cubic","Extrapolate=Linear","MultiX=Average","Skip=True","Sort=True")</f>
        <v>13.447497948016416</v>
      </c>
      <c r="U4130" s="43">
        <f ca="1">_xll.BInterpol('Base CDI'!$H$4:$H$28,'Base CDI'!$I$4:$I$29,S4130,"Cubic","Extrapolate=Linear","MultiX=Average","Skip=True","Sort=True")</f>
        <v>13.425964432284541</v>
      </c>
    </row>
    <row r="4131" spans="16:21" x14ac:dyDescent="0.25">
      <c r="P4131" s="10">
        <v>40521</v>
      </c>
      <c r="Q4131">
        <v>24.378499999999999</v>
      </c>
      <c r="S4131" s="42">
        <f t="shared" ca="1" si="70"/>
        <v>50102</v>
      </c>
      <c r="T4131" s="43">
        <f ca="1">_xll.BInterpol('Base CDI'!$H$4:$H$28,'Base CDI'!$J$4:$J$29,S4131,"Cubic","Extrapolate=Linear","MultiX=Average","Skip=True","Sort=True")</f>
        <v>13.447455540355676</v>
      </c>
      <c r="U4131" s="43">
        <f ca="1">_xll.BInterpol('Base CDI'!$H$4:$H$28,'Base CDI'!$I$4:$I$29,S4131,"Cubic","Extrapolate=Linear","MultiX=Average","Skip=True","Sort=True")</f>
        <v>13.425896032831737</v>
      </c>
    </row>
    <row r="4132" spans="16:21" x14ac:dyDescent="0.25">
      <c r="P4132" s="10">
        <v>40522</v>
      </c>
      <c r="Q4132">
        <v>24.388290000000001</v>
      </c>
      <c r="S4132" s="42">
        <f t="shared" ca="1" si="70"/>
        <v>50103</v>
      </c>
      <c r="T4132" s="43">
        <f ca="1">_xll.BInterpol('Base CDI'!$H$4:$H$28,'Base CDI'!$J$4:$J$29,S4132,"Cubic","Extrapolate=Linear","MultiX=Average","Skip=True","Sort=True")</f>
        <v>13.447413132694937</v>
      </c>
      <c r="U4132" s="43">
        <f ca="1">_xll.BInterpol('Base CDI'!$H$4:$H$28,'Base CDI'!$I$4:$I$29,S4132,"Cubic","Extrapolate=Linear","MultiX=Average","Skip=True","Sort=True")</f>
        <v>13.425827633378933</v>
      </c>
    </row>
    <row r="4133" spans="16:21" x14ac:dyDescent="0.25">
      <c r="P4133" s="10">
        <v>40525</v>
      </c>
      <c r="Q4133">
        <v>24.39808</v>
      </c>
      <c r="S4133" s="42">
        <f t="shared" ca="1" si="70"/>
        <v>50104</v>
      </c>
      <c r="T4133" s="43">
        <f ca="1">_xll.BInterpol('Base CDI'!$H$4:$H$28,'Base CDI'!$J$4:$J$29,S4133,"Cubic","Extrapolate=Linear","MultiX=Average","Skip=True","Sort=True")</f>
        <v>13.447370725034199</v>
      </c>
      <c r="U4133" s="43">
        <f ca="1">_xll.BInterpol('Base CDI'!$H$4:$H$28,'Base CDI'!$I$4:$I$29,S4133,"Cubic","Extrapolate=Linear","MultiX=Average","Skip=True","Sort=True")</f>
        <v>13.425759233926128</v>
      </c>
    </row>
    <row r="4134" spans="16:21" x14ac:dyDescent="0.25">
      <c r="P4134" s="10">
        <v>40526</v>
      </c>
      <c r="Q4134">
        <v>24.407879999999999</v>
      </c>
      <c r="S4134" s="42">
        <f t="shared" ca="1" si="70"/>
        <v>50105</v>
      </c>
      <c r="T4134" s="43">
        <f ca="1">_xll.BInterpol('Base CDI'!$H$4:$H$28,'Base CDI'!$J$4:$J$29,S4134,"Cubic","Extrapolate=Linear","MultiX=Average","Skip=True","Sort=True")</f>
        <v>13.44732831737346</v>
      </c>
      <c r="U4134" s="43">
        <f ca="1">_xll.BInterpol('Base CDI'!$H$4:$H$28,'Base CDI'!$I$4:$I$29,S4134,"Cubic","Extrapolate=Linear","MultiX=Average","Skip=True","Sort=True")</f>
        <v>13.425690834473324</v>
      </c>
    </row>
    <row r="4135" spans="16:21" x14ac:dyDescent="0.25">
      <c r="P4135" s="10">
        <v>40527</v>
      </c>
      <c r="Q4135">
        <v>24.417670000000001</v>
      </c>
      <c r="S4135" s="42">
        <f t="shared" ca="1" si="70"/>
        <v>50106</v>
      </c>
      <c r="T4135" s="43">
        <f ca="1">_xll.BInterpol('Base CDI'!$H$4:$H$28,'Base CDI'!$J$4:$J$29,S4135,"Cubic","Extrapolate=Linear","MultiX=Average","Skip=True","Sort=True")</f>
        <v>13.447285909712722</v>
      </c>
      <c r="U4135" s="43">
        <f ca="1">_xll.BInterpol('Base CDI'!$H$4:$H$28,'Base CDI'!$I$4:$I$29,S4135,"Cubic","Extrapolate=Linear","MultiX=Average","Skip=True","Sort=True")</f>
        <v>13.42562243502052</v>
      </c>
    </row>
    <row r="4136" spans="16:21" x14ac:dyDescent="0.25">
      <c r="P4136" s="10">
        <v>40528</v>
      </c>
      <c r="Q4136">
        <v>24.42747</v>
      </c>
      <c r="S4136" s="42">
        <f t="shared" ca="1" si="70"/>
        <v>50107</v>
      </c>
      <c r="T4136" s="43">
        <f ca="1">_xll.BInterpol('Base CDI'!$H$4:$H$28,'Base CDI'!$J$4:$J$29,S4136,"Cubic","Extrapolate=Linear","MultiX=Average","Skip=True","Sort=True")</f>
        <v>13.447243502051982</v>
      </c>
      <c r="U4136" s="43">
        <f ca="1">_xll.BInterpol('Base CDI'!$H$4:$H$28,'Base CDI'!$I$4:$I$29,S4136,"Cubic","Extrapolate=Linear","MultiX=Average","Skip=True","Sort=True")</f>
        <v>13.425554035567716</v>
      </c>
    </row>
    <row r="4137" spans="16:21" x14ac:dyDescent="0.25">
      <c r="P4137" s="10">
        <v>40529</v>
      </c>
      <c r="Q4137">
        <v>24.437270000000002</v>
      </c>
      <c r="S4137" s="42">
        <f t="shared" ca="1" si="70"/>
        <v>50108</v>
      </c>
      <c r="T4137" s="43">
        <f ca="1">_xll.BInterpol('Base CDI'!$H$4:$H$28,'Base CDI'!$J$4:$J$29,S4137,"Cubic","Extrapolate=Linear","MultiX=Average","Skip=True","Sort=True")</f>
        <v>13.447201094391245</v>
      </c>
      <c r="U4137" s="43">
        <f ca="1">_xll.BInterpol('Base CDI'!$H$4:$H$28,'Base CDI'!$I$4:$I$29,S4137,"Cubic","Extrapolate=Linear","MultiX=Average","Skip=True","Sort=True")</f>
        <v>13.42548563611491</v>
      </c>
    </row>
    <row r="4138" spans="16:21" x14ac:dyDescent="0.25">
      <c r="P4138" s="10">
        <v>40532</v>
      </c>
      <c r="Q4138">
        <v>24.44708</v>
      </c>
      <c r="S4138" s="42">
        <f t="shared" ca="1" si="70"/>
        <v>50109</v>
      </c>
      <c r="T4138" s="43">
        <f ca="1">_xll.BInterpol('Base CDI'!$H$4:$H$28,'Base CDI'!$J$4:$J$29,S4138,"Cubic","Extrapolate=Linear","MultiX=Average","Skip=True","Sort=True")</f>
        <v>13.447158686730505</v>
      </c>
      <c r="U4138" s="43">
        <f ca="1">_xll.BInterpol('Base CDI'!$H$4:$H$28,'Base CDI'!$I$4:$I$29,S4138,"Cubic","Extrapolate=Linear","MultiX=Average","Skip=True","Sort=True")</f>
        <v>13.425417236662106</v>
      </c>
    </row>
    <row r="4139" spans="16:21" x14ac:dyDescent="0.25">
      <c r="P4139" s="10">
        <v>40533</v>
      </c>
      <c r="Q4139">
        <v>24.456890000000001</v>
      </c>
      <c r="S4139" s="42">
        <f t="shared" ca="1" si="70"/>
        <v>50110</v>
      </c>
      <c r="T4139" s="43">
        <f ca="1">_xll.BInterpol('Base CDI'!$H$4:$H$28,'Base CDI'!$J$4:$J$29,S4139,"Cubic","Extrapolate=Linear","MultiX=Average","Skip=True","Sort=True")</f>
        <v>13.447116279069766</v>
      </c>
      <c r="U4139" s="43">
        <f ca="1">_xll.BInterpol('Base CDI'!$H$4:$H$28,'Base CDI'!$I$4:$I$29,S4139,"Cubic","Extrapolate=Linear","MultiX=Average","Skip=True","Sort=True")</f>
        <v>13.425348837209302</v>
      </c>
    </row>
    <row r="4140" spans="16:21" x14ac:dyDescent="0.25">
      <c r="P4140" s="10">
        <v>40534</v>
      </c>
      <c r="Q4140">
        <v>24.466709999999999</v>
      </c>
      <c r="S4140" s="42">
        <f t="shared" ca="1" si="70"/>
        <v>50111</v>
      </c>
      <c r="T4140" s="43">
        <f ca="1">_xll.BInterpol('Base CDI'!$H$4:$H$28,'Base CDI'!$J$4:$J$29,S4140,"Cubic","Extrapolate=Linear","MultiX=Average","Skip=True","Sort=True")</f>
        <v>13.447073871409028</v>
      </c>
      <c r="U4140" s="43">
        <f ca="1">_xll.BInterpol('Base CDI'!$H$4:$H$28,'Base CDI'!$I$4:$I$29,S4140,"Cubic","Extrapolate=Linear","MultiX=Average","Skip=True","Sort=True")</f>
        <v>13.425280437756498</v>
      </c>
    </row>
    <row r="4141" spans="16:21" x14ac:dyDescent="0.25">
      <c r="P4141" s="10">
        <v>40535</v>
      </c>
      <c r="Q4141">
        <v>24.476520000000001</v>
      </c>
      <c r="S4141" s="42">
        <f t="shared" ca="1" si="70"/>
        <v>50112</v>
      </c>
      <c r="T4141" s="43">
        <f ca="1">_xll.BInterpol('Base CDI'!$H$4:$H$28,'Base CDI'!$J$4:$J$29,S4141,"Cubic","Extrapolate=Linear","MultiX=Average","Skip=True","Sort=True")</f>
        <v>13.447031463748289</v>
      </c>
      <c r="U4141" s="43">
        <f ca="1">_xll.BInterpol('Base CDI'!$H$4:$H$28,'Base CDI'!$I$4:$I$29,S4141,"Cubic","Extrapolate=Linear","MultiX=Average","Skip=True","Sort=True")</f>
        <v>13.425212038303693</v>
      </c>
    </row>
    <row r="4142" spans="16:21" x14ac:dyDescent="0.25">
      <c r="P4142" s="10">
        <v>40536</v>
      </c>
      <c r="Q4142">
        <v>24.486350000000002</v>
      </c>
      <c r="S4142" s="42">
        <f t="shared" ca="1" si="70"/>
        <v>50113</v>
      </c>
      <c r="T4142" s="43">
        <f ca="1">_xll.BInterpol('Base CDI'!$H$4:$H$28,'Base CDI'!$J$4:$J$29,S4142,"Cubic","Extrapolate=Linear","MultiX=Average","Skip=True","Sort=True")</f>
        <v>13.446989056087551</v>
      </c>
      <c r="U4142" s="43">
        <f ca="1">_xll.BInterpol('Base CDI'!$H$4:$H$28,'Base CDI'!$I$4:$I$29,S4142,"Cubic","Extrapolate=Linear","MultiX=Average","Skip=True","Sort=True")</f>
        <v>13.425143638850889</v>
      </c>
    </row>
    <row r="4143" spans="16:21" x14ac:dyDescent="0.25">
      <c r="P4143" s="10">
        <v>40539</v>
      </c>
      <c r="Q4143">
        <v>24.496169999999999</v>
      </c>
      <c r="S4143" s="42">
        <f t="shared" ca="1" si="70"/>
        <v>50114</v>
      </c>
      <c r="T4143" s="43">
        <f ca="1">_xll.BInterpol('Base CDI'!$H$4:$H$28,'Base CDI'!$J$4:$J$29,S4143,"Cubic","Extrapolate=Linear","MultiX=Average","Skip=True","Sort=True")</f>
        <v>13.446946648426811</v>
      </c>
      <c r="U4143" s="43">
        <f ca="1">_xll.BInterpol('Base CDI'!$H$4:$H$28,'Base CDI'!$I$4:$I$29,S4143,"Cubic","Extrapolate=Linear","MultiX=Average","Skip=True","Sort=True")</f>
        <v>13.425075239398085</v>
      </c>
    </row>
    <row r="4144" spans="16:21" x14ac:dyDescent="0.25">
      <c r="P4144" s="10">
        <v>40540</v>
      </c>
      <c r="Q4144">
        <v>24.506</v>
      </c>
      <c r="S4144" s="42">
        <f t="shared" ca="1" si="70"/>
        <v>50115</v>
      </c>
      <c r="T4144" s="43">
        <f ca="1">_xll.BInterpol('Base CDI'!$H$4:$H$28,'Base CDI'!$J$4:$J$29,S4144,"Cubic","Extrapolate=Linear","MultiX=Average","Skip=True","Sort=True")</f>
        <v>13.446904240766074</v>
      </c>
      <c r="U4144" s="43">
        <f ca="1">_xll.BInterpol('Base CDI'!$H$4:$H$28,'Base CDI'!$I$4:$I$29,S4144,"Cubic","Extrapolate=Linear","MultiX=Average","Skip=True","Sort=True")</f>
        <v>13.425006839945279</v>
      </c>
    </row>
    <row r="4145" spans="16:21" x14ac:dyDescent="0.25">
      <c r="P4145" s="10">
        <v>40541</v>
      </c>
      <c r="Q4145">
        <v>24.515840000000001</v>
      </c>
      <c r="S4145" s="42">
        <f t="shared" ca="1" si="70"/>
        <v>50116</v>
      </c>
      <c r="T4145" s="43">
        <f ca="1">_xll.BInterpol('Base CDI'!$H$4:$H$28,'Base CDI'!$J$4:$J$29,S4145,"Cubic","Extrapolate=Linear","MultiX=Average","Skip=True","Sort=True")</f>
        <v>13.446861833105334</v>
      </c>
      <c r="U4145" s="43">
        <f ca="1">_xll.BInterpol('Base CDI'!$H$4:$H$28,'Base CDI'!$I$4:$I$29,S4145,"Cubic","Extrapolate=Linear","MultiX=Average","Skip=True","Sort=True")</f>
        <v>13.424938440492475</v>
      </c>
    </row>
    <row r="4146" spans="16:21" x14ac:dyDescent="0.25">
      <c r="P4146" s="10">
        <v>40542</v>
      </c>
      <c r="Q4146">
        <v>24.525680000000001</v>
      </c>
      <c r="S4146" s="42">
        <f t="shared" ca="1" si="70"/>
        <v>50117</v>
      </c>
      <c r="T4146" s="43">
        <f ca="1">_xll.BInterpol('Base CDI'!$H$4:$H$28,'Base CDI'!$J$4:$J$29,S4146,"Cubic","Extrapolate=Linear","MultiX=Average","Skip=True","Sort=True")</f>
        <v>13.446819425444597</v>
      </c>
      <c r="U4146" s="43">
        <f ca="1">_xll.BInterpol('Base CDI'!$H$4:$H$28,'Base CDI'!$I$4:$I$29,S4146,"Cubic","Extrapolate=Linear","MultiX=Average","Skip=True","Sort=True")</f>
        <v>13.424870041039672</v>
      </c>
    </row>
    <row r="4147" spans="16:21" x14ac:dyDescent="0.25">
      <c r="P4147" s="10">
        <v>40543</v>
      </c>
      <c r="Q4147">
        <v>24.535520000000002</v>
      </c>
      <c r="S4147" s="42">
        <f t="shared" ca="1" si="70"/>
        <v>50118</v>
      </c>
      <c r="T4147" s="43">
        <f ca="1">_xll.BInterpol('Base CDI'!$H$4:$H$28,'Base CDI'!$J$4:$J$29,S4147,"Cubic","Extrapolate=Linear","MultiX=Average","Skip=True","Sort=True")</f>
        <v>13.446777017783857</v>
      </c>
      <c r="U4147" s="43">
        <f ca="1">_xll.BInterpol('Base CDI'!$H$4:$H$28,'Base CDI'!$I$4:$I$29,S4147,"Cubic","Extrapolate=Linear","MultiX=Average","Skip=True","Sort=True")</f>
        <v>13.424801641586868</v>
      </c>
    </row>
    <row r="4148" spans="16:21" x14ac:dyDescent="0.25">
      <c r="P4148" s="10">
        <v>40546</v>
      </c>
      <c r="Q4148">
        <v>24.545369999999998</v>
      </c>
      <c r="S4148" s="42">
        <f t="shared" ca="1" si="70"/>
        <v>50119</v>
      </c>
      <c r="T4148" s="43">
        <f ca="1">_xll.BInterpol('Base CDI'!$H$4:$H$28,'Base CDI'!$J$4:$J$29,S4148,"Cubic","Extrapolate=Linear","MultiX=Average","Skip=True","Sort=True")</f>
        <v>13.446734610123118</v>
      </c>
      <c r="U4148" s="43">
        <f ca="1">_xll.BInterpol('Base CDI'!$H$4:$H$28,'Base CDI'!$I$4:$I$29,S4148,"Cubic","Extrapolate=Linear","MultiX=Average","Skip=True","Sort=True")</f>
        <v>13.424733242134062</v>
      </c>
    </row>
    <row r="4149" spans="16:21" x14ac:dyDescent="0.25">
      <c r="P4149" s="10">
        <v>40547</v>
      </c>
      <c r="Q4149">
        <v>24.555219999999998</v>
      </c>
      <c r="S4149" s="42">
        <f t="shared" ca="1" si="70"/>
        <v>50120</v>
      </c>
      <c r="T4149" s="43">
        <f ca="1">_xll.BInterpol('Base CDI'!$H$4:$H$28,'Base CDI'!$J$4:$J$29,S4149,"Cubic","Extrapolate=Linear","MultiX=Average","Skip=True","Sort=True")</f>
        <v>13.44669220246238</v>
      </c>
      <c r="U4149" s="43">
        <f ca="1">_xll.BInterpol('Base CDI'!$H$4:$H$28,'Base CDI'!$I$4:$I$29,S4149,"Cubic","Extrapolate=Linear","MultiX=Average","Skip=True","Sort=True")</f>
        <v>13.424664842681258</v>
      </c>
    </row>
    <row r="4150" spans="16:21" x14ac:dyDescent="0.25">
      <c r="P4150" s="10">
        <v>40548</v>
      </c>
      <c r="Q4150">
        <v>24.565069999999999</v>
      </c>
      <c r="S4150" s="42">
        <f t="shared" ca="1" si="70"/>
        <v>50121</v>
      </c>
      <c r="T4150" s="43">
        <f ca="1">_xll.BInterpol('Base CDI'!$H$4:$H$28,'Base CDI'!$J$4:$J$29,S4150,"Cubic","Extrapolate=Linear","MultiX=Average","Skip=True","Sort=True")</f>
        <v>13.44664979480164</v>
      </c>
      <c r="U4150" s="43">
        <f ca="1">_xll.BInterpol('Base CDI'!$H$4:$H$28,'Base CDI'!$I$4:$I$29,S4150,"Cubic","Extrapolate=Linear","MultiX=Average","Skip=True","Sort=True")</f>
        <v>13.424596443228454</v>
      </c>
    </row>
    <row r="4151" spans="16:21" x14ac:dyDescent="0.25">
      <c r="P4151" s="10">
        <v>40549</v>
      </c>
      <c r="Q4151">
        <v>24.574929999999998</v>
      </c>
      <c r="S4151" s="42">
        <f t="shared" ca="1" si="70"/>
        <v>50122</v>
      </c>
      <c r="T4151" s="43">
        <f ca="1">_xll.BInterpol('Base CDI'!$H$4:$H$28,'Base CDI'!$J$4:$J$29,S4151,"Cubic","Extrapolate=Linear","MultiX=Average","Skip=True","Sort=True")</f>
        <v>13.446607387140903</v>
      </c>
      <c r="U4151" s="43">
        <f ca="1">_xll.BInterpol('Base CDI'!$H$4:$H$28,'Base CDI'!$I$4:$I$29,S4151,"Cubic","Extrapolate=Linear","MultiX=Average","Skip=True","Sort=True")</f>
        <v>13.42452804377565</v>
      </c>
    </row>
    <row r="4152" spans="16:21" x14ac:dyDescent="0.25">
      <c r="P4152" s="10">
        <v>40550</v>
      </c>
      <c r="Q4152">
        <v>24.584790000000002</v>
      </c>
      <c r="S4152" s="42">
        <f t="shared" ca="1" si="70"/>
        <v>50123</v>
      </c>
      <c r="T4152" s="43">
        <f ca="1">_xll.BInterpol('Base CDI'!$H$4:$H$28,'Base CDI'!$J$4:$J$29,S4152,"Cubic","Extrapolate=Linear","MultiX=Average","Skip=True","Sort=True")</f>
        <v>13.446564979480163</v>
      </c>
      <c r="U4152" s="43">
        <f ca="1">_xll.BInterpol('Base CDI'!$H$4:$H$28,'Base CDI'!$I$4:$I$29,S4152,"Cubic","Extrapolate=Linear","MultiX=Average","Skip=True","Sort=True")</f>
        <v>13.424459644322845</v>
      </c>
    </row>
    <row r="4153" spans="16:21" x14ac:dyDescent="0.25">
      <c r="P4153" s="10">
        <v>40553</v>
      </c>
      <c r="Q4153">
        <v>24.594660000000001</v>
      </c>
      <c r="S4153" s="42">
        <f t="shared" ca="1" si="70"/>
        <v>50124</v>
      </c>
      <c r="T4153" s="43">
        <f ca="1">_xll.BInterpol('Base CDI'!$H$4:$H$28,'Base CDI'!$J$4:$J$29,S4153,"Cubic","Extrapolate=Linear","MultiX=Average","Skip=True","Sort=True")</f>
        <v>13.446522571819425</v>
      </c>
      <c r="U4153" s="43">
        <f ca="1">_xll.BInterpol('Base CDI'!$H$4:$H$28,'Base CDI'!$I$4:$I$29,S4153,"Cubic","Extrapolate=Linear","MultiX=Average","Skip=True","Sort=True")</f>
        <v>13.424391244870041</v>
      </c>
    </row>
    <row r="4154" spans="16:21" x14ac:dyDescent="0.25">
      <c r="P4154" s="10">
        <v>40554</v>
      </c>
      <c r="Q4154">
        <v>24.60453</v>
      </c>
      <c r="S4154" s="42">
        <f t="shared" ca="1" si="70"/>
        <v>50125</v>
      </c>
      <c r="T4154" s="43">
        <f ca="1">_xll.BInterpol('Base CDI'!$H$4:$H$28,'Base CDI'!$J$4:$J$29,S4154,"Cubic","Extrapolate=Linear","MultiX=Average","Skip=True","Sort=True")</f>
        <v>13.446480164158686</v>
      </c>
      <c r="U4154" s="43">
        <f ca="1">_xll.BInterpol('Base CDI'!$H$4:$H$28,'Base CDI'!$I$4:$I$29,S4154,"Cubic","Extrapolate=Linear","MultiX=Average","Skip=True","Sort=True")</f>
        <v>13.424322845417237</v>
      </c>
    </row>
    <row r="4155" spans="16:21" x14ac:dyDescent="0.25">
      <c r="P4155" s="10">
        <v>40555</v>
      </c>
      <c r="Q4155">
        <v>24.6144</v>
      </c>
      <c r="S4155" s="42">
        <f t="shared" ca="1" si="70"/>
        <v>50126</v>
      </c>
      <c r="T4155" s="43">
        <f ca="1">_xll.BInterpol('Base CDI'!$H$4:$H$28,'Base CDI'!$J$4:$J$29,S4155,"Cubic","Extrapolate=Linear","MultiX=Average","Skip=True","Sort=True")</f>
        <v>13.446437756497946</v>
      </c>
      <c r="U4155" s="43">
        <f ca="1">_xll.BInterpol('Base CDI'!$H$4:$H$28,'Base CDI'!$I$4:$I$29,S4155,"Cubic","Extrapolate=Linear","MultiX=Average","Skip=True","Sort=True")</f>
        <v>13.424254445964431</v>
      </c>
    </row>
    <row r="4156" spans="16:21" x14ac:dyDescent="0.25">
      <c r="P4156" s="10">
        <v>40556</v>
      </c>
      <c r="Q4156">
        <v>24.624279999999999</v>
      </c>
      <c r="S4156" s="42">
        <f t="shared" ca="1" si="70"/>
        <v>50127</v>
      </c>
      <c r="T4156" s="43">
        <f ca="1">_xll.BInterpol('Base CDI'!$H$4:$H$28,'Base CDI'!$J$4:$J$29,S4156,"Cubic","Extrapolate=Linear","MultiX=Average","Skip=True","Sort=True")</f>
        <v>13.446395348837209</v>
      </c>
      <c r="U4156" s="43">
        <f ca="1">_xll.BInterpol('Base CDI'!$H$4:$H$28,'Base CDI'!$I$4:$I$29,S4156,"Cubic","Extrapolate=Linear","MultiX=Average","Skip=True","Sort=True")</f>
        <v>13.424186046511627</v>
      </c>
    </row>
    <row r="4157" spans="16:21" x14ac:dyDescent="0.25">
      <c r="P4157" s="10">
        <v>40557</v>
      </c>
      <c r="Q4157">
        <v>24.634160000000001</v>
      </c>
      <c r="S4157" s="42">
        <f t="shared" ca="1" si="70"/>
        <v>50128</v>
      </c>
      <c r="T4157" s="43">
        <f ca="1">_xll.BInterpol('Base CDI'!$H$4:$H$28,'Base CDI'!$J$4:$J$29,S4157,"Cubic","Extrapolate=Linear","MultiX=Average","Skip=True","Sort=True")</f>
        <v>13.446352941176469</v>
      </c>
      <c r="U4157" s="43">
        <f ca="1">_xll.BInterpol('Base CDI'!$H$4:$H$28,'Base CDI'!$I$4:$I$29,S4157,"Cubic","Extrapolate=Linear","MultiX=Average","Skip=True","Sort=True")</f>
        <v>13.424117647058823</v>
      </c>
    </row>
    <row r="4158" spans="16:21" x14ac:dyDescent="0.25">
      <c r="P4158" s="10">
        <v>40560</v>
      </c>
      <c r="Q4158">
        <v>24.64405</v>
      </c>
      <c r="S4158" s="42">
        <f t="shared" ca="1" si="70"/>
        <v>50129</v>
      </c>
      <c r="T4158" s="43">
        <f ca="1">_xll.BInterpol('Base CDI'!$H$4:$H$28,'Base CDI'!$J$4:$J$29,S4158,"Cubic","Extrapolate=Linear","MultiX=Average","Skip=True","Sort=True")</f>
        <v>13.446310533515732</v>
      </c>
      <c r="U4158" s="43">
        <f ca="1">_xll.BInterpol('Base CDI'!$H$4:$H$28,'Base CDI'!$I$4:$I$29,S4158,"Cubic","Extrapolate=Linear","MultiX=Average","Skip=True","Sort=True")</f>
        <v>13.424049247606019</v>
      </c>
    </row>
    <row r="4159" spans="16:21" x14ac:dyDescent="0.25">
      <c r="P4159" s="10">
        <v>40561</v>
      </c>
      <c r="Q4159">
        <v>24.653939999999999</v>
      </c>
      <c r="S4159" s="42">
        <f t="shared" ca="1" si="70"/>
        <v>50130</v>
      </c>
      <c r="T4159" s="43">
        <f ca="1">_xll.BInterpol('Base CDI'!$H$4:$H$28,'Base CDI'!$J$4:$J$29,S4159,"Cubic","Extrapolate=Linear","MultiX=Average","Skip=True","Sort=True")</f>
        <v>13.446268125854992</v>
      </c>
      <c r="U4159" s="43">
        <f ca="1">_xll.BInterpol('Base CDI'!$H$4:$H$28,'Base CDI'!$I$4:$I$29,S4159,"Cubic","Extrapolate=Linear","MultiX=Average","Skip=True","Sort=True")</f>
        <v>13.423980848153214</v>
      </c>
    </row>
    <row r="4160" spans="16:21" x14ac:dyDescent="0.25">
      <c r="P4160" s="10">
        <v>40562</v>
      </c>
      <c r="Q4160">
        <v>24.66384</v>
      </c>
      <c r="S4160" s="42">
        <f t="shared" ca="1" si="70"/>
        <v>50131</v>
      </c>
      <c r="T4160" s="43">
        <f ca="1">_xll.BInterpol('Base CDI'!$H$4:$H$28,'Base CDI'!$J$4:$J$29,S4160,"Cubic","Extrapolate=Linear","MultiX=Average","Skip=True","Sort=True")</f>
        <v>13.446225718194254</v>
      </c>
      <c r="U4160" s="43">
        <f ca="1">_xll.BInterpol('Base CDI'!$H$4:$H$28,'Base CDI'!$I$4:$I$29,S4160,"Cubic","Extrapolate=Linear","MultiX=Average","Skip=True","Sort=True")</f>
        <v>13.42391244870041</v>
      </c>
    </row>
    <row r="4161" spans="16:21" x14ac:dyDescent="0.25">
      <c r="P4161" s="10">
        <v>40563</v>
      </c>
      <c r="Q4161">
        <v>24.673729999999999</v>
      </c>
      <c r="S4161" s="42">
        <f t="shared" ca="1" si="70"/>
        <v>50132</v>
      </c>
      <c r="T4161" s="43">
        <f ca="1">_xll.BInterpol('Base CDI'!$H$4:$H$28,'Base CDI'!$J$4:$J$29,S4161,"Cubic","Extrapolate=Linear","MultiX=Average","Skip=True","Sort=True")</f>
        <v>13.446183310533515</v>
      </c>
      <c r="U4161" s="43">
        <f ca="1">_xll.BInterpol('Base CDI'!$H$4:$H$28,'Base CDI'!$I$4:$I$29,S4161,"Cubic","Extrapolate=Linear","MultiX=Average","Skip=True","Sort=True")</f>
        <v>13.423844049247606</v>
      </c>
    </row>
    <row r="4162" spans="16:21" x14ac:dyDescent="0.25">
      <c r="P4162" s="10">
        <v>40564</v>
      </c>
      <c r="Q4162">
        <v>24.684080000000002</v>
      </c>
      <c r="S4162" s="42">
        <f t="shared" ca="1" si="70"/>
        <v>50133</v>
      </c>
      <c r="T4162" s="43">
        <f ca="1">_xll.BInterpol('Base CDI'!$H$4:$H$28,'Base CDI'!$J$4:$J$29,S4162,"Cubic","Extrapolate=Linear","MultiX=Average","Skip=True","Sort=True")</f>
        <v>13.446140902872775</v>
      </c>
      <c r="U4162" s="43">
        <f ca="1">_xll.BInterpol('Base CDI'!$H$4:$H$28,'Base CDI'!$I$4:$I$29,S4162,"Cubic","Extrapolate=Linear","MultiX=Average","Skip=True","Sort=True")</f>
        <v>13.423775649794802</v>
      </c>
    </row>
    <row r="4163" spans="16:21" x14ac:dyDescent="0.25">
      <c r="P4163" s="10">
        <v>40567</v>
      </c>
      <c r="Q4163">
        <v>24.694430000000001</v>
      </c>
      <c r="S4163" s="42">
        <f t="shared" ca="1" si="70"/>
        <v>50134</v>
      </c>
      <c r="T4163" s="43">
        <f ca="1">_xll.BInterpol('Base CDI'!$H$4:$H$28,'Base CDI'!$J$4:$J$29,S4163,"Cubic","Extrapolate=Linear","MultiX=Average","Skip=True","Sort=True")</f>
        <v>13.446098495212038</v>
      </c>
      <c r="U4163" s="43">
        <f ca="1">_xll.BInterpol('Base CDI'!$H$4:$H$28,'Base CDI'!$I$4:$I$29,S4163,"Cubic","Extrapolate=Linear","MultiX=Average","Skip=True","Sort=True")</f>
        <v>13.423707250341996</v>
      </c>
    </row>
    <row r="4164" spans="16:21" x14ac:dyDescent="0.25">
      <c r="P4164" s="10">
        <v>40568</v>
      </c>
      <c r="Q4164">
        <v>24.70478</v>
      </c>
      <c r="S4164" s="42">
        <f t="shared" ca="1" si="70"/>
        <v>50135</v>
      </c>
      <c r="T4164" s="43">
        <f ca="1">_xll.BInterpol('Base CDI'!$H$4:$H$28,'Base CDI'!$J$4:$J$29,S4164,"Cubic","Extrapolate=Linear","MultiX=Average","Skip=True","Sort=True")</f>
        <v>13.446056087551298</v>
      </c>
      <c r="U4164" s="43">
        <f ca="1">_xll.BInterpol('Base CDI'!$H$4:$H$28,'Base CDI'!$I$4:$I$29,S4164,"Cubic","Extrapolate=Linear","MultiX=Average","Skip=True","Sort=True")</f>
        <v>13.423638850889192</v>
      </c>
    </row>
    <row r="4165" spans="16:21" x14ac:dyDescent="0.25">
      <c r="P4165" s="10">
        <v>40569</v>
      </c>
      <c r="Q4165">
        <v>24.715129999999998</v>
      </c>
      <c r="S4165" s="42">
        <f t="shared" ca="1" si="70"/>
        <v>50136</v>
      </c>
      <c r="T4165" s="43">
        <f ca="1">_xll.BInterpol('Base CDI'!$H$4:$H$28,'Base CDI'!$J$4:$J$29,S4165,"Cubic","Extrapolate=Linear","MultiX=Average","Skip=True","Sort=True")</f>
        <v>13.446013679890561</v>
      </c>
      <c r="U4165" s="43">
        <f ca="1">_xll.BInterpol('Base CDI'!$H$4:$H$28,'Base CDI'!$I$4:$I$29,S4165,"Cubic","Extrapolate=Linear","MultiX=Average","Skip=True","Sort=True")</f>
        <v>13.423570451436388</v>
      </c>
    </row>
    <row r="4166" spans="16:21" x14ac:dyDescent="0.25">
      <c r="P4166" s="10">
        <v>40570</v>
      </c>
      <c r="Q4166">
        <v>24.7255</v>
      </c>
      <c r="S4166" s="42">
        <f t="shared" ca="1" si="70"/>
        <v>50137</v>
      </c>
      <c r="T4166" s="43">
        <f ca="1">_xll.BInterpol('Base CDI'!$H$4:$H$28,'Base CDI'!$J$4:$J$29,S4166,"Cubic","Extrapolate=Linear","MultiX=Average","Skip=True","Sort=True")</f>
        <v>13.445971272229821</v>
      </c>
      <c r="U4166" s="43">
        <f ca="1">_xll.BInterpol('Base CDI'!$H$4:$H$28,'Base CDI'!$I$4:$I$29,S4166,"Cubic","Extrapolate=Linear","MultiX=Average","Skip=True","Sort=True")</f>
        <v>13.423502051983585</v>
      </c>
    </row>
    <row r="4167" spans="16:21" x14ac:dyDescent="0.25">
      <c r="P4167" s="10">
        <v>40571</v>
      </c>
      <c r="Q4167">
        <v>24.735859999999999</v>
      </c>
      <c r="S4167" s="42">
        <f t="shared" ca="1" si="70"/>
        <v>50138</v>
      </c>
      <c r="T4167" s="43">
        <f ca="1">_xll.BInterpol('Base CDI'!$H$4:$H$28,'Base CDI'!$J$4:$J$29,S4167,"Cubic","Extrapolate=Linear","MultiX=Average","Skip=True","Sort=True")</f>
        <v>13.445928864569083</v>
      </c>
      <c r="U4167" s="43">
        <f ca="1">_xll.BInterpol('Base CDI'!$H$4:$H$28,'Base CDI'!$I$4:$I$29,S4167,"Cubic","Extrapolate=Linear","MultiX=Average","Skip=True","Sort=True")</f>
        <v>13.423433652530779</v>
      </c>
    </row>
    <row r="4168" spans="16:21" x14ac:dyDescent="0.25">
      <c r="P4168" s="10">
        <v>40574</v>
      </c>
      <c r="Q4168">
        <v>24.746230000000001</v>
      </c>
      <c r="S4168" s="42">
        <f t="shared" ca="1" si="70"/>
        <v>50139</v>
      </c>
      <c r="T4168" s="43">
        <f ca="1">_xll.BInterpol('Base CDI'!$H$4:$H$28,'Base CDI'!$J$4:$J$29,S4168,"Cubic","Extrapolate=Linear","MultiX=Average","Skip=True","Sort=True")</f>
        <v>13.445886456908344</v>
      </c>
      <c r="U4168" s="43">
        <f ca="1">_xll.BInterpol('Base CDI'!$H$4:$H$28,'Base CDI'!$I$4:$I$29,S4168,"Cubic","Extrapolate=Linear","MultiX=Average","Skip=True","Sort=True")</f>
        <v>13.423365253077975</v>
      </c>
    </row>
    <row r="4169" spans="16:21" x14ac:dyDescent="0.25">
      <c r="P4169" s="10">
        <v>40575</v>
      </c>
      <c r="Q4169">
        <v>24.756609999999998</v>
      </c>
      <c r="S4169" s="42">
        <f t="shared" ca="1" si="70"/>
        <v>50140</v>
      </c>
      <c r="T4169" s="43">
        <f ca="1">_xll.BInterpol('Base CDI'!$H$4:$H$28,'Base CDI'!$J$4:$J$29,S4169,"Cubic","Extrapolate=Linear","MultiX=Average","Skip=True","Sort=True")</f>
        <v>13.445844049247604</v>
      </c>
      <c r="U4169" s="43">
        <f ca="1">_xll.BInterpol('Base CDI'!$H$4:$H$28,'Base CDI'!$I$4:$I$29,S4169,"Cubic","Extrapolate=Linear","MultiX=Average","Skip=True","Sort=True")</f>
        <v>13.423296853625171</v>
      </c>
    </row>
    <row r="4170" spans="16:21" x14ac:dyDescent="0.25">
      <c r="P4170" s="10">
        <v>40576</v>
      </c>
      <c r="Q4170">
        <v>24.76698</v>
      </c>
      <c r="S4170" s="42">
        <f t="shared" ca="1" si="70"/>
        <v>50141</v>
      </c>
      <c r="T4170" s="43">
        <f ca="1">_xll.BInterpol('Base CDI'!$H$4:$H$28,'Base CDI'!$J$4:$J$29,S4170,"Cubic","Extrapolate=Linear","MultiX=Average","Skip=True","Sort=True")</f>
        <v>13.445801641586867</v>
      </c>
      <c r="U4170" s="43">
        <f ca="1">_xll.BInterpol('Base CDI'!$H$4:$H$28,'Base CDI'!$I$4:$I$29,S4170,"Cubic","Extrapolate=Linear","MultiX=Average","Skip=True","Sort=True")</f>
        <v>13.423228454172365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1">S4170+1</f>
        <v>50142</v>
      </c>
      <c r="T4171" s="43">
        <f ca="1">_xll.BInterpol('Base CDI'!$H$4:$H$28,'Base CDI'!$J$4:$J$29,S4171,"Cubic","Extrapolate=Linear","MultiX=Average","Skip=True","Sort=True")</f>
        <v>13.445759233926127</v>
      </c>
      <c r="U4171" s="43">
        <f ca="1">_xll.BInterpol('Base CDI'!$H$4:$H$28,'Base CDI'!$I$4:$I$29,S4171,"Cubic","Extrapolate=Linear","MultiX=Average","Skip=True","Sort=True")</f>
        <v>13.423160054719562</v>
      </c>
    </row>
    <row r="4172" spans="16:21" x14ac:dyDescent="0.25">
      <c r="P4172" s="10">
        <v>40578</v>
      </c>
      <c r="Q4172">
        <v>24.787749999999999</v>
      </c>
      <c r="S4172" s="42">
        <f t="shared" ca="1" si="71"/>
        <v>50143</v>
      </c>
      <c r="T4172" s="43">
        <f ca="1">_xll.BInterpol('Base CDI'!$H$4:$H$28,'Base CDI'!$J$4:$J$29,S4172,"Cubic","Extrapolate=Linear","MultiX=Average","Skip=True","Sort=True")</f>
        <v>13.445716826265389</v>
      </c>
      <c r="U4172" s="43">
        <f ca="1">_xll.BInterpol('Base CDI'!$H$4:$H$28,'Base CDI'!$I$4:$I$29,S4172,"Cubic","Extrapolate=Linear","MultiX=Average","Skip=True","Sort=True")</f>
        <v>13.423091655266758</v>
      </c>
    </row>
    <row r="4173" spans="16:21" x14ac:dyDescent="0.25">
      <c r="P4173" s="10">
        <v>40581</v>
      </c>
      <c r="Q4173">
        <v>24.79815</v>
      </c>
      <c r="S4173" s="42">
        <f t="shared" ca="1" si="71"/>
        <v>50144</v>
      </c>
      <c r="T4173" s="43">
        <f ca="1">_xll.BInterpol('Base CDI'!$H$4:$H$28,'Base CDI'!$J$4:$J$29,S4173,"Cubic","Extrapolate=Linear","MultiX=Average","Skip=True","Sort=True")</f>
        <v>13.44567441860465</v>
      </c>
      <c r="U4173" s="43">
        <f ca="1">_xll.BInterpol('Base CDI'!$H$4:$H$28,'Base CDI'!$I$4:$I$29,S4173,"Cubic","Extrapolate=Linear","MultiX=Average","Skip=True","Sort=True")</f>
        <v>13.423023255813954</v>
      </c>
    </row>
    <row r="4174" spans="16:21" x14ac:dyDescent="0.25">
      <c r="P4174" s="10">
        <v>40582</v>
      </c>
      <c r="Q4174">
        <v>24.808540000000001</v>
      </c>
      <c r="S4174" s="42">
        <f t="shared" ca="1" si="71"/>
        <v>50145</v>
      </c>
      <c r="T4174" s="43">
        <f ca="1">_xll.BInterpol('Base CDI'!$H$4:$H$28,'Base CDI'!$J$4:$J$29,S4174,"Cubic","Extrapolate=Linear","MultiX=Average","Skip=True","Sort=True")</f>
        <v>13.445632010943912</v>
      </c>
      <c r="U4174" s="43">
        <f ca="1">_xll.BInterpol('Base CDI'!$H$4:$H$28,'Base CDI'!$I$4:$I$29,S4174,"Cubic","Extrapolate=Linear","MultiX=Average","Skip=True","Sort=True")</f>
        <v>13.422954856361148</v>
      </c>
    </row>
    <row r="4175" spans="16:21" x14ac:dyDescent="0.25">
      <c r="P4175" s="10">
        <v>40583</v>
      </c>
      <c r="Q4175">
        <v>24.818940000000001</v>
      </c>
      <c r="S4175" s="42">
        <f t="shared" ca="1" si="71"/>
        <v>50146</v>
      </c>
      <c r="T4175" s="43">
        <f ca="1">_xll.BInterpol('Base CDI'!$H$4:$H$28,'Base CDI'!$J$4:$J$29,S4175,"Cubic","Extrapolate=Linear","MultiX=Average","Skip=True","Sort=True")</f>
        <v>13.445589603283173</v>
      </c>
      <c r="U4175" s="43">
        <f ca="1">_xll.BInterpol('Base CDI'!$H$4:$H$28,'Base CDI'!$I$4:$I$29,S4175,"Cubic","Extrapolate=Linear","MultiX=Average","Skip=True","Sort=True")</f>
        <v>13.422886456908344</v>
      </c>
    </row>
    <row r="4176" spans="16:21" x14ac:dyDescent="0.25">
      <c r="P4176" s="10">
        <v>40584</v>
      </c>
      <c r="Q4176">
        <v>24.829350000000002</v>
      </c>
      <c r="S4176" s="42">
        <f t="shared" ca="1" si="71"/>
        <v>50147</v>
      </c>
      <c r="T4176" s="43">
        <f ca="1">_xll.BInterpol('Base CDI'!$H$4:$H$28,'Base CDI'!$J$4:$J$29,S4176,"Cubic","Extrapolate=Linear","MultiX=Average","Skip=True","Sort=True")</f>
        <v>13.445547195622435</v>
      </c>
      <c r="U4176" s="43">
        <f ca="1">_xll.BInterpol('Base CDI'!$H$4:$H$28,'Base CDI'!$I$4:$I$29,S4176,"Cubic","Extrapolate=Linear","MultiX=Average","Skip=True","Sort=True")</f>
        <v>13.42281805745554</v>
      </c>
    </row>
    <row r="4177" spans="16:21" x14ac:dyDescent="0.25">
      <c r="P4177" s="10">
        <v>40585</v>
      </c>
      <c r="Q4177">
        <v>24.839759999999998</v>
      </c>
      <c r="S4177" s="42">
        <f t="shared" ca="1" si="71"/>
        <v>50148</v>
      </c>
      <c r="T4177" s="43">
        <f ca="1">_xll.BInterpol('Base CDI'!$H$4:$H$28,'Base CDI'!$J$4:$J$29,S4177,"Cubic","Extrapolate=Linear","MultiX=Average","Skip=True","Sort=True")</f>
        <v>13.445504787961696</v>
      </c>
      <c r="U4177" s="43">
        <f ca="1">_xll.BInterpol('Base CDI'!$H$4:$H$28,'Base CDI'!$I$4:$I$29,S4177,"Cubic","Extrapolate=Linear","MultiX=Average","Skip=True","Sort=True")</f>
        <v>13.422749658002736</v>
      </c>
    </row>
    <row r="4178" spans="16:21" x14ac:dyDescent="0.25">
      <c r="P4178" s="10">
        <v>40588</v>
      </c>
      <c r="Q4178">
        <v>24.850180000000002</v>
      </c>
      <c r="S4178" s="42">
        <f t="shared" ca="1" si="71"/>
        <v>50149</v>
      </c>
      <c r="T4178" s="43">
        <f ca="1">_xll.BInterpol('Base CDI'!$H$4:$H$28,'Base CDI'!$J$4:$J$29,S4178,"Cubic","Extrapolate=Linear","MultiX=Average","Skip=True","Sort=True")</f>
        <v>13.445462380300956</v>
      </c>
      <c r="U4178" s="43">
        <f ca="1">_xll.BInterpol('Base CDI'!$H$4:$H$28,'Base CDI'!$I$4:$I$29,S4178,"Cubic","Extrapolate=Linear","MultiX=Average","Skip=True","Sort=True")</f>
        <v>13.422681258549931</v>
      </c>
    </row>
    <row r="4179" spans="16:21" x14ac:dyDescent="0.25">
      <c r="P4179" s="10">
        <v>40589</v>
      </c>
      <c r="Q4179">
        <v>24.860600000000002</v>
      </c>
      <c r="S4179" s="42">
        <f t="shared" ca="1" si="71"/>
        <v>50150</v>
      </c>
      <c r="T4179" s="43">
        <f ca="1">_xll.BInterpol('Base CDI'!$H$4:$H$28,'Base CDI'!$J$4:$J$29,S4179,"Cubic","Extrapolate=Linear","MultiX=Average","Skip=True","Sort=True")</f>
        <v>13.445419972640218</v>
      </c>
      <c r="U4179" s="43">
        <f ca="1">_xll.BInterpol('Base CDI'!$H$4:$H$28,'Base CDI'!$I$4:$I$29,S4179,"Cubic","Extrapolate=Linear","MultiX=Average","Skip=True","Sort=True")</f>
        <v>13.422612859097127</v>
      </c>
    </row>
    <row r="4180" spans="16:21" x14ac:dyDescent="0.25">
      <c r="P4180" s="10">
        <v>40590</v>
      </c>
      <c r="Q4180">
        <v>24.871030000000001</v>
      </c>
      <c r="S4180" s="42">
        <f t="shared" ca="1" si="71"/>
        <v>50151</v>
      </c>
      <c r="T4180" s="43">
        <f ca="1">_xll.BInterpol('Base CDI'!$H$4:$H$28,'Base CDI'!$J$4:$J$29,S4180,"Cubic","Extrapolate=Linear","MultiX=Average","Skip=True","Sort=True")</f>
        <v>13.445377564979479</v>
      </c>
      <c r="U4180" s="43">
        <f ca="1">_xll.BInterpol('Base CDI'!$H$4:$H$28,'Base CDI'!$I$4:$I$29,S4180,"Cubic","Extrapolate=Linear","MultiX=Average","Skip=True","Sort=True")</f>
        <v>13.422544459644323</v>
      </c>
    </row>
    <row r="4181" spans="16:21" x14ac:dyDescent="0.25">
      <c r="P4181" s="10">
        <v>40591</v>
      </c>
      <c r="Q4181">
        <v>24.88147</v>
      </c>
      <c r="S4181" s="42">
        <f t="shared" ca="1" si="71"/>
        <v>50152</v>
      </c>
      <c r="T4181" s="43">
        <f ca="1">_xll.BInterpol('Base CDI'!$H$4:$H$28,'Base CDI'!$J$4:$J$29,S4181,"Cubic","Extrapolate=Linear","MultiX=Average","Skip=True","Sort=True")</f>
        <v>13.445335157318741</v>
      </c>
      <c r="U4181" s="43">
        <f ca="1">_xll.BInterpol('Base CDI'!$H$4:$H$28,'Base CDI'!$I$4:$I$29,S4181,"Cubic","Extrapolate=Linear","MultiX=Average","Skip=True","Sort=True")</f>
        <v>13.422476060191519</v>
      </c>
    </row>
    <row r="4182" spans="16:21" x14ac:dyDescent="0.25">
      <c r="P4182" s="10">
        <v>40592</v>
      </c>
      <c r="Q4182">
        <v>24.891909999999999</v>
      </c>
      <c r="S4182" s="42">
        <f t="shared" ca="1" si="71"/>
        <v>50153</v>
      </c>
      <c r="T4182" s="43">
        <f ca="1">_xll.BInterpol('Base CDI'!$H$4:$H$28,'Base CDI'!$J$4:$J$29,S4182,"Cubic","Extrapolate=Linear","MultiX=Average","Skip=True","Sort=True")</f>
        <v>13.445292749658002</v>
      </c>
      <c r="U4182" s="43">
        <f ca="1">_xll.BInterpol('Base CDI'!$H$4:$H$28,'Base CDI'!$I$4:$I$29,S4182,"Cubic","Extrapolate=Linear","MultiX=Average","Skip=True","Sort=True")</f>
        <v>13.422407660738713</v>
      </c>
    </row>
    <row r="4183" spans="16:21" x14ac:dyDescent="0.25">
      <c r="P4183" s="10">
        <v>40595</v>
      </c>
      <c r="Q4183">
        <v>24.902360000000002</v>
      </c>
      <c r="S4183" s="42">
        <f t="shared" ca="1" si="71"/>
        <v>50154</v>
      </c>
      <c r="T4183" s="43">
        <f ca="1">_xll.BInterpol('Base CDI'!$H$4:$H$28,'Base CDI'!$J$4:$J$29,S4183,"Cubic","Extrapolate=Linear","MultiX=Average","Skip=True","Sort=True")</f>
        <v>13.445250341997264</v>
      </c>
      <c r="U4183" s="43">
        <f ca="1">_xll.BInterpol('Base CDI'!$H$4:$H$28,'Base CDI'!$I$4:$I$29,S4183,"Cubic","Extrapolate=Linear","MultiX=Average","Skip=True","Sort=True")</f>
        <v>13.422339261285909</v>
      </c>
    </row>
    <row r="4184" spans="16:21" x14ac:dyDescent="0.25">
      <c r="P4184" s="10">
        <v>40596</v>
      </c>
      <c r="Q4184">
        <v>24.91282</v>
      </c>
      <c r="S4184" s="42">
        <f t="shared" ca="1" si="71"/>
        <v>50155</v>
      </c>
      <c r="T4184" s="43">
        <f ca="1">_xll.BInterpol('Base CDI'!$H$4:$H$28,'Base CDI'!$J$4:$J$29,S4184,"Cubic","Extrapolate=Linear","MultiX=Average","Skip=True","Sort=True")</f>
        <v>13.445207934336525</v>
      </c>
      <c r="U4184" s="43">
        <f ca="1">_xll.BInterpol('Base CDI'!$H$4:$H$28,'Base CDI'!$I$4:$I$29,S4184,"Cubic","Extrapolate=Linear","MultiX=Average","Skip=True","Sort=True")</f>
        <v>13.422270861833105</v>
      </c>
    </row>
    <row r="4185" spans="16:21" x14ac:dyDescent="0.25">
      <c r="P4185" s="10">
        <v>40597</v>
      </c>
      <c r="Q4185">
        <v>24.923279999999998</v>
      </c>
      <c r="S4185" s="42">
        <f t="shared" ca="1" si="71"/>
        <v>50156</v>
      </c>
      <c r="T4185" s="43">
        <f ca="1">_xll.BInterpol('Base CDI'!$H$4:$H$28,'Base CDI'!$J$4:$J$29,S4185,"Cubic","Extrapolate=Linear","MultiX=Average","Skip=True","Sort=True")</f>
        <v>13.445165526675785</v>
      </c>
      <c r="U4185" s="43">
        <f ca="1">_xll.BInterpol('Base CDI'!$H$4:$H$28,'Base CDI'!$I$4:$I$29,S4185,"Cubic","Extrapolate=Linear","MultiX=Average","Skip=True","Sort=True")</f>
        <v>13.4222024623803</v>
      </c>
    </row>
    <row r="4186" spans="16:21" x14ac:dyDescent="0.25">
      <c r="P4186" s="10">
        <v>40598</v>
      </c>
      <c r="Q4186">
        <v>24.93375</v>
      </c>
      <c r="S4186" s="42">
        <f t="shared" ca="1" si="71"/>
        <v>50157</v>
      </c>
      <c r="T4186" s="43">
        <f ca="1">_xll.BInterpol('Base CDI'!$H$4:$H$28,'Base CDI'!$J$4:$J$29,S4186,"Cubic","Extrapolate=Linear","MultiX=Average","Skip=True","Sort=True")</f>
        <v>13.445123119015047</v>
      </c>
      <c r="U4186" s="43">
        <f ca="1">_xll.BInterpol('Base CDI'!$H$4:$H$28,'Base CDI'!$I$4:$I$29,S4186,"Cubic","Extrapolate=Linear","MultiX=Average","Skip=True","Sort=True")</f>
        <v>13.422134062927496</v>
      </c>
    </row>
    <row r="4187" spans="16:21" x14ac:dyDescent="0.25">
      <c r="P4187" s="10">
        <v>40599</v>
      </c>
      <c r="Q4187">
        <v>24.944220000000001</v>
      </c>
      <c r="S4187" s="42">
        <f t="shared" ca="1" si="71"/>
        <v>50158</v>
      </c>
      <c r="T4187" s="43">
        <f ca="1">_xll.BInterpol('Base CDI'!$H$4:$H$28,'Base CDI'!$J$4:$J$29,S4187,"Cubic","Extrapolate=Linear","MultiX=Average","Skip=True","Sort=True")</f>
        <v>13.445080711354308</v>
      </c>
      <c r="U4187" s="43">
        <f ca="1">_xll.BInterpol('Base CDI'!$H$4:$H$28,'Base CDI'!$I$4:$I$29,S4187,"Cubic","Extrapolate=Linear","MultiX=Average","Skip=True","Sort=True")</f>
        <v>13.422065663474692</v>
      </c>
    </row>
    <row r="4188" spans="16:21" x14ac:dyDescent="0.25">
      <c r="P4188" s="10">
        <v>40602</v>
      </c>
      <c r="Q4188">
        <v>24.954689999999999</v>
      </c>
      <c r="S4188" s="42">
        <f t="shared" ca="1" si="71"/>
        <v>50159</v>
      </c>
      <c r="T4188" s="43">
        <f ca="1">_xll.BInterpol('Base CDI'!$H$4:$H$28,'Base CDI'!$J$4:$J$29,S4188,"Cubic","Extrapolate=Linear","MultiX=Average","Skip=True","Sort=True")</f>
        <v>13.44503830369357</v>
      </c>
      <c r="U4188" s="43">
        <f ca="1">_xll.BInterpol('Base CDI'!$H$4:$H$28,'Base CDI'!$I$4:$I$29,S4188,"Cubic","Extrapolate=Linear","MultiX=Average","Skip=True","Sort=True")</f>
        <v>13.421997264021888</v>
      </c>
    </row>
    <row r="4189" spans="16:21" x14ac:dyDescent="0.25">
      <c r="P4189" s="10">
        <v>40603</v>
      </c>
      <c r="Q4189">
        <v>24.965160000000001</v>
      </c>
      <c r="S4189" s="42">
        <f t="shared" ca="1" si="71"/>
        <v>50160</v>
      </c>
      <c r="T4189" s="43">
        <f ca="1">_xll.BInterpol('Base CDI'!$H$4:$H$28,'Base CDI'!$J$4:$J$29,S4189,"Cubic","Extrapolate=Linear","MultiX=Average","Skip=True","Sort=True")</f>
        <v>13.444995896032831</v>
      </c>
      <c r="U4189" s="43">
        <f ca="1">_xll.BInterpol('Base CDI'!$H$4:$H$28,'Base CDI'!$I$4:$I$29,S4189,"Cubic","Extrapolate=Linear","MultiX=Average","Skip=True","Sort=True")</f>
        <v>13.421928864569082</v>
      </c>
    </row>
    <row r="4190" spans="16:21" x14ac:dyDescent="0.25">
      <c r="P4190" s="10">
        <v>40604</v>
      </c>
      <c r="Q4190">
        <v>24.975650000000002</v>
      </c>
      <c r="S4190" s="42">
        <f t="shared" ca="1" si="71"/>
        <v>50161</v>
      </c>
      <c r="T4190" s="43">
        <f ca="1">_xll.BInterpol('Base CDI'!$H$4:$H$28,'Base CDI'!$J$4:$J$29,S4190,"Cubic","Extrapolate=Linear","MultiX=Average","Skip=True","Sort=True")</f>
        <v>13.444953488372093</v>
      </c>
      <c r="U4190" s="43">
        <f ca="1">_xll.BInterpol('Base CDI'!$H$4:$H$28,'Base CDI'!$I$4:$I$29,S4190,"Cubic","Extrapolate=Linear","MultiX=Average","Skip=True","Sort=True")</f>
        <v>13.421860465116279</v>
      </c>
    </row>
    <row r="4191" spans="16:21" x14ac:dyDescent="0.25">
      <c r="P4191" s="10">
        <v>40605</v>
      </c>
      <c r="Q4191">
        <v>24.986129999999999</v>
      </c>
      <c r="S4191" s="42">
        <f t="shared" ca="1" si="71"/>
        <v>50162</v>
      </c>
      <c r="T4191" s="43">
        <f ca="1">_xll.BInterpol('Base CDI'!$H$4:$H$28,'Base CDI'!$J$4:$J$29,S4191,"Cubic","Extrapolate=Linear","MultiX=Average","Skip=True","Sort=True")</f>
        <v>13.444911080711353</v>
      </c>
      <c r="U4191" s="43">
        <f ca="1">_xll.BInterpol('Base CDI'!$H$4:$H$28,'Base CDI'!$I$4:$I$29,S4191,"Cubic","Extrapolate=Linear","MultiX=Average","Skip=True","Sort=True")</f>
        <v>13.421792065663475</v>
      </c>
    </row>
    <row r="4192" spans="16:21" x14ac:dyDescent="0.25">
      <c r="P4192" s="10">
        <v>40606</v>
      </c>
      <c r="Q4192">
        <v>24.997050000000002</v>
      </c>
      <c r="S4192" s="42">
        <f t="shared" ca="1" si="71"/>
        <v>50163</v>
      </c>
      <c r="T4192" s="43">
        <f ca="1">_xll.BInterpol('Base CDI'!$H$4:$H$28,'Base CDI'!$J$4:$J$29,S4192,"Cubic","Extrapolate=Linear","MultiX=Average","Skip=True","Sort=True")</f>
        <v>13.444868673050614</v>
      </c>
      <c r="U4192" s="43">
        <f ca="1">_xll.BInterpol('Base CDI'!$H$4:$H$28,'Base CDI'!$I$4:$I$29,S4192,"Cubic","Extrapolate=Linear","MultiX=Average","Skip=True","Sort=True")</f>
        <v>13.421723666210671</v>
      </c>
    </row>
    <row r="4193" spans="16:21" x14ac:dyDescent="0.25">
      <c r="P4193" s="10">
        <v>40611</v>
      </c>
      <c r="Q4193">
        <v>25.00798</v>
      </c>
      <c r="S4193" s="42">
        <f t="shared" ca="1" si="71"/>
        <v>50164</v>
      </c>
      <c r="T4193" s="43">
        <f ca="1">_xll.BInterpol('Base CDI'!$H$4:$H$28,'Base CDI'!$J$4:$J$29,S4193,"Cubic","Extrapolate=Linear","MultiX=Average","Skip=True","Sort=True")</f>
        <v>13.444826265389876</v>
      </c>
      <c r="U4193" s="43">
        <f ca="1">_xll.BInterpol('Base CDI'!$H$4:$H$28,'Base CDI'!$I$4:$I$29,S4193,"Cubic","Extrapolate=Linear","MultiX=Average","Skip=True","Sort=True")</f>
        <v>13.421655266757865</v>
      </c>
    </row>
    <row r="4194" spans="16:21" x14ac:dyDescent="0.25">
      <c r="P4194" s="10">
        <v>40612</v>
      </c>
      <c r="Q4194">
        <v>25.018910000000002</v>
      </c>
      <c r="S4194" s="42">
        <f t="shared" ca="1" si="71"/>
        <v>50165</v>
      </c>
      <c r="T4194" s="43">
        <f ca="1">_xll.BInterpol('Base CDI'!$H$4:$H$28,'Base CDI'!$J$4:$J$29,S4194,"Cubic","Extrapolate=Linear","MultiX=Average","Skip=True","Sort=True")</f>
        <v>13.444783857729137</v>
      </c>
      <c r="U4194" s="43">
        <f ca="1">_xll.BInterpol('Base CDI'!$H$4:$H$28,'Base CDI'!$I$4:$I$29,S4194,"Cubic","Extrapolate=Linear","MultiX=Average","Skip=True","Sort=True")</f>
        <v>13.421586867305061</v>
      </c>
    </row>
    <row r="4195" spans="16:21" x14ac:dyDescent="0.25">
      <c r="P4195" s="10">
        <v>40613</v>
      </c>
      <c r="Q4195">
        <v>25.02984</v>
      </c>
      <c r="S4195" s="42">
        <f t="shared" ca="1" si="71"/>
        <v>50166</v>
      </c>
      <c r="T4195" s="43">
        <f ca="1">_xll.BInterpol('Base CDI'!$H$4:$H$28,'Base CDI'!$J$4:$J$29,S4195,"Cubic","Extrapolate=Linear","MultiX=Average","Skip=True","Sort=True")</f>
        <v>13.444741450068399</v>
      </c>
      <c r="U4195" s="43">
        <f ca="1">_xll.BInterpol('Base CDI'!$H$4:$H$28,'Base CDI'!$I$4:$I$29,S4195,"Cubic","Extrapolate=Linear","MultiX=Average","Skip=True","Sort=True")</f>
        <v>13.421518467852257</v>
      </c>
    </row>
    <row r="4196" spans="16:21" x14ac:dyDescent="0.25">
      <c r="P4196" s="10">
        <v>40616</v>
      </c>
      <c r="Q4196">
        <v>25.040780000000002</v>
      </c>
      <c r="S4196" s="42">
        <f t="shared" ca="1" si="71"/>
        <v>50167</v>
      </c>
      <c r="T4196" s="43">
        <f ca="1">_xll.BInterpol('Base CDI'!$H$4:$H$28,'Base CDI'!$J$4:$J$29,S4196,"Cubic","Extrapolate=Linear","MultiX=Average","Skip=True","Sort=True")</f>
        <v>13.44469904240766</v>
      </c>
      <c r="U4196" s="43">
        <f ca="1">_xll.BInterpol('Base CDI'!$H$4:$H$28,'Base CDI'!$I$4:$I$29,S4196,"Cubic","Extrapolate=Linear","MultiX=Average","Skip=True","Sort=True")</f>
        <v>13.421450068399452</v>
      </c>
    </row>
    <row r="4197" spans="16:21" x14ac:dyDescent="0.25">
      <c r="P4197" s="10">
        <v>40617</v>
      </c>
      <c r="Q4197">
        <v>25.051729999999999</v>
      </c>
      <c r="S4197" s="42">
        <f t="shared" ca="1" si="71"/>
        <v>50168</v>
      </c>
      <c r="T4197" s="43">
        <f ca="1">_xll.BInterpol('Base CDI'!$H$4:$H$28,'Base CDI'!$J$4:$J$29,S4197,"Cubic","Extrapolate=Linear","MultiX=Average","Skip=True","Sort=True")</f>
        <v>13.444656634746922</v>
      </c>
      <c r="U4197" s="43">
        <f ca="1">_xll.BInterpol('Base CDI'!$H$4:$H$28,'Base CDI'!$I$4:$I$29,S4197,"Cubic","Extrapolate=Linear","MultiX=Average","Skip=True","Sort=True")</f>
        <v>13.421381668946648</v>
      </c>
    </row>
    <row r="4198" spans="16:21" x14ac:dyDescent="0.25">
      <c r="P4198" s="10">
        <v>40618</v>
      </c>
      <c r="Q4198">
        <v>25.06268</v>
      </c>
      <c r="S4198" s="42">
        <f t="shared" ca="1" si="71"/>
        <v>50169</v>
      </c>
      <c r="T4198" s="43">
        <f ca="1">_xll.BInterpol('Base CDI'!$H$4:$H$28,'Base CDI'!$J$4:$J$29,S4198,"Cubic","Extrapolate=Linear","MultiX=Average","Skip=True","Sort=True")</f>
        <v>13.444614227086182</v>
      </c>
      <c r="U4198" s="43">
        <f ca="1">_xll.BInterpol('Base CDI'!$H$4:$H$28,'Base CDI'!$I$4:$I$29,S4198,"Cubic","Extrapolate=Linear","MultiX=Average","Skip=True","Sort=True")</f>
        <v>13.421313269493844</v>
      </c>
    </row>
    <row r="4199" spans="16:21" x14ac:dyDescent="0.25">
      <c r="P4199" s="10">
        <v>40619</v>
      </c>
      <c r="Q4199">
        <v>25.073640000000001</v>
      </c>
      <c r="S4199" s="42">
        <f t="shared" ca="1" si="71"/>
        <v>50170</v>
      </c>
      <c r="T4199" s="43">
        <f ca="1">_xll.BInterpol('Base CDI'!$H$4:$H$28,'Base CDI'!$J$4:$J$29,S4199,"Cubic","Extrapolate=Linear","MultiX=Average","Skip=True","Sort=True")</f>
        <v>13.444571819425445</v>
      </c>
      <c r="U4199" s="43">
        <f ca="1">_xll.BInterpol('Base CDI'!$H$4:$H$28,'Base CDI'!$I$4:$I$29,S4199,"Cubic","Extrapolate=Linear","MultiX=Average","Skip=True","Sort=True")</f>
        <v>13.42124487004104</v>
      </c>
    </row>
    <row r="4200" spans="16:21" x14ac:dyDescent="0.25">
      <c r="P4200" s="10">
        <v>40620</v>
      </c>
      <c r="Q4200">
        <v>25.084599999999998</v>
      </c>
      <c r="S4200" s="42">
        <f t="shared" ca="1" si="71"/>
        <v>50171</v>
      </c>
      <c r="T4200" s="43">
        <f ca="1">_xll.BInterpol('Base CDI'!$H$4:$H$28,'Base CDI'!$J$4:$J$29,S4200,"Cubic","Extrapolate=Linear","MultiX=Average","Skip=True","Sort=True")</f>
        <v>13.444529411764705</v>
      </c>
      <c r="U4200" s="43">
        <f ca="1">_xll.BInterpol('Base CDI'!$H$4:$H$28,'Base CDI'!$I$4:$I$29,S4200,"Cubic","Extrapolate=Linear","MultiX=Average","Skip=True","Sort=True")</f>
        <v>13.421176470588234</v>
      </c>
    </row>
    <row r="4201" spans="16:21" x14ac:dyDescent="0.25">
      <c r="P4201" s="10">
        <v>40623</v>
      </c>
      <c r="Q4201">
        <v>25.095569999999999</v>
      </c>
      <c r="S4201" s="42">
        <f t="shared" ca="1" si="71"/>
        <v>50172</v>
      </c>
      <c r="T4201" s="43">
        <f ca="1">_xll.BInterpol('Base CDI'!$H$4:$H$28,'Base CDI'!$J$4:$J$29,S4201,"Cubic","Extrapolate=Linear","MultiX=Average","Skip=True","Sort=True")</f>
        <v>13.444487004103966</v>
      </c>
      <c r="U4201" s="43">
        <f ca="1">_xll.BInterpol('Base CDI'!$H$4:$H$28,'Base CDI'!$I$4:$I$29,S4201,"Cubic","Extrapolate=Linear","MultiX=Average","Skip=True","Sort=True")</f>
        <v>13.42110807113543</v>
      </c>
    </row>
    <row r="4202" spans="16:21" x14ac:dyDescent="0.25">
      <c r="P4202" s="10">
        <v>40624</v>
      </c>
      <c r="Q4202">
        <v>25.106539999999999</v>
      </c>
      <c r="S4202" s="42">
        <f t="shared" ca="1" si="71"/>
        <v>50173</v>
      </c>
      <c r="T4202" s="43">
        <f ca="1">_xll.BInterpol('Base CDI'!$H$4:$H$28,'Base CDI'!$J$4:$J$29,S4202,"Cubic","Extrapolate=Linear","MultiX=Average","Skip=True","Sort=True")</f>
        <v>13.444444596443228</v>
      </c>
      <c r="U4202" s="43">
        <f ca="1">_xll.BInterpol('Base CDI'!$H$4:$H$28,'Base CDI'!$I$4:$I$29,S4202,"Cubic","Extrapolate=Linear","MultiX=Average","Skip=True","Sort=True")</f>
        <v>13.421039671682626</v>
      </c>
    </row>
    <row r="4203" spans="16:21" x14ac:dyDescent="0.25">
      <c r="P4203" s="10">
        <v>40625</v>
      </c>
      <c r="Q4203">
        <v>25.117509999999999</v>
      </c>
      <c r="S4203" s="42">
        <f t="shared" ca="1" si="71"/>
        <v>50174</v>
      </c>
      <c r="T4203" s="43">
        <f ca="1">_xll.BInterpol('Base CDI'!$H$4:$H$28,'Base CDI'!$J$4:$J$29,S4203,"Cubic","Extrapolate=Linear","MultiX=Average","Skip=True","Sort=True")</f>
        <v>13.444402188782488</v>
      </c>
      <c r="U4203" s="43">
        <f ca="1">_xll.BInterpol('Base CDI'!$H$4:$H$28,'Base CDI'!$I$4:$I$29,S4203,"Cubic","Extrapolate=Linear","MultiX=Average","Skip=True","Sort=True")</f>
        <v>13.420971272229822</v>
      </c>
    </row>
    <row r="4204" spans="16:21" x14ac:dyDescent="0.25">
      <c r="P4204" s="10">
        <v>40626</v>
      </c>
      <c r="Q4204">
        <v>25.128499999999999</v>
      </c>
      <c r="S4204" s="42">
        <f t="shared" ca="1" si="71"/>
        <v>50175</v>
      </c>
      <c r="T4204" s="43">
        <f ca="1">_xll.BInterpol('Base CDI'!$H$4:$H$28,'Base CDI'!$J$4:$J$29,S4204,"Cubic","Extrapolate=Linear","MultiX=Average","Skip=True","Sort=True")</f>
        <v>13.444359781121751</v>
      </c>
      <c r="U4204" s="43">
        <f ca="1">_xll.BInterpol('Base CDI'!$H$4:$H$28,'Base CDI'!$I$4:$I$29,S4204,"Cubic","Extrapolate=Linear","MultiX=Average","Skip=True","Sort=True")</f>
        <v>13.420902872777017</v>
      </c>
    </row>
    <row r="4205" spans="16:21" x14ac:dyDescent="0.25">
      <c r="P4205" s="10">
        <v>40627</v>
      </c>
      <c r="Q4205">
        <v>25.139489999999999</v>
      </c>
      <c r="S4205" s="42">
        <f t="shared" ca="1" si="71"/>
        <v>50176</v>
      </c>
      <c r="T4205" s="43">
        <f ca="1">_xll.BInterpol('Base CDI'!$H$4:$H$28,'Base CDI'!$J$4:$J$29,S4205,"Cubic","Extrapolate=Linear","MultiX=Average","Skip=True","Sort=True")</f>
        <v>13.444317373461011</v>
      </c>
      <c r="U4205" s="43">
        <f ca="1">_xll.BInterpol('Base CDI'!$H$4:$H$28,'Base CDI'!$I$4:$I$29,S4205,"Cubic","Extrapolate=Linear","MultiX=Average","Skip=True","Sort=True")</f>
        <v>13.420834473324213</v>
      </c>
    </row>
    <row r="4206" spans="16:21" x14ac:dyDescent="0.25">
      <c r="P4206" s="10">
        <v>40630</v>
      </c>
      <c r="Q4206">
        <v>25.150490000000001</v>
      </c>
      <c r="S4206" s="42">
        <f t="shared" ca="1" si="71"/>
        <v>50177</v>
      </c>
      <c r="T4206" s="43">
        <f ca="1">_xll.BInterpol('Base CDI'!$H$4:$H$28,'Base CDI'!$J$4:$J$29,S4206,"Cubic","Extrapolate=Linear","MultiX=Average","Skip=True","Sort=True")</f>
        <v>13.444274965800274</v>
      </c>
      <c r="U4206" s="43">
        <f ca="1">_xll.BInterpol('Base CDI'!$H$4:$H$28,'Base CDI'!$I$4:$I$29,S4206,"Cubic","Extrapolate=Linear","MultiX=Average","Skip=True","Sort=True")</f>
        <v>13.420766073871409</v>
      </c>
    </row>
    <row r="4207" spans="16:21" x14ac:dyDescent="0.25">
      <c r="P4207" s="10">
        <v>40631</v>
      </c>
      <c r="Q4207">
        <v>25.1615</v>
      </c>
      <c r="S4207" s="42">
        <f t="shared" ca="1" si="71"/>
        <v>50178</v>
      </c>
      <c r="T4207" s="43">
        <f ca="1">_xll.BInterpol('Base CDI'!$H$4:$H$28,'Base CDI'!$J$4:$J$29,S4207,"Cubic","Extrapolate=Linear","MultiX=Average","Skip=True","Sort=True")</f>
        <v>13.444232558139534</v>
      </c>
      <c r="U4207" s="43">
        <f ca="1">_xll.BInterpol('Base CDI'!$H$4:$H$28,'Base CDI'!$I$4:$I$29,S4207,"Cubic","Extrapolate=Linear","MultiX=Average","Skip=True","Sort=True")</f>
        <v>13.420697674418605</v>
      </c>
    </row>
    <row r="4208" spans="16:21" x14ac:dyDescent="0.25">
      <c r="P4208" s="10">
        <v>40632</v>
      </c>
      <c r="Q4208">
        <v>25.172509999999999</v>
      </c>
      <c r="S4208" s="42">
        <f t="shared" ca="1" si="71"/>
        <v>50179</v>
      </c>
      <c r="T4208" s="43">
        <f ca="1">_xll.BInterpol('Base CDI'!$H$4:$H$28,'Base CDI'!$J$4:$J$29,S4208,"Cubic","Extrapolate=Linear","MultiX=Average","Skip=True","Sort=True")</f>
        <v>13.444190150478795</v>
      </c>
      <c r="U4208" s="43">
        <f ca="1">_xll.BInterpol('Base CDI'!$H$4:$H$28,'Base CDI'!$I$4:$I$29,S4208,"Cubic","Extrapolate=Linear","MultiX=Average","Skip=True","Sort=True")</f>
        <v>13.420629274965799</v>
      </c>
    </row>
    <row r="4209" spans="16:21" x14ac:dyDescent="0.25">
      <c r="P4209" s="10">
        <v>40633</v>
      </c>
      <c r="Q4209">
        <v>25.183530000000001</v>
      </c>
      <c r="S4209" s="42">
        <f t="shared" ca="1" si="71"/>
        <v>50180</v>
      </c>
      <c r="T4209" s="43">
        <f ca="1">_xll.BInterpol('Base CDI'!$H$4:$H$28,'Base CDI'!$J$4:$J$29,S4209,"Cubic","Extrapolate=Linear","MultiX=Average","Skip=True","Sort=True")</f>
        <v>13.444147742818057</v>
      </c>
      <c r="U4209" s="43">
        <f ca="1">_xll.BInterpol('Base CDI'!$H$4:$H$28,'Base CDI'!$I$4:$I$29,S4209,"Cubic","Extrapolate=Linear","MultiX=Average","Skip=True","Sort=True")</f>
        <v>13.420560875512995</v>
      </c>
    </row>
    <row r="4210" spans="16:21" x14ac:dyDescent="0.25">
      <c r="P4210" s="10">
        <v>40634</v>
      </c>
      <c r="Q4210">
        <v>25.194559999999999</v>
      </c>
      <c r="S4210" s="42">
        <f t="shared" ca="1" si="71"/>
        <v>50181</v>
      </c>
      <c r="T4210" s="43">
        <f ca="1">_xll.BInterpol('Base CDI'!$H$4:$H$28,'Base CDI'!$J$4:$J$29,S4210,"Cubic","Extrapolate=Linear","MultiX=Average","Skip=True","Sort=True")</f>
        <v>13.444105335157317</v>
      </c>
      <c r="U4210" s="43">
        <f ca="1">_xll.BInterpol('Base CDI'!$H$4:$H$28,'Base CDI'!$I$4:$I$29,S4210,"Cubic","Extrapolate=Linear","MultiX=Average","Skip=True","Sort=True")</f>
        <v>13.420492476060192</v>
      </c>
    </row>
    <row r="4211" spans="16:21" x14ac:dyDescent="0.25">
      <c r="P4211" s="10">
        <v>40637</v>
      </c>
      <c r="Q4211">
        <v>25.205590000000001</v>
      </c>
      <c r="S4211" s="42">
        <f t="shared" ca="1" si="71"/>
        <v>50182</v>
      </c>
      <c r="T4211" s="43">
        <f ca="1">_xll.BInterpol('Base CDI'!$H$4:$H$28,'Base CDI'!$J$4:$J$29,S4211,"Cubic","Extrapolate=Linear","MultiX=Average","Skip=True","Sort=True")</f>
        <v>13.44406292749658</v>
      </c>
      <c r="U4211" s="43">
        <f ca="1">_xll.BInterpol('Base CDI'!$H$4:$H$28,'Base CDI'!$I$4:$I$29,S4211,"Cubic","Extrapolate=Linear","MultiX=Average","Skip=True","Sort=True")</f>
        <v>13.420424076607386</v>
      </c>
    </row>
    <row r="4212" spans="16:21" x14ac:dyDescent="0.25">
      <c r="P4212" s="10">
        <v>40638</v>
      </c>
      <c r="Q4212">
        <v>25.216629999999999</v>
      </c>
      <c r="S4212" s="42">
        <f t="shared" ca="1" si="71"/>
        <v>50183</v>
      </c>
      <c r="T4212" s="43">
        <f ca="1">_xll.BInterpol('Base CDI'!$H$4:$H$28,'Base CDI'!$J$4:$J$29,S4212,"Cubic","Extrapolate=Linear","MultiX=Average","Skip=True","Sort=True")</f>
        <v>13.44402051983584</v>
      </c>
      <c r="U4212" s="43">
        <f ca="1">_xll.BInterpol('Base CDI'!$H$4:$H$28,'Base CDI'!$I$4:$I$29,S4212,"Cubic","Extrapolate=Linear","MultiX=Average","Skip=True","Sort=True")</f>
        <v>13.420355677154582</v>
      </c>
    </row>
    <row r="4213" spans="16:21" x14ac:dyDescent="0.25">
      <c r="P4213" s="10">
        <v>40639</v>
      </c>
      <c r="Q4213">
        <v>25.22766</v>
      </c>
      <c r="S4213" s="42">
        <f t="shared" ca="1" si="71"/>
        <v>50184</v>
      </c>
      <c r="T4213" s="43">
        <f ca="1">_xll.BInterpol('Base CDI'!$H$4:$H$28,'Base CDI'!$J$4:$J$29,S4213,"Cubic","Extrapolate=Linear","MultiX=Average","Skip=True","Sort=True")</f>
        <v>13.443978112175103</v>
      </c>
      <c r="U4213" s="43">
        <f ca="1">_xll.BInterpol('Base CDI'!$H$4:$H$28,'Base CDI'!$I$4:$I$29,S4213,"Cubic","Extrapolate=Linear","MultiX=Average","Skip=True","Sort=True")</f>
        <v>13.420287277701778</v>
      </c>
    </row>
    <row r="4214" spans="16:21" x14ac:dyDescent="0.25">
      <c r="P4214" s="10">
        <v>40640</v>
      </c>
      <c r="Q4214">
        <v>25.238679999999999</v>
      </c>
      <c r="S4214" s="42">
        <f t="shared" ca="1" si="71"/>
        <v>50185</v>
      </c>
      <c r="T4214" s="43">
        <f ca="1">_xll.BInterpol('Base CDI'!$H$4:$H$28,'Base CDI'!$J$4:$J$29,S4214,"Cubic","Extrapolate=Linear","MultiX=Average","Skip=True","Sort=True")</f>
        <v>13.443935704514363</v>
      </c>
      <c r="U4214" s="43">
        <f ca="1">_xll.BInterpol('Base CDI'!$H$4:$H$28,'Base CDI'!$I$4:$I$29,S4214,"Cubic","Extrapolate=Linear","MultiX=Average","Skip=True","Sort=True")</f>
        <v>13.420218878248974</v>
      </c>
    </row>
    <row r="4215" spans="16:21" x14ac:dyDescent="0.25">
      <c r="P4215" s="10">
        <v>40641</v>
      </c>
      <c r="Q4215">
        <v>25.24972</v>
      </c>
      <c r="S4215" s="42">
        <f t="shared" ca="1" si="71"/>
        <v>50186</v>
      </c>
      <c r="T4215" s="43">
        <f ca="1">_xll.BInterpol('Base CDI'!$H$4:$H$28,'Base CDI'!$J$4:$J$29,S4215,"Cubic","Extrapolate=Linear","MultiX=Average","Skip=True","Sort=True")</f>
        <v>13.443893296853624</v>
      </c>
      <c r="U4215" s="43">
        <f ca="1">_xll.BInterpol('Base CDI'!$H$4:$H$28,'Base CDI'!$I$4:$I$29,S4215,"Cubic","Extrapolate=Linear","MultiX=Average","Skip=True","Sort=True")</f>
        <v>13.420150478796169</v>
      </c>
    </row>
    <row r="4216" spans="16:21" x14ac:dyDescent="0.25">
      <c r="P4216" s="10">
        <v>40644</v>
      </c>
      <c r="Q4216">
        <v>25.260760000000001</v>
      </c>
      <c r="S4216" s="42">
        <f t="shared" ca="1" si="71"/>
        <v>50187</v>
      </c>
      <c r="T4216" s="43">
        <f ca="1">_xll.BInterpol('Base CDI'!$H$4:$H$28,'Base CDI'!$J$4:$J$29,S4216,"Cubic","Extrapolate=Linear","MultiX=Average","Skip=True","Sort=True")</f>
        <v>13.443850889192886</v>
      </c>
      <c r="U4216" s="43">
        <f ca="1">_xll.BInterpol('Base CDI'!$H$4:$H$28,'Base CDI'!$I$4:$I$29,S4216,"Cubic","Extrapolate=Linear","MultiX=Average","Skip=True","Sort=True")</f>
        <v>13.420082079343365</v>
      </c>
    </row>
    <row r="4217" spans="16:21" x14ac:dyDescent="0.25">
      <c r="P4217" s="10">
        <v>40645</v>
      </c>
      <c r="Q4217">
        <v>25.271799999999999</v>
      </c>
      <c r="S4217" s="42">
        <f t="shared" ca="1" si="71"/>
        <v>50188</v>
      </c>
      <c r="T4217" s="43">
        <f ca="1">_xll.BInterpol('Base CDI'!$H$4:$H$28,'Base CDI'!$J$4:$J$29,S4217,"Cubic","Extrapolate=Linear","MultiX=Average","Skip=True","Sort=True")</f>
        <v>13.443808481532146</v>
      </c>
      <c r="U4217" s="43">
        <f ca="1">_xll.BInterpol('Base CDI'!$H$4:$H$28,'Base CDI'!$I$4:$I$29,S4217,"Cubic","Extrapolate=Linear","MultiX=Average","Skip=True","Sort=True")</f>
        <v>13.420013679890561</v>
      </c>
    </row>
    <row r="4218" spans="16:21" x14ac:dyDescent="0.25">
      <c r="P4218" s="10">
        <v>40646</v>
      </c>
      <c r="Q4218">
        <v>25.282830000000001</v>
      </c>
      <c r="S4218" s="42">
        <f t="shared" ca="1" si="71"/>
        <v>50189</v>
      </c>
      <c r="T4218" s="43">
        <f ca="1">_xll.BInterpol('Base CDI'!$H$4:$H$28,'Base CDI'!$J$4:$J$29,S4218,"Cubic","Extrapolate=Linear","MultiX=Average","Skip=True","Sort=True")</f>
        <v>13.443766073871409</v>
      </c>
      <c r="U4218" s="43">
        <f ca="1">_xll.BInterpol('Base CDI'!$H$4:$H$28,'Base CDI'!$I$4:$I$29,S4218,"Cubic","Extrapolate=Linear","MultiX=Average","Skip=True","Sort=True")</f>
        <v>13.419945280437757</v>
      </c>
    </row>
    <row r="4219" spans="16:21" x14ac:dyDescent="0.25">
      <c r="P4219" s="10">
        <v>40647</v>
      </c>
      <c r="Q4219">
        <v>25.293890000000001</v>
      </c>
      <c r="S4219" s="42">
        <f t="shared" ca="1" si="71"/>
        <v>50190</v>
      </c>
      <c r="T4219" s="43">
        <f ca="1">_xll.BInterpol('Base CDI'!$H$4:$H$28,'Base CDI'!$J$4:$J$29,S4219,"Cubic","Extrapolate=Linear","MultiX=Average","Skip=True","Sort=True")</f>
        <v>13.443723666210669</v>
      </c>
      <c r="U4219" s="43">
        <f ca="1">_xll.BInterpol('Base CDI'!$H$4:$H$28,'Base CDI'!$I$4:$I$29,S4219,"Cubic","Extrapolate=Linear","MultiX=Average","Skip=True","Sort=True")</f>
        <v>13.419876880984951</v>
      </c>
    </row>
    <row r="4220" spans="16:21" x14ac:dyDescent="0.25">
      <c r="P4220" s="10">
        <v>40648</v>
      </c>
      <c r="Q4220">
        <v>25.304960000000001</v>
      </c>
      <c r="S4220" s="42">
        <f t="shared" ca="1" si="71"/>
        <v>50191</v>
      </c>
      <c r="T4220" s="43">
        <f ca="1">_xll.BInterpol('Base CDI'!$H$4:$H$28,'Base CDI'!$J$4:$J$29,S4220,"Cubic","Extrapolate=Linear","MultiX=Average","Skip=True","Sort=True")</f>
        <v>13.443681258549931</v>
      </c>
      <c r="U4220" s="43">
        <f ca="1">_xll.BInterpol('Base CDI'!$H$4:$H$28,'Base CDI'!$I$4:$I$29,S4220,"Cubic","Extrapolate=Linear","MultiX=Average","Skip=True","Sort=True")</f>
        <v>13.419808481532147</v>
      </c>
    </row>
    <row r="4221" spans="16:21" x14ac:dyDescent="0.25">
      <c r="P4221" s="10">
        <v>40651</v>
      </c>
      <c r="Q4221">
        <v>25.316040000000001</v>
      </c>
      <c r="S4221" s="42">
        <f t="shared" ca="1" si="71"/>
        <v>50192</v>
      </c>
      <c r="T4221" s="43">
        <f ca="1">_xll.BInterpol('Base CDI'!$H$4:$H$28,'Base CDI'!$J$4:$J$29,S4221,"Cubic","Extrapolate=Linear","MultiX=Average","Skip=True","Sort=True")</f>
        <v>13.443638850889192</v>
      </c>
      <c r="U4221" s="43">
        <f ca="1">_xll.BInterpol('Base CDI'!$H$4:$H$28,'Base CDI'!$I$4:$I$29,S4221,"Cubic","Extrapolate=Linear","MultiX=Average","Skip=True","Sort=True")</f>
        <v>13.419740082079343</v>
      </c>
    </row>
    <row r="4222" spans="16:21" x14ac:dyDescent="0.25">
      <c r="P4222" s="10">
        <v>40652</v>
      </c>
      <c r="Q4222">
        <v>25.32715</v>
      </c>
      <c r="S4222" s="42">
        <f t="shared" ca="1" si="71"/>
        <v>50193</v>
      </c>
      <c r="T4222" s="43">
        <f ca="1">_xll.BInterpol('Base CDI'!$H$4:$H$28,'Base CDI'!$J$4:$J$29,S4222,"Cubic","Extrapolate=Linear","MultiX=Average","Skip=True","Sort=True")</f>
        <v>13.443596443228452</v>
      </c>
      <c r="U4222" s="43">
        <f ca="1">_xll.BInterpol('Base CDI'!$H$4:$H$28,'Base CDI'!$I$4:$I$29,S4222,"Cubic","Extrapolate=Linear","MultiX=Average","Skip=True","Sort=True")</f>
        <v>13.419671682626539</v>
      </c>
    </row>
    <row r="4223" spans="16:21" x14ac:dyDescent="0.25">
      <c r="P4223" s="10">
        <v>40653</v>
      </c>
      <c r="Q4223">
        <v>25.338239999999999</v>
      </c>
      <c r="S4223" s="42">
        <f t="shared" ca="1" si="71"/>
        <v>50194</v>
      </c>
      <c r="T4223" s="43">
        <f ca="1">_xll.BInterpol('Base CDI'!$H$4:$H$28,'Base CDI'!$J$4:$J$29,S4223,"Cubic","Extrapolate=Linear","MultiX=Average","Skip=True","Sort=True")</f>
        <v>13.443554035567715</v>
      </c>
      <c r="U4223" s="43">
        <f ca="1">_xll.BInterpol('Base CDI'!$H$4:$H$28,'Base CDI'!$I$4:$I$29,S4223,"Cubic","Extrapolate=Linear","MultiX=Average","Skip=True","Sort=True")</f>
        <v>13.419603283173734</v>
      </c>
    </row>
    <row r="4224" spans="16:21" x14ac:dyDescent="0.25">
      <c r="P4224" s="10">
        <v>40658</v>
      </c>
      <c r="Q4224">
        <v>25.349309999999999</v>
      </c>
      <c r="S4224" s="42">
        <f t="shared" ca="1" si="71"/>
        <v>50195</v>
      </c>
      <c r="T4224" s="43">
        <f ca="1">_xll.BInterpol('Base CDI'!$H$4:$H$28,'Base CDI'!$J$4:$J$29,S4224,"Cubic","Extrapolate=Linear","MultiX=Average","Skip=True","Sort=True")</f>
        <v>13.443511627906975</v>
      </c>
      <c r="U4224" s="43">
        <f ca="1">_xll.BInterpol('Base CDI'!$H$4:$H$28,'Base CDI'!$I$4:$I$29,S4224,"Cubic","Extrapolate=Linear","MultiX=Average","Skip=True","Sort=True")</f>
        <v>13.41953488372093</v>
      </c>
    </row>
    <row r="4225" spans="16:21" x14ac:dyDescent="0.25">
      <c r="P4225" s="10">
        <v>40659</v>
      </c>
      <c r="Q4225">
        <v>25.360600000000002</v>
      </c>
      <c r="S4225" s="42">
        <f t="shared" ca="1" si="71"/>
        <v>50196</v>
      </c>
      <c r="T4225" s="43">
        <f ca="1">_xll.BInterpol('Base CDI'!$H$4:$H$28,'Base CDI'!$J$4:$J$29,S4225,"Cubic","Extrapolate=Linear","MultiX=Average","Skip=True","Sort=True")</f>
        <v>13.443469220246238</v>
      </c>
      <c r="U4225" s="43">
        <f ca="1">_xll.BInterpol('Base CDI'!$H$4:$H$28,'Base CDI'!$I$4:$I$29,S4225,"Cubic","Extrapolate=Linear","MultiX=Average","Skip=True","Sort=True")</f>
        <v>13.419466484268126</v>
      </c>
    </row>
    <row r="4226" spans="16:21" x14ac:dyDescent="0.25">
      <c r="P4226" s="10">
        <v>40660</v>
      </c>
      <c r="Q4226">
        <v>25.37191</v>
      </c>
      <c r="S4226" s="42">
        <f t="shared" ca="1" si="71"/>
        <v>50197</v>
      </c>
      <c r="T4226" s="43">
        <f ca="1">_xll.BInterpol('Base CDI'!$H$4:$H$28,'Base CDI'!$J$4:$J$29,S4226,"Cubic","Extrapolate=Linear","MultiX=Average","Skip=True","Sort=True")</f>
        <v>13.443426812585498</v>
      </c>
      <c r="U4226" s="43">
        <f ca="1">_xll.BInterpol('Base CDI'!$H$4:$H$28,'Base CDI'!$I$4:$I$29,S4226,"Cubic","Extrapolate=Linear","MultiX=Average","Skip=True","Sort=True")</f>
        <v>13.41939808481532</v>
      </c>
    </row>
    <row r="4227" spans="16:21" x14ac:dyDescent="0.25">
      <c r="P4227" s="10">
        <v>40661</v>
      </c>
      <c r="Q4227">
        <v>25.383230000000001</v>
      </c>
      <c r="S4227" s="42">
        <f t="shared" ca="1" si="71"/>
        <v>50198</v>
      </c>
      <c r="T4227" s="43">
        <f ca="1">_xll.BInterpol('Base CDI'!$H$4:$H$28,'Base CDI'!$J$4:$J$29,S4227,"Cubic","Extrapolate=Linear","MultiX=Average","Skip=True","Sort=True")</f>
        <v>13.44338440492476</v>
      </c>
      <c r="U4227" s="43">
        <f ca="1">_xll.BInterpol('Base CDI'!$H$4:$H$28,'Base CDI'!$I$4:$I$29,S4227,"Cubic","Extrapolate=Linear","MultiX=Average","Skip=True","Sort=True")</f>
        <v>13.419329685362516</v>
      </c>
    </row>
    <row r="4228" spans="16:21" x14ac:dyDescent="0.25">
      <c r="P4228" s="10">
        <v>40662</v>
      </c>
      <c r="Q4228">
        <v>25.394539999999999</v>
      </c>
      <c r="S4228" s="42">
        <f t="shared" ca="1" si="71"/>
        <v>50199</v>
      </c>
      <c r="T4228" s="43">
        <f ca="1">_xll.BInterpol('Base CDI'!$H$4:$H$28,'Base CDI'!$J$4:$J$29,S4228,"Cubic","Extrapolate=Linear","MultiX=Average","Skip=True","Sort=True")</f>
        <v>13.443341997264021</v>
      </c>
      <c r="U4228" s="43">
        <f ca="1">_xll.BInterpol('Base CDI'!$H$4:$H$28,'Base CDI'!$I$4:$I$29,S4228,"Cubic","Extrapolate=Linear","MultiX=Average","Skip=True","Sort=True")</f>
        <v>13.419261285909712</v>
      </c>
    </row>
    <row r="4229" spans="16:21" x14ac:dyDescent="0.25">
      <c r="P4229" s="10">
        <v>40665</v>
      </c>
      <c r="Q4229">
        <v>25.405889999999999</v>
      </c>
      <c r="S4229" s="42">
        <f t="shared" ca="1" si="71"/>
        <v>50200</v>
      </c>
      <c r="T4229" s="43">
        <f ca="1">_xll.BInterpol('Base CDI'!$H$4:$H$28,'Base CDI'!$J$4:$J$29,S4229,"Cubic","Extrapolate=Linear","MultiX=Average","Skip=True","Sort=True")</f>
        <v>13.443299589603283</v>
      </c>
      <c r="U4229" s="43">
        <f ca="1">_xll.BInterpol('Base CDI'!$H$4:$H$28,'Base CDI'!$I$4:$I$29,S4229,"Cubic","Extrapolate=Linear","MultiX=Average","Skip=True","Sort=True")</f>
        <v>13.419192886456909</v>
      </c>
    </row>
    <row r="4230" spans="16:21" x14ac:dyDescent="0.25">
      <c r="P4230" s="10">
        <v>40666</v>
      </c>
      <c r="Q4230">
        <v>25.41722</v>
      </c>
      <c r="S4230" s="42">
        <f t="shared" ca="1" si="71"/>
        <v>50201</v>
      </c>
      <c r="T4230" s="43">
        <f ca="1">_xll.BInterpol('Base CDI'!$H$4:$H$28,'Base CDI'!$J$4:$J$29,S4230,"Cubic","Extrapolate=Linear","MultiX=Average","Skip=True","Sort=True")</f>
        <v>13.443257181942544</v>
      </c>
      <c r="U4230" s="43">
        <f ca="1">_xll.BInterpol('Base CDI'!$H$4:$H$28,'Base CDI'!$I$4:$I$29,S4230,"Cubic","Extrapolate=Linear","MultiX=Average","Skip=True","Sort=True")</f>
        <v>13.419124487004103</v>
      </c>
    </row>
    <row r="4231" spans="16:21" x14ac:dyDescent="0.25">
      <c r="P4231" s="10">
        <v>40667</v>
      </c>
      <c r="Q4231">
        <v>25.428570000000001</v>
      </c>
      <c r="S4231" s="42">
        <f t="shared" ca="1" si="71"/>
        <v>50202</v>
      </c>
      <c r="T4231" s="43">
        <f ca="1">_xll.BInterpol('Base CDI'!$H$4:$H$28,'Base CDI'!$J$4:$J$29,S4231,"Cubic","Extrapolate=Linear","MultiX=Average","Skip=True","Sort=True")</f>
        <v>13.443214774281804</v>
      </c>
      <c r="U4231" s="43">
        <f ca="1">_xll.BInterpol('Base CDI'!$H$4:$H$28,'Base CDI'!$I$4:$I$29,S4231,"Cubic","Extrapolate=Linear","MultiX=Average","Skip=True","Sort=True")</f>
        <v>13.419056087551299</v>
      </c>
    </row>
    <row r="4232" spans="16:21" x14ac:dyDescent="0.25">
      <c r="P4232" s="10">
        <v>40668</v>
      </c>
      <c r="Q4232">
        <v>25.439920000000001</v>
      </c>
      <c r="S4232" s="42">
        <f t="shared" ca="1" si="71"/>
        <v>50203</v>
      </c>
      <c r="T4232" s="43">
        <f ca="1">_xll.BInterpol('Base CDI'!$H$4:$H$28,'Base CDI'!$J$4:$J$29,S4232,"Cubic","Extrapolate=Linear","MultiX=Average","Skip=True","Sort=True")</f>
        <v>13.443172366621067</v>
      </c>
      <c r="U4232" s="43">
        <f ca="1">_xll.BInterpol('Base CDI'!$H$4:$H$28,'Base CDI'!$I$4:$I$29,S4232,"Cubic","Extrapolate=Linear","MultiX=Average","Skip=True","Sort=True")</f>
        <v>13.418987688098495</v>
      </c>
    </row>
    <row r="4233" spans="16:21" x14ac:dyDescent="0.25">
      <c r="P4233" s="10">
        <v>40669</v>
      </c>
      <c r="Q4233">
        <v>25.451270000000001</v>
      </c>
      <c r="S4233" s="42">
        <f t="shared" ca="1" si="71"/>
        <v>50204</v>
      </c>
      <c r="T4233" s="43">
        <f ca="1">_xll.BInterpol('Base CDI'!$H$4:$H$28,'Base CDI'!$J$4:$J$29,S4233,"Cubic","Extrapolate=Linear","MultiX=Average","Skip=True","Sort=True")</f>
        <v>13.443129958960327</v>
      </c>
      <c r="U4233" s="43">
        <f ca="1">_xll.BInterpol('Base CDI'!$H$4:$H$28,'Base CDI'!$I$4:$I$29,S4233,"Cubic","Extrapolate=Linear","MultiX=Average","Skip=True","Sort=True")</f>
        <v>13.418919288645691</v>
      </c>
    </row>
    <row r="4234" spans="16:21" x14ac:dyDescent="0.25">
      <c r="P4234" s="10">
        <v>40672</v>
      </c>
      <c r="Q4234">
        <v>25.462630000000001</v>
      </c>
      <c r="S4234" s="42">
        <f t="shared" ca="1" si="71"/>
        <v>50205</v>
      </c>
      <c r="T4234" s="43">
        <f ca="1">_xll.BInterpol('Base CDI'!$H$4:$H$28,'Base CDI'!$J$4:$J$29,S4234,"Cubic","Extrapolate=Linear","MultiX=Average","Skip=True","Sort=True")</f>
        <v>13.443087551299589</v>
      </c>
      <c r="U4234" s="43">
        <f ca="1">_xll.BInterpol('Base CDI'!$H$4:$H$28,'Base CDI'!$I$4:$I$29,S4234,"Cubic","Extrapolate=Linear","MultiX=Average","Skip=True","Sort=True")</f>
        <v>13.418850889192885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2">S4234+1</f>
        <v>50206</v>
      </c>
      <c r="T4235" s="43">
        <f ca="1">_xll.BInterpol('Base CDI'!$H$4:$H$28,'Base CDI'!$J$4:$J$29,S4235,"Cubic","Extrapolate=Linear","MultiX=Average","Skip=True","Sort=True")</f>
        <v>13.44304514363885</v>
      </c>
      <c r="U4235" s="43">
        <f ca="1">_xll.BInterpol('Base CDI'!$H$4:$H$28,'Base CDI'!$I$4:$I$29,S4235,"Cubic","Extrapolate=Linear","MultiX=Average","Skip=True","Sort=True")</f>
        <v>13.418782489740082</v>
      </c>
    </row>
    <row r="4236" spans="16:21" x14ac:dyDescent="0.25">
      <c r="P4236" s="10">
        <v>40674</v>
      </c>
      <c r="Q4236">
        <v>25.485340000000001</v>
      </c>
      <c r="S4236" s="42">
        <f t="shared" ca="1" si="72"/>
        <v>50207</v>
      </c>
      <c r="T4236" s="43">
        <f ca="1">_xll.BInterpol('Base CDI'!$H$4:$H$28,'Base CDI'!$J$4:$J$29,S4236,"Cubic","Extrapolate=Linear","MultiX=Average","Skip=True","Sort=True")</f>
        <v>13.443002735978112</v>
      </c>
      <c r="U4236" s="43">
        <f ca="1">_xll.BInterpol('Base CDI'!$H$4:$H$28,'Base CDI'!$I$4:$I$29,S4236,"Cubic","Extrapolate=Linear","MultiX=Average","Skip=True","Sort=True")</f>
        <v>13.418714090287278</v>
      </c>
    </row>
    <row r="4237" spans="16:21" x14ac:dyDescent="0.25">
      <c r="P4237" s="10">
        <v>40675</v>
      </c>
      <c r="Q4237">
        <v>25.496700000000001</v>
      </c>
      <c r="S4237" s="42">
        <f t="shared" ca="1" si="72"/>
        <v>50208</v>
      </c>
      <c r="T4237" s="43">
        <f ca="1">_xll.BInterpol('Base CDI'!$H$4:$H$28,'Base CDI'!$J$4:$J$29,S4237,"Cubic","Extrapolate=Linear","MultiX=Average","Skip=True","Sort=True")</f>
        <v>13.442960328317373</v>
      </c>
      <c r="U4237" s="43">
        <f ca="1">_xll.BInterpol('Base CDI'!$H$4:$H$28,'Base CDI'!$I$4:$I$29,S4237,"Cubic","Extrapolate=Linear","MultiX=Average","Skip=True","Sort=True")</f>
        <v>13.418645690834472</v>
      </c>
    </row>
    <row r="4238" spans="16:21" x14ac:dyDescent="0.25">
      <c r="P4238" s="10">
        <v>40676</v>
      </c>
      <c r="Q4238">
        <v>25.508050000000001</v>
      </c>
      <c r="S4238" s="42">
        <f t="shared" ca="1" si="72"/>
        <v>50209</v>
      </c>
      <c r="T4238" s="43">
        <f ca="1">_xll.BInterpol('Base CDI'!$H$4:$H$28,'Base CDI'!$J$4:$J$29,S4238,"Cubic","Extrapolate=Linear","MultiX=Average","Skip=True","Sort=True")</f>
        <v>13.442917920656633</v>
      </c>
      <c r="U4238" s="43">
        <f ca="1">_xll.BInterpol('Base CDI'!$H$4:$H$28,'Base CDI'!$I$4:$I$29,S4238,"Cubic","Extrapolate=Linear","MultiX=Average","Skip=True","Sort=True")</f>
        <v>13.418577291381668</v>
      </c>
    </row>
    <row r="4239" spans="16:21" x14ac:dyDescent="0.25">
      <c r="P4239" s="10">
        <v>40679</v>
      </c>
      <c r="Q4239">
        <v>25.519400000000001</v>
      </c>
      <c r="S4239" s="42">
        <f t="shared" ca="1" si="72"/>
        <v>50210</v>
      </c>
      <c r="T4239" s="43">
        <f ca="1">_xll.BInterpol('Base CDI'!$H$4:$H$28,'Base CDI'!$J$4:$J$29,S4239,"Cubic","Extrapolate=Linear","MultiX=Average","Skip=True","Sort=True")</f>
        <v>13.442875512995895</v>
      </c>
      <c r="U4239" s="43">
        <f ca="1">_xll.BInterpol('Base CDI'!$H$4:$H$28,'Base CDI'!$I$4:$I$29,S4239,"Cubic","Extrapolate=Linear","MultiX=Average","Skip=True","Sort=True")</f>
        <v>13.418508891928864</v>
      </c>
    </row>
    <row r="4240" spans="16:21" x14ac:dyDescent="0.25">
      <c r="P4240" s="10">
        <v>40680</v>
      </c>
      <c r="Q4240">
        <v>25.530760000000001</v>
      </c>
      <c r="S4240" s="42">
        <f t="shared" ca="1" si="72"/>
        <v>50211</v>
      </c>
      <c r="T4240" s="43">
        <f ca="1">_xll.BInterpol('Base CDI'!$H$4:$H$28,'Base CDI'!$J$4:$J$29,S4240,"Cubic","Extrapolate=Linear","MultiX=Average","Skip=True","Sort=True")</f>
        <v>13.442833105335156</v>
      </c>
      <c r="U4240" s="43">
        <f ca="1">_xll.BInterpol('Base CDI'!$H$4:$H$28,'Base CDI'!$I$4:$I$29,S4240,"Cubic","Extrapolate=Linear","MultiX=Average","Skip=True","Sort=True")</f>
        <v>13.41844049247606</v>
      </c>
    </row>
    <row r="4241" spans="16:21" x14ac:dyDescent="0.25">
      <c r="P4241" s="10">
        <v>40681</v>
      </c>
      <c r="Q4241">
        <v>25.54213</v>
      </c>
      <c r="S4241" s="42">
        <f t="shared" ca="1" si="72"/>
        <v>50212</v>
      </c>
      <c r="T4241" s="43">
        <f ca="1">_xll.BInterpol('Base CDI'!$H$4:$H$28,'Base CDI'!$J$4:$J$29,S4241,"Cubic","Extrapolate=Linear","MultiX=Average","Skip=True","Sort=True")</f>
        <v>13.442790697674418</v>
      </c>
      <c r="U4241" s="43">
        <f ca="1">_xll.BInterpol('Base CDI'!$H$4:$H$28,'Base CDI'!$I$4:$I$29,S4241,"Cubic","Extrapolate=Linear","MultiX=Average","Skip=True","Sort=True")</f>
        <v>13.418372093023255</v>
      </c>
    </row>
    <row r="4242" spans="16:21" x14ac:dyDescent="0.25">
      <c r="P4242" s="10">
        <v>40682</v>
      </c>
      <c r="Q4242">
        <v>25.553509999999999</v>
      </c>
      <c r="S4242" s="42">
        <f t="shared" ca="1" si="72"/>
        <v>50213</v>
      </c>
      <c r="T4242" s="43">
        <f ca="1">_xll.BInterpol('Base CDI'!$H$4:$H$28,'Base CDI'!$J$4:$J$29,S4242,"Cubic","Extrapolate=Linear","MultiX=Average","Skip=True","Sort=True")</f>
        <v>13.442748290013679</v>
      </c>
      <c r="U4242" s="43">
        <f ca="1">_xll.BInterpol('Base CDI'!$H$4:$H$28,'Base CDI'!$I$4:$I$29,S4242,"Cubic","Extrapolate=Linear","MultiX=Average","Skip=True","Sort=True")</f>
        <v>13.418303693570451</v>
      </c>
    </row>
    <row r="4243" spans="16:21" x14ac:dyDescent="0.25">
      <c r="P4243" s="10">
        <v>40683</v>
      </c>
      <c r="Q4243">
        <v>25.564900000000002</v>
      </c>
      <c r="S4243" s="42">
        <f t="shared" ca="1" si="72"/>
        <v>50214</v>
      </c>
      <c r="T4243" s="43">
        <f ca="1">_xll.BInterpol('Base CDI'!$H$4:$H$28,'Base CDI'!$J$4:$J$29,S4243,"Cubic","Extrapolate=Linear","MultiX=Average","Skip=True","Sort=True")</f>
        <v>13.442705882352941</v>
      </c>
      <c r="U4243" s="43">
        <f ca="1">_xll.BInterpol('Base CDI'!$H$4:$H$28,'Base CDI'!$I$4:$I$29,S4243,"Cubic","Extrapolate=Linear","MultiX=Average","Skip=True","Sort=True")</f>
        <v>13.418235294117647</v>
      </c>
    </row>
    <row r="4244" spans="16:21" x14ac:dyDescent="0.25">
      <c r="P4244" s="10">
        <v>40686</v>
      </c>
      <c r="Q4244">
        <v>25.576309999999999</v>
      </c>
      <c r="S4244" s="42">
        <f t="shared" ca="1" si="72"/>
        <v>50215</v>
      </c>
      <c r="T4244" s="43">
        <f ca="1">_xll.BInterpol('Base CDI'!$H$4:$H$28,'Base CDI'!$J$4:$J$29,S4244,"Cubic","Extrapolate=Linear","MultiX=Average","Skip=True","Sort=True")</f>
        <v>13.442663474692202</v>
      </c>
      <c r="U4244" s="43">
        <f ca="1">_xll.BInterpol('Base CDI'!$H$4:$H$28,'Base CDI'!$I$4:$I$29,S4244,"Cubic","Extrapolate=Linear","MultiX=Average","Skip=True","Sort=True")</f>
        <v>13.418166894664843</v>
      </c>
    </row>
    <row r="4245" spans="16:21" x14ac:dyDescent="0.25">
      <c r="P4245" s="10">
        <v>40687</v>
      </c>
      <c r="Q4245">
        <v>25.587720000000001</v>
      </c>
      <c r="S4245" s="42">
        <f t="shared" ca="1" si="72"/>
        <v>50216</v>
      </c>
      <c r="T4245" s="43">
        <f ca="1">_xll.BInterpol('Base CDI'!$H$4:$H$28,'Base CDI'!$J$4:$J$29,S4245,"Cubic","Extrapolate=Linear","MultiX=Average","Skip=True","Sort=True")</f>
        <v>13.442621067031462</v>
      </c>
      <c r="U4245" s="43">
        <f ca="1">_xll.BInterpol('Base CDI'!$H$4:$H$28,'Base CDI'!$I$4:$I$29,S4245,"Cubic","Extrapolate=Linear","MultiX=Average","Skip=True","Sort=True")</f>
        <v>13.418098495212037</v>
      </c>
    </row>
    <row r="4246" spans="16:21" x14ac:dyDescent="0.25">
      <c r="P4246" s="10">
        <v>40688</v>
      </c>
      <c r="Q4246">
        <v>25.599129999999999</v>
      </c>
      <c r="S4246" s="42">
        <f t="shared" ca="1" si="72"/>
        <v>50217</v>
      </c>
      <c r="T4246" s="43">
        <f ca="1">_xll.BInterpol('Base CDI'!$H$4:$H$28,'Base CDI'!$J$4:$J$29,S4246,"Cubic","Extrapolate=Linear","MultiX=Average","Skip=True","Sort=True")</f>
        <v>13.442578659370724</v>
      </c>
      <c r="U4246" s="43">
        <f ca="1">_xll.BInterpol('Base CDI'!$H$4:$H$28,'Base CDI'!$I$4:$I$29,S4246,"Cubic","Extrapolate=Linear","MultiX=Average","Skip=True","Sort=True")</f>
        <v>13.418030095759233</v>
      </c>
    </row>
    <row r="4247" spans="16:21" x14ac:dyDescent="0.25">
      <c r="P4247" s="10">
        <v>40689</v>
      </c>
      <c r="Q4247">
        <v>25.61055</v>
      </c>
      <c r="S4247" s="42">
        <f t="shared" ca="1" si="72"/>
        <v>50218</v>
      </c>
      <c r="T4247" s="43">
        <f ca="1">_xll.BInterpol('Base CDI'!$H$4:$H$28,'Base CDI'!$J$4:$J$29,S4247,"Cubic","Extrapolate=Linear","MultiX=Average","Skip=True","Sort=True")</f>
        <v>13.442536251709985</v>
      </c>
      <c r="U4247" s="43">
        <f ca="1">_xll.BInterpol('Base CDI'!$H$4:$H$28,'Base CDI'!$I$4:$I$29,S4247,"Cubic","Extrapolate=Linear","MultiX=Average","Skip=True","Sort=True")</f>
        <v>13.417961696306429</v>
      </c>
    </row>
    <row r="4248" spans="16:21" x14ac:dyDescent="0.25">
      <c r="P4248" s="10">
        <v>40690</v>
      </c>
      <c r="Q4248">
        <v>25.621960000000001</v>
      </c>
      <c r="S4248" s="42">
        <f t="shared" ca="1" si="72"/>
        <v>50219</v>
      </c>
      <c r="T4248" s="43">
        <f ca="1">_xll.BInterpol('Base CDI'!$H$4:$H$28,'Base CDI'!$J$4:$J$29,S4248,"Cubic","Extrapolate=Linear","MultiX=Average","Skip=True","Sort=True")</f>
        <v>13.442493844049247</v>
      </c>
      <c r="U4248" s="43">
        <f ca="1">_xll.BInterpol('Base CDI'!$H$4:$H$28,'Base CDI'!$I$4:$I$29,S4248,"Cubic","Extrapolate=Linear","MultiX=Average","Skip=True","Sort=True")</f>
        <v>13.417893296853626</v>
      </c>
    </row>
    <row r="4249" spans="16:21" x14ac:dyDescent="0.25">
      <c r="P4249" s="10">
        <v>40693</v>
      </c>
      <c r="Q4249">
        <v>25.633379999999999</v>
      </c>
      <c r="S4249" s="42">
        <f t="shared" ca="1" si="72"/>
        <v>50220</v>
      </c>
      <c r="T4249" s="43">
        <f ca="1">_xll.BInterpol('Base CDI'!$H$4:$H$28,'Base CDI'!$J$4:$J$29,S4249,"Cubic","Extrapolate=Linear","MultiX=Average","Skip=True","Sort=True")</f>
        <v>13.442451436388508</v>
      </c>
      <c r="U4249" s="43">
        <f ca="1">_xll.BInterpol('Base CDI'!$H$4:$H$28,'Base CDI'!$I$4:$I$29,S4249,"Cubic","Extrapolate=Linear","MultiX=Average","Skip=True","Sort=True")</f>
        <v>13.41782489740082</v>
      </c>
    </row>
    <row r="4250" spans="16:21" x14ac:dyDescent="0.25">
      <c r="P4250" s="10">
        <v>40694</v>
      </c>
      <c r="Q4250">
        <v>25.6448</v>
      </c>
      <c r="S4250" s="42">
        <f t="shared" ca="1" si="72"/>
        <v>50221</v>
      </c>
      <c r="T4250" s="43">
        <f ca="1">_xll.BInterpol('Base CDI'!$H$4:$H$28,'Base CDI'!$J$4:$J$29,S4250,"Cubic","Extrapolate=Linear","MultiX=Average","Skip=True","Sort=True")</f>
        <v>13.44240902872777</v>
      </c>
      <c r="U4250" s="43">
        <f ca="1">_xll.BInterpol('Base CDI'!$H$4:$H$28,'Base CDI'!$I$4:$I$29,S4250,"Cubic","Extrapolate=Linear","MultiX=Average","Skip=True","Sort=True")</f>
        <v>13.417756497948016</v>
      </c>
    </row>
    <row r="4251" spans="16:21" x14ac:dyDescent="0.25">
      <c r="P4251" s="10">
        <v>40695</v>
      </c>
      <c r="Q4251">
        <v>25.656199999999998</v>
      </c>
      <c r="S4251" s="42">
        <f t="shared" ca="1" si="72"/>
        <v>50222</v>
      </c>
      <c r="T4251" s="43">
        <f ca="1">_xll.BInterpol('Base CDI'!$H$4:$H$28,'Base CDI'!$J$4:$J$29,S4251,"Cubic","Extrapolate=Linear","MultiX=Average","Skip=True","Sort=True")</f>
        <v>13.442366621067031</v>
      </c>
      <c r="U4251" s="43">
        <f ca="1">_xll.BInterpol('Base CDI'!$H$4:$H$28,'Base CDI'!$I$4:$I$29,S4251,"Cubic","Extrapolate=Linear","MultiX=Average","Skip=True","Sort=True")</f>
        <v>13.417688098495212</v>
      </c>
    </row>
    <row r="4252" spans="16:21" x14ac:dyDescent="0.25">
      <c r="P4252" s="10">
        <v>40696</v>
      </c>
      <c r="Q4252">
        <v>25.667660000000001</v>
      </c>
      <c r="S4252" s="42">
        <f t="shared" ca="1" si="72"/>
        <v>50223</v>
      </c>
      <c r="T4252" s="43">
        <f ca="1">_xll.BInterpol('Base CDI'!$H$4:$H$28,'Base CDI'!$J$4:$J$29,S4252,"Cubic","Extrapolate=Linear","MultiX=Average","Skip=True","Sort=True")</f>
        <v>13.442324213406291</v>
      </c>
      <c r="U4252" s="43">
        <f ca="1">_xll.BInterpol('Base CDI'!$H$4:$H$28,'Base CDI'!$I$4:$I$29,S4252,"Cubic","Extrapolate=Linear","MultiX=Average","Skip=True","Sort=True")</f>
        <v>13.417619699042406</v>
      </c>
    </row>
    <row r="4253" spans="16:21" x14ac:dyDescent="0.25">
      <c r="P4253" s="10">
        <v>40697</v>
      </c>
      <c r="Q4253">
        <v>25.679110000000001</v>
      </c>
      <c r="S4253" s="42">
        <f t="shared" ca="1" si="72"/>
        <v>50224</v>
      </c>
      <c r="T4253" s="43">
        <f ca="1">_xll.BInterpol('Base CDI'!$H$4:$H$28,'Base CDI'!$J$4:$J$29,S4253,"Cubic","Extrapolate=Linear","MultiX=Average","Skip=True","Sort=True")</f>
        <v>13.442281805745553</v>
      </c>
      <c r="U4253" s="43">
        <f ca="1">_xll.BInterpol('Base CDI'!$H$4:$H$28,'Base CDI'!$I$4:$I$29,S4253,"Cubic","Extrapolate=Linear","MultiX=Average","Skip=True","Sort=True")</f>
        <v>13.417551299589602</v>
      </c>
    </row>
    <row r="4254" spans="16:21" x14ac:dyDescent="0.25">
      <c r="P4254" s="10">
        <v>40700</v>
      </c>
      <c r="Q4254">
        <v>25.690560000000001</v>
      </c>
      <c r="S4254" s="42">
        <f t="shared" ca="1" si="72"/>
        <v>50225</v>
      </c>
      <c r="T4254" s="43">
        <f ca="1">_xll.BInterpol('Base CDI'!$H$4:$H$28,'Base CDI'!$J$4:$J$29,S4254,"Cubic","Extrapolate=Linear","MultiX=Average","Skip=True","Sort=True")</f>
        <v>13.442239398084814</v>
      </c>
      <c r="U4254" s="43">
        <f ca="1">_xll.BInterpol('Base CDI'!$H$4:$H$28,'Base CDI'!$I$4:$I$29,S4254,"Cubic","Extrapolate=Linear","MultiX=Average","Skip=True","Sort=True")</f>
        <v>13.417482900136799</v>
      </c>
    </row>
    <row r="4255" spans="16:21" x14ac:dyDescent="0.25">
      <c r="P4255" s="10">
        <v>40701</v>
      </c>
      <c r="Q4255">
        <v>25.702030000000001</v>
      </c>
      <c r="S4255" s="42">
        <f t="shared" ca="1" si="72"/>
        <v>50226</v>
      </c>
      <c r="T4255" s="43">
        <f ca="1">_xll.BInterpol('Base CDI'!$H$4:$H$28,'Base CDI'!$J$4:$J$29,S4255,"Cubic","Extrapolate=Linear","MultiX=Average","Skip=True","Sort=True")</f>
        <v>13.442196990424076</v>
      </c>
      <c r="U4255" s="43">
        <f ca="1">_xll.BInterpol('Base CDI'!$H$4:$H$28,'Base CDI'!$I$4:$I$29,S4255,"Cubic","Extrapolate=Linear","MultiX=Average","Skip=True","Sort=True")</f>
        <v>13.417414500683995</v>
      </c>
    </row>
    <row r="4256" spans="16:21" x14ac:dyDescent="0.25">
      <c r="P4256" s="10">
        <v>40702</v>
      </c>
      <c r="Q4256">
        <v>25.71349</v>
      </c>
      <c r="S4256" s="42">
        <f t="shared" ca="1" si="72"/>
        <v>50227</v>
      </c>
      <c r="T4256" s="43">
        <f ca="1">_xll.BInterpol('Base CDI'!$H$4:$H$28,'Base CDI'!$J$4:$J$29,S4256,"Cubic","Extrapolate=Linear","MultiX=Average","Skip=True","Sort=True")</f>
        <v>13.442154582763337</v>
      </c>
      <c r="U4256" s="43">
        <f ca="1">_xll.BInterpol('Base CDI'!$H$4:$H$28,'Base CDI'!$I$4:$I$29,S4256,"Cubic","Extrapolate=Linear","MultiX=Average","Skip=True","Sort=True")</f>
        <v>13.417346101231189</v>
      </c>
    </row>
    <row r="4257" spans="16:21" x14ac:dyDescent="0.25">
      <c r="P4257" s="10">
        <v>40703</v>
      </c>
      <c r="Q4257">
        <v>25.72495</v>
      </c>
      <c r="S4257" s="42">
        <f t="shared" ca="1" si="72"/>
        <v>50228</v>
      </c>
      <c r="T4257" s="43">
        <f ca="1">_xll.BInterpol('Base CDI'!$H$4:$H$28,'Base CDI'!$J$4:$J$29,S4257,"Cubic","Extrapolate=Linear","MultiX=Average","Skip=True","Sort=True")</f>
        <v>13.442112175102599</v>
      </c>
      <c r="U4257" s="43">
        <f ca="1">_xll.BInterpol('Base CDI'!$H$4:$H$28,'Base CDI'!$I$4:$I$29,S4257,"Cubic","Extrapolate=Linear","MultiX=Average","Skip=True","Sort=True")</f>
        <v>13.417277701778385</v>
      </c>
    </row>
    <row r="4258" spans="16:21" x14ac:dyDescent="0.25">
      <c r="P4258" s="10">
        <v>40704</v>
      </c>
      <c r="Q4258">
        <v>25.73659</v>
      </c>
      <c r="S4258" s="42">
        <f t="shared" ca="1" si="72"/>
        <v>50229</v>
      </c>
      <c r="T4258" s="43">
        <f ca="1">_xll.BInterpol('Base CDI'!$H$4:$H$28,'Base CDI'!$J$4:$J$29,S4258,"Cubic","Extrapolate=Linear","MultiX=Average","Skip=True","Sort=True")</f>
        <v>13.442069767441859</v>
      </c>
      <c r="U4258" s="43">
        <f ca="1">_xll.BInterpol('Base CDI'!$H$4:$H$28,'Base CDI'!$I$4:$I$29,S4258,"Cubic","Extrapolate=Linear","MultiX=Average","Skip=True","Sort=True")</f>
        <v>13.417209302325581</v>
      </c>
    </row>
    <row r="4259" spans="16:21" x14ac:dyDescent="0.25">
      <c r="P4259" s="10">
        <v>40707</v>
      </c>
      <c r="Q4259">
        <v>25.748249999999999</v>
      </c>
      <c r="S4259" s="42">
        <f t="shared" ca="1" si="72"/>
        <v>50230</v>
      </c>
      <c r="T4259" s="43">
        <f ca="1">_xll.BInterpol('Base CDI'!$H$4:$H$28,'Base CDI'!$J$4:$J$29,S4259,"Cubic","Extrapolate=Linear","MultiX=Average","Skip=True","Sort=True")</f>
        <v>13.442027359781122</v>
      </c>
      <c r="U4259" s="43">
        <f ca="1">_xll.BInterpol('Base CDI'!$H$4:$H$28,'Base CDI'!$I$4:$I$29,S4259,"Cubic","Extrapolate=Linear","MultiX=Average","Skip=True","Sort=True")</f>
        <v>13.417140902872777</v>
      </c>
    </row>
    <row r="4260" spans="16:21" x14ac:dyDescent="0.25">
      <c r="P4260" s="10">
        <v>40708</v>
      </c>
      <c r="Q4260">
        <v>25.759889999999999</v>
      </c>
      <c r="S4260" s="42">
        <f t="shared" ca="1" si="72"/>
        <v>50231</v>
      </c>
      <c r="T4260" s="43">
        <f ca="1">_xll.BInterpol('Base CDI'!$H$4:$H$28,'Base CDI'!$J$4:$J$29,S4260,"Cubic","Extrapolate=Linear","MultiX=Average","Skip=True","Sort=True")</f>
        <v>13.441984952120382</v>
      </c>
      <c r="U4260" s="43">
        <f ca="1">_xll.BInterpol('Base CDI'!$H$4:$H$28,'Base CDI'!$I$4:$I$29,S4260,"Cubic","Extrapolate=Linear","MultiX=Average","Skip=True","Sort=True")</f>
        <v>13.417072503419972</v>
      </c>
    </row>
    <row r="4261" spans="16:21" x14ac:dyDescent="0.25">
      <c r="P4261" s="10">
        <v>40709</v>
      </c>
      <c r="Q4261">
        <v>25.771529999999998</v>
      </c>
      <c r="S4261" s="42">
        <f t="shared" ca="1" si="72"/>
        <v>50232</v>
      </c>
      <c r="T4261" s="43">
        <f ca="1">_xll.BInterpol('Base CDI'!$H$4:$H$28,'Base CDI'!$J$4:$J$29,S4261,"Cubic","Extrapolate=Linear","MultiX=Average","Skip=True","Sort=True")</f>
        <v>13.441942544459643</v>
      </c>
      <c r="U4261" s="43">
        <f ca="1">_xll.BInterpol('Base CDI'!$H$4:$H$28,'Base CDI'!$I$4:$I$29,S4261,"Cubic","Extrapolate=Linear","MultiX=Average","Skip=True","Sort=True")</f>
        <v>13.417004103967168</v>
      </c>
    </row>
    <row r="4262" spans="16:21" x14ac:dyDescent="0.25">
      <c r="P4262" s="10">
        <v>40710</v>
      </c>
      <c r="Q4262">
        <v>25.783239999999999</v>
      </c>
      <c r="S4262" s="42">
        <f t="shared" ca="1" si="72"/>
        <v>50233</v>
      </c>
      <c r="T4262" s="43">
        <f ca="1">_xll.BInterpol('Base CDI'!$H$4:$H$28,'Base CDI'!$J$4:$J$29,S4262,"Cubic","Extrapolate=Linear","MultiX=Average","Skip=True","Sort=True")</f>
        <v>13.441900136798905</v>
      </c>
      <c r="U4262" s="43">
        <f ca="1">_xll.BInterpol('Base CDI'!$H$4:$H$28,'Base CDI'!$I$4:$I$29,S4262,"Cubic","Extrapolate=Linear","MultiX=Average","Skip=True","Sort=True")</f>
        <v>13.416935704514364</v>
      </c>
    </row>
    <row r="4263" spans="16:21" x14ac:dyDescent="0.25">
      <c r="P4263" s="10">
        <v>40711</v>
      </c>
      <c r="Q4263">
        <v>25.79496</v>
      </c>
      <c r="S4263" s="42">
        <f t="shared" ca="1" si="72"/>
        <v>50234</v>
      </c>
      <c r="T4263" s="43">
        <f ca="1">_xll.BInterpol('Base CDI'!$H$4:$H$28,'Base CDI'!$J$4:$J$29,S4263,"Cubic","Extrapolate=Linear","MultiX=Average","Skip=True","Sort=True")</f>
        <v>13.441857729138166</v>
      </c>
      <c r="U4263" s="43">
        <f ca="1">_xll.BInterpol('Base CDI'!$H$4:$H$28,'Base CDI'!$I$4:$I$29,S4263,"Cubic","Extrapolate=Linear","MultiX=Average","Skip=True","Sort=True")</f>
        <v>13.41686730506156</v>
      </c>
    </row>
    <row r="4264" spans="16:21" x14ac:dyDescent="0.25">
      <c r="P4264" s="10">
        <v>40714</v>
      </c>
      <c r="Q4264">
        <v>25.80668</v>
      </c>
      <c r="S4264" s="42">
        <f t="shared" ca="1" si="72"/>
        <v>50235</v>
      </c>
      <c r="T4264" s="43">
        <f ca="1">_xll.BInterpol('Base CDI'!$H$4:$H$28,'Base CDI'!$J$4:$J$29,S4264,"Cubic","Extrapolate=Linear","MultiX=Average","Skip=True","Sort=True")</f>
        <v>13.441815321477428</v>
      </c>
      <c r="U4264" s="43">
        <f ca="1">_xll.BInterpol('Base CDI'!$H$4:$H$28,'Base CDI'!$I$4:$I$29,S4264,"Cubic","Extrapolate=Linear","MultiX=Average","Skip=True","Sort=True")</f>
        <v>13.416798905608754</v>
      </c>
    </row>
    <row r="4265" spans="16:21" x14ac:dyDescent="0.25">
      <c r="P4265" s="10">
        <v>40715</v>
      </c>
      <c r="Q4265">
        <v>25.8184</v>
      </c>
      <c r="S4265" s="42">
        <f t="shared" ca="1" si="72"/>
        <v>50236</v>
      </c>
      <c r="T4265" s="43">
        <f ca="1">_xll.BInterpol('Base CDI'!$H$4:$H$28,'Base CDI'!$J$4:$J$29,S4265,"Cubic","Extrapolate=Linear","MultiX=Average","Skip=True","Sort=True")</f>
        <v>13.441772913816688</v>
      </c>
      <c r="U4265" s="43">
        <f ca="1">_xll.BInterpol('Base CDI'!$H$4:$H$28,'Base CDI'!$I$4:$I$29,S4265,"Cubic","Extrapolate=Linear","MultiX=Average","Skip=True","Sort=True")</f>
        <v>13.41673050615595</v>
      </c>
    </row>
    <row r="4266" spans="16:21" x14ac:dyDescent="0.25">
      <c r="P4266" s="10">
        <v>40716</v>
      </c>
      <c r="Q4266">
        <v>25.83014</v>
      </c>
      <c r="S4266" s="42">
        <f t="shared" ca="1" si="72"/>
        <v>50237</v>
      </c>
      <c r="T4266" s="43">
        <f ca="1">_xll.BInterpol('Base CDI'!$H$4:$H$28,'Base CDI'!$J$4:$J$29,S4266,"Cubic","Extrapolate=Linear","MultiX=Average","Skip=True","Sort=True")</f>
        <v>13.441730506155951</v>
      </c>
      <c r="U4266" s="43">
        <f ca="1">_xll.BInterpol('Base CDI'!$H$4:$H$28,'Base CDI'!$I$4:$I$29,S4266,"Cubic","Extrapolate=Linear","MultiX=Average","Skip=True","Sort=True")</f>
        <v>13.416662106703146</v>
      </c>
    </row>
    <row r="4267" spans="16:21" x14ac:dyDescent="0.25">
      <c r="P4267" s="10">
        <v>40718</v>
      </c>
      <c r="Q4267">
        <v>25.84188</v>
      </c>
      <c r="S4267" s="42">
        <f t="shared" ca="1" si="72"/>
        <v>50238</v>
      </c>
      <c r="T4267" s="43">
        <f ca="1">_xll.BInterpol('Base CDI'!$H$4:$H$28,'Base CDI'!$J$4:$J$29,S4267,"Cubic","Extrapolate=Linear","MultiX=Average","Skip=True","Sort=True")</f>
        <v>13.441688098495211</v>
      </c>
      <c r="U4267" s="43">
        <f ca="1">_xll.BInterpol('Base CDI'!$H$4:$H$28,'Base CDI'!$I$4:$I$29,S4267,"Cubic","Extrapolate=Linear","MultiX=Average","Skip=True","Sort=True")</f>
        <v>13.416593707250341</v>
      </c>
    </row>
    <row r="4268" spans="16:21" x14ac:dyDescent="0.25">
      <c r="P4268" s="10">
        <v>40721</v>
      </c>
      <c r="Q4268">
        <v>25.85361</v>
      </c>
      <c r="S4268" s="42">
        <f t="shared" ca="1" si="72"/>
        <v>50239</v>
      </c>
      <c r="T4268" s="43">
        <f ca="1">_xll.BInterpol('Base CDI'!$H$4:$H$28,'Base CDI'!$J$4:$J$29,S4268,"Cubic","Extrapolate=Linear","MultiX=Average","Skip=True","Sort=True")</f>
        <v>13.441645690834472</v>
      </c>
      <c r="U4268" s="43">
        <f ca="1">_xll.BInterpol('Base CDI'!$H$4:$H$28,'Base CDI'!$I$4:$I$29,S4268,"Cubic","Extrapolate=Linear","MultiX=Average","Skip=True","Sort=True")</f>
        <v>13.416525307797537</v>
      </c>
    </row>
    <row r="4269" spans="16:21" x14ac:dyDescent="0.25">
      <c r="P4269" s="10">
        <v>40722</v>
      </c>
      <c r="Q4269">
        <v>25.865349999999999</v>
      </c>
      <c r="S4269" s="42">
        <f t="shared" ca="1" si="72"/>
        <v>50240</v>
      </c>
      <c r="T4269" s="43">
        <f ca="1">_xll.BInterpol('Base CDI'!$H$4:$H$28,'Base CDI'!$J$4:$J$29,S4269,"Cubic","Extrapolate=Linear","MultiX=Average","Skip=True","Sort=True")</f>
        <v>13.441603283173734</v>
      </c>
      <c r="U4269" s="43">
        <f ca="1">_xll.BInterpol('Base CDI'!$H$4:$H$28,'Base CDI'!$I$4:$I$29,S4269,"Cubic","Extrapolate=Linear","MultiX=Average","Skip=True","Sort=True")</f>
        <v>13.416456908344733</v>
      </c>
    </row>
    <row r="4270" spans="16:21" x14ac:dyDescent="0.25">
      <c r="P4270" s="10">
        <v>40723</v>
      </c>
      <c r="Q4270">
        <v>25.877089999999999</v>
      </c>
      <c r="S4270" s="42">
        <f t="shared" ca="1" si="72"/>
        <v>50241</v>
      </c>
      <c r="T4270" s="43">
        <f ca="1">_xll.BInterpol('Base CDI'!$H$4:$H$28,'Base CDI'!$J$4:$J$29,S4270,"Cubic","Extrapolate=Linear","MultiX=Average","Skip=True","Sort=True")</f>
        <v>13.441560875512994</v>
      </c>
      <c r="U4270" s="43">
        <f ca="1">_xll.BInterpol('Base CDI'!$H$4:$H$28,'Base CDI'!$I$4:$I$29,S4270,"Cubic","Extrapolate=Linear","MultiX=Average","Skip=True","Sort=True")</f>
        <v>13.416388508891929</v>
      </c>
    </row>
    <row r="4271" spans="16:21" x14ac:dyDescent="0.25">
      <c r="P4271" s="10">
        <v>40724</v>
      </c>
      <c r="Q4271">
        <v>25.888839999999998</v>
      </c>
      <c r="S4271" s="42">
        <f t="shared" ca="1" si="72"/>
        <v>50242</v>
      </c>
      <c r="T4271" s="43">
        <f ca="1">_xll.BInterpol('Base CDI'!$H$4:$H$28,'Base CDI'!$J$4:$J$29,S4271,"Cubic","Extrapolate=Linear","MultiX=Average","Skip=True","Sort=True")</f>
        <v>13.441518467852257</v>
      </c>
      <c r="U4271" s="43">
        <f ca="1">_xll.BInterpol('Base CDI'!$H$4:$H$28,'Base CDI'!$I$4:$I$29,S4271,"Cubic","Extrapolate=Linear","MultiX=Average","Skip=True","Sort=True")</f>
        <v>13.416320109439123</v>
      </c>
    </row>
    <row r="4272" spans="16:21" x14ac:dyDescent="0.25">
      <c r="P4272" s="10">
        <v>40725</v>
      </c>
      <c r="Q4272">
        <v>25.90062</v>
      </c>
      <c r="S4272" s="42">
        <f t="shared" ca="1" si="72"/>
        <v>50243</v>
      </c>
      <c r="T4272" s="43">
        <f ca="1">_xll.BInterpol('Base CDI'!$H$4:$H$28,'Base CDI'!$J$4:$J$29,S4272,"Cubic","Extrapolate=Linear","MultiX=Average","Skip=True","Sort=True")</f>
        <v>13.441476060191517</v>
      </c>
      <c r="U4272" s="43">
        <f ca="1">_xll.BInterpol('Base CDI'!$H$4:$H$28,'Base CDI'!$I$4:$I$29,S4272,"Cubic","Extrapolate=Linear","MultiX=Average","Skip=True","Sort=True")</f>
        <v>13.416251709986319</v>
      </c>
    </row>
    <row r="4273" spans="16:21" x14ac:dyDescent="0.25">
      <c r="P4273" s="10">
        <v>40728</v>
      </c>
      <c r="Q4273">
        <v>25.912410000000001</v>
      </c>
      <c r="S4273" s="42">
        <f t="shared" ca="1" si="72"/>
        <v>50244</v>
      </c>
      <c r="T4273" s="43">
        <f ca="1">_xll.BInterpol('Base CDI'!$H$4:$H$28,'Base CDI'!$J$4:$J$29,S4273,"Cubic","Extrapolate=Linear","MultiX=Average","Skip=True","Sort=True")</f>
        <v>13.44143365253078</v>
      </c>
      <c r="U4273" s="43">
        <f ca="1">_xll.BInterpol('Base CDI'!$H$4:$H$28,'Base CDI'!$I$4:$I$29,S4273,"Cubic","Extrapolate=Linear","MultiX=Average","Skip=True","Sort=True")</f>
        <v>13.416183310533516</v>
      </c>
    </row>
    <row r="4274" spans="16:21" x14ac:dyDescent="0.25">
      <c r="P4274" s="10">
        <v>40729</v>
      </c>
      <c r="Q4274">
        <v>25.924199999999999</v>
      </c>
      <c r="S4274" s="42">
        <f t="shared" ca="1" si="72"/>
        <v>50245</v>
      </c>
      <c r="T4274" s="43">
        <f ca="1">_xll.BInterpol('Base CDI'!$H$4:$H$28,'Base CDI'!$J$4:$J$29,S4274,"Cubic","Extrapolate=Linear","MultiX=Average","Skip=True","Sort=True")</f>
        <v>13.44139124487004</v>
      </c>
      <c r="U4274" s="43">
        <f ca="1">_xll.BInterpol('Base CDI'!$H$4:$H$28,'Base CDI'!$I$4:$I$29,S4274,"Cubic","Extrapolate=Linear","MultiX=Average","Skip=True","Sort=True")</f>
        <v>13.416114911080712</v>
      </c>
    </row>
    <row r="4275" spans="16:21" x14ac:dyDescent="0.25">
      <c r="P4275" s="10">
        <v>40730</v>
      </c>
      <c r="Q4275">
        <v>25.93601</v>
      </c>
      <c r="S4275" s="42">
        <f t="shared" ca="1" si="72"/>
        <v>50246</v>
      </c>
      <c r="T4275" s="43">
        <f ca="1">_xll.BInterpol('Base CDI'!$H$4:$H$28,'Base CDI'!$J$4:$J$29,S4275,"Cubic","Extrapolate=Linear","MultiX=Average","Skip=True","Sort=True")</f>
        <v>13.441348837209301</v>
      </c>
      <c r="U4275" s="43">
        <f ca="1">_xll.BInterpol('Base CDI'!$H$4:$H$28,'Base CDI'!$I$4:$I$29,S4275,"Cubic","Extrapolate=Linear","MultiX=Average","Skip=True","Sort=True")</f>
        <v>13.416046511627906</v>
      </c>
    </row>
    <row r="4276" spans="16:21" x14ac:dyDescent="0.25">
      <c r="P4276" s="10">
        <v>40731</v>
      </c>
      <c r="Q4276">
        <v>25.94781</v>
      </c>
      <c r="S4276" s="42">
        <f t="shared" ca="1" si="72"/>
        <v>50247</v>
      </c>
      <c r="T4276" s="43">
        <f ca="1">_xll.BInterpol('Base CDI'!$H$4:$H$28,'Base CDI'!$J$4:$J$29,S4276,"Cubic","Extrapolate=Linear","MultiX=Average","Skip=True","Sort=True")</f>
        <v>13.441306429548563</v>
      </c>
      <c r="U4276" s="43">
        <f ca="1">_xll.BInterpol('Base CDI'!$H$4:$H$28,'Base CDI'!$I$4:$I$29,S4276,"Cubic","Extrapolate=Linear","MultiX=Average","Skip=True","Sort=True")</f>
        <v>13.415978112175102</v>
      </c>
    </row>
    <row r="4277" spans="16:21" x14ac:dyDescent="0.25">
      <c r="P4277" s="10">
        <v>40732</v>
      </c>
      <c r="Q4277">
        <v>25.959630000000001</v>
      </c>
      <c r="S4277" s="42">
        <f t="shared" ca="1" si="72"/>
        <v>50248</v>
      </c>
      <c r="T4277" s="43">
        <f ca="1">_xll.BInterpol('Base CDI'!$H$4:$H$28,'Base CDI'!$J$4:$J$29,S4277,"Cubic","Extrapolate=Linear","MultiX=Average","Skip=True","Sort=True")</f>
        <v>13.441264021887823</v>
      </c>
      <c r="U4277" s="43">
        <f ca="1">_xll.BInterpol('Base CDI'!$H$4:$H$28,'Base CDI'!$I$4:$I$29,S4277,"Cubic","Extrapolate=Linear","MultiX=Average","Skip=True","Sort=True")</f>
        <v>13.415909712722298</v>
      </c>
    </row>
    <row r="4278" spans="16:21" x14ac:dyDescent="0.25">
      <c r="P4278" s="10">
        <v>40735</v>
      </c>
      <c r="Q4278">
        <v>25.971440000000001</v>
      </c>
      <c r="S4278" s="42">
        <f t="shared" ca="1" si="72"/>
        <v>50249</v>
      </c>
      <c r="T4278" s="43">
        <f ca="1">_xll.BInterpol('Base CDI'!$H$4:$H$28,'Base CDI'!$J$4:$J$29,S4278,"Cubic","Extrapolate=Linear","MultiX=Average","Skip=True","Sort=True")</f>
        <v>13.441221614227086</v>
      </c>
      <c r="U4278" s="43">
        <f ca="1">_xll.BInterpol('Base CDI'!$H$4:$H$28,'Base CDI'!$I$4:$I$29,S4278,"Cubic","Extrapolate=Linear","MultiX=Average","Skip=True","Sort=True")</f>
        <v>13.415841313269492</v>
      </c>
    </row>
    <row r="4279" spans="16:21" x14ac:dyDescent="0.25">
      <c r="P4279" s="10">
        <v>40736</v>
      </c>
      <c r="Q4279">
        <v>25.983260000000001</v>
      </c>
      <c r="S4279" s="42">
        <f t="shared" ca="1" si="72"/>
        <v>50250</v>
      </c>
      <c r="T4279" s="43">
        <f ca="1">_xll.BInterpol('Base CDI'!$H$4:$H$28,'Base CDI'!$J$4:$J$29,S4279,"Cubic","Extrapolate=Linear","MultiX=Average","Skip=True","Sort=True")</f>
        <v>13.441179206566346</v>
      </c>
      <c r="U4279" s="43">
        <f ca="1">_xll.BInterpol('Base CDI'!$H$4:$H$28,'Base CDI'!$I$4:$I$29,S4279,"Cubic","Extrapolate=Linear","MultiX=Average","Skip=True","Sort=True")</f>
        <v>13.415772913816689</v>
      </c>
    </row>
    <row r="4280" spans="16:21" x14ac:dyDescent="0.25">
      <c r="P4280" s="10">
        <v>40737</v>
      </c>
      <c r="Q4280">
        <v>25.995080000000002</v>
      </c>
      <c r="S4280" s="42">
        <f t="shared" ca="1" si="72"/>
        <v>50251</v>
      </c>
      <c r="T4280" s="43">
        <f ca="1">_xll.BInterpol('Base CDI'!$H$4:$H$28,'Base CDI'!$J$4:$J$29,S4280,"Cubic","Extrapolate=Linear","MultiX=Average","Skip=True","Sort=True")</f>
        <v>13.441136798905609</v>
      </c>
      <c r="U4280" s="43">
        <f ca="1">_xll.BInterpol('Base CDI'!$H$4:$H$28,'Base CDI'!$I$4:$I$29,S4280,"Cubic","Extrapolate=Linear","MultiX=Average","Skip=True","Sort=True")</f>
        <v>13.415704514363885</v>
      </c>
    </row>
    <row r="4281" spans="16:21" x14ac:dyDescent="0.25">
      <c r="P4281" s="10">
        <v>40738</v>
      </c>
      <c r="Q4281">
        <v>26.006930000000001</v>
      </c>
      <c r="S4281" s="42">
        <f t="shared" ca="1" si="72"/>
        <v>50252</v>
      </c>
      <c r="T4281" s="43">
        <f ca="1">_xll.BInterpol('Base CDI'!$H$4:$H$28,'Base CDI'!$J$4:$J$29,S4281,"Cubic","Extrapolate=Linear","MultiX=Average","Skip=True","Sort=True")</f>
        <v>13.441094391244869</v>
      </c>
      <c r="U4281" s="43">
        <f ca="1">_xll.BInterpol('Base CDI'!$H$4:$H$28,'Base CDI'!$I$4:$I$29,S4281,"Cubic","Extrapolate=Linear","MultiX=Average","Skip=True","Sort=True")</f>
        <v>13.415636114911081</v>
      </c>
    </row>
    <row r="4282" spans="16:21" x14ac:dyDescent="0.25">
      <c r="P4282" s="10">
        <v>40739</v>
      </c>
      <c r="Q4282">
        <v>26.01877</v>
      </c>
      <c r="S4282" s="42">
        <f t="shared" ca="1" si="72"/>
        <v>50253</v>
      </c>
      <c r="T4282" s="43">
        <f ca="1">_xll.BInterpol('Base CDI'!$H$4:$H$28,'Base CDI'!$J$4:$J$29,S4282,"Cubic","Extrapolate=Linear","MultiX=Average","Skip=True","Sort=True")</f>
        <v>13.441051983584131</v>
      </c>
      <c r="U4282" s="43">
        <f ca="1">_xll.BInterpol('Base CDI'!$H$4:$H$28,'Base CDI'!$I$4:$I$29,S4282,"Cubic","Extrapolate=Linear","MultiX=Average","Skip=True","Sort=True")</f>
        <v>13.415567715458275</v>
      </c>
    </row>
    <row r="4283" spans="16:21" x14ac:dyDescent="0.25">
      <c r="P4283" s="10">
        <v>40742</v>
      </c>
      <c r="Q4283">
        <v>26.030619999999999</v>
      </c>
      <c r="S4283" s="42">
        <f t="shared" ca="1" si="72"/>
        <v>50254</v>
      </c>
      <c r="T4283" s="43">
        <f ca="1">_xll.BInterpol('Base CDI'!$H$4:$H$28,'Base CDI'!$J$4:$J$29,S4283,"Cubic","Extrapolate=Linear","MultiX=Average","Skip=True","Sort=True")</f>
        <v>13.441009575923392</v>
      </c>
      <c r="U4283" s="43">
        <f ca="1">_xll.BInterpol('Base CDI'!$H$4:$H$28,'Base CDI'!$I$4:$I$29,S4283,"Cubic","Extrapolate=Linear","MultiX=Average","Skip=True","Sort=True")</f>
        <v>13.415499316005471</v>
      </c>
    </row>
    <row r="4284" spans="16:21" x14ac:dyDescent="0.25">
      <c r="P4284" s="10">
        <v>40743</v>
      </c>
      <c r="Q4284">
        <v>26.042480000000001</v>
      </c>
      <c r="S4284" s="42">
        <f t="shared" ca="1" si="72"/>
        <v>50255</v>
      </c>
      <c r="T4284" s="43">
        <f ca="1">_xll.BInterpol('Base CDI'!$H$4:$H$28,'Base CDI'!$J$4:$J$29,S4284,"Cubic","Extrapolate=Linear","MultiX=Average","Skip=True","Sort=True")</f>
        <v>13.440967168262652</v>
      </c>
      <c r="U4284" s="43">
        <f ca="1">_xll.BInterpol('Base CDI'!$H$4:$H$28,'Base CDI'!$I$4:$I$29,S4284,"Cubic","Extrapolate=Linear","MultiX=Average","Skip=True","Sort=True")</f>
        <v>13.415430916552667</v>
      </c>
    </row>
    <row r="4285" spans="16:21" x14ac:dyDescent="0.25">
      <c r="P4285" s="10">
        <v>40744</v>
      </c>
      <c r="Q4285">
        <v>26.05433</v>
      </c>
      <c r="S4285" s="42">
        <f t="shared" ca="1" si="72"/>
        <v>50256</v>
      </c>
      <c r="T4285" s="43">
        <f ca="1">_xll.BInterpol('Base CDI'!$H$4:$H$28,'Base CDI'!$J$4:$J$29,S4285,"Cubic","Extrapolate=Linear","MultiX=Average","Skip=True","Sort=True")</f>
        <v>13.440924760601915</v>
      </c>
      <c r="U4285" s="43">
        <f ca="1">_xll.BInterpol('Base CDI'!$H$4:$H$28,'Base CDI'!$I$4:$I$29,S4285,"Cubic","Extrapolate=Linear","MultiX=Average","Skip=True","Sort=True")</f>
        <v>13.415362517099863</v>
      </c>
    </row>
    <row r="4286" spans="16:21" x14ac:dyDescent="0.25">
      <c r="P4286" s="10">
        <v>40745</v>
      </c>
      <c r="Q4286">
        <v>26.066189999999999</v>
      </c>
      <c r="S4286" s="42">
        <f t="shared" ca="1" si="72"/>
        <v>50257</v>
      </c>
      <c r="T4286" s="43">
        <f ca="1">_xll.BInterpol('Base CDI'!$H$4:$H$28,'Base CDI'!$J$4:$J$29,S4286,"Cubic","Extrapolate=Linear","MultiX=Average","Skip=True","Sort=True")</f>
        <v>13.440882352941175</v>
      </c>
      <c r="U4286" s="43">
        <f ca="1">_xll.BInterpol('Base CDI'!$H$4:$H$28,'Base CDI'!$I$4:$I$29,S4286,"Cubic","Extrapolate=Linear","MultiX=Average","Skip=True","Sort=True")</f>
        <v>13.415294117647058</v>
      </c>
    </row>
    <row r="4287" spans="16:21" x14ac:dyDescent="0.25">
      <c r="P4287" s="10">
        <v>40746</v>
      </c>
      <c r="Q4287">
        <v>26.078289999999999</v>
      </c>
      <c r="S4287" s="42">
        <f t="shared" ca="1" si="72"/>
        <v>50258</v>
      </c>
      <c r="T4287" s="43">
        <f ca="1">_xll.BInterpol('Base CDI'!$H$4:$H$28,'Base CDI'!$J$4:$J$29,S4287,"Cubic","Extrapolate=Linear","MultiX=Average","Skip=True","Sort=True")</f>
        <v>13.440839945280437</v>
      </c>
      <c r="U4287" s="43">
        <f ca="1">_xll.BInterpol('Base CDI'!$H$4:$H$28,'Base CDI'!$I$4:$I$29,S4287,"Cubic","Extrapolate=Linear","MultiX=Average","Skip=True","Sort=True")</f>
        <v>13.415225718194254</v>
      </c>
    </row>
    <row r="4288" spans="16:21" x14ac:dyDescent="0.25">
      <c r="P4288" s="10">
        <v>40749</v>
      </c>
      <c r="Q4288">
        <v>26.09038</v>
      </c>
      <c r="S4288" s="42">
        <f t="shared" ca="1" si="72"/>
        <v>50259</v>
      </c>
      <c r="T4288" s="43">
        <f ca="1">_xll.BInterpol('Base CDI'!$H$4:$H$28,'Base CDI'!$J$4:$J$29,S4288,"Cubic","Extrapolate=Linear","MultiX=Average","Skip=True","Sort=True")</f>
        <v>13.440797537619698</v>
      </c>
      <c r="U4288" s="43">
        <f ca="1">_xll.BInterpol('Base CDI'!$H$4:$H$28,'Base CDI'!$I$4:$I$29,S4288,"Cubic","Extrapolate=Linear","MultiX=Average","Skip=True","Sort=True")</f>
        <v>13.41515731874145</v>
      </c>
    </row>
    <row r="4289" spans="16:21" x14ac:dyDescent="0.25">
      <c r="P4289" s="10">
        <v>40750</v>
      </c>
      <c r="Q4289">
        <v>26.102499999999999</v>
      </c>
      <c r="S4289" s="42">
        <f t="shared" ca="1" si="72"/>
        <v>50260</v>
      </c>
      <c r="T4289" s="43">
        <f ca="1">_xll.BInterpol('Base CDI'!$H$4:$H$28,'Base CDI'!$J$4:$J$29,S4289,"Cubic","Extrapolate=Linear","MultiX=Average","Skip=True","Sort=True")</f>
        <v>13.44075512995896</v>
      </c>
      <c r="U4289" s="43">
        <f ca="1">_xll.BInterpol('Base CDI'!$H$4:$H$28,'Base CDI'!$I$4:$I$29,S4289,"Cubic","Extrapolate=Linear","MultiX=Average","Skip=True","Sort=True")</f>
        <v>13.415088919288646</v>
      </c>
    </row>
    <row r="4290" spans="16:21" x14ac:dyDescent="0.25">
      <c r="P4290" s="10">
        <v>40751</v>
      </c>
      <c r="Q4290">
        <v>26.114609999999999</v>
      </c>
      <c r="S4290" s="42">
        <f t="shared" ca="1" si="72"/>
        <v>50261</v>
      </c>
      <c r="T4290" s="43">
        <f ca="1">_xll.BInterpol('Base CDI'!$H$4:$H$28,'Base CDI'!$J$4:$J$29,S4290,"Cubic","Extrapolate=Linear","MultiX=Average","Skip=True","Sort=True")</f>
        <v>13.440712722298221</v>
      </c>
      <c r="U4290" s="43">
        <f ca="1">_xll.BInterpol('Base CDI'!$H$4:$H$28,'Base CDI'!$I$4:$I$29,S4290,"Cubic","Extrapolate=Linear","MultiX=Average","Skip=True","Sort=True")</f>
        <v>13.41502051983584</v>
      </c>
    </row>
    <row r="4291" spans="16:21" x14ac:dyDescent="0.25">
      <c r="P4291" s="10">
        <v>40752</v>
      </c>
      <c r="Q4291">
        <v>26.126729999999998</v>
      </c>
      <c r="S4291" s="42">
        <f t="shared" ca="1" si="72"/>
        <v>50262</v>
      </c>
      <c r="T4291" s="43">
        <f ca="1">_xll.BInterpol('Base CDI'!$H$4:$H$28,'Base CDI'!$J$4:$J$29,S4291,"Cubic","Extrapolate=Linear","MultiX=Average","Skip=True","Sort=True")</f>
        <v>13.440670314637481</v>
      </c>
      <c r="U4291" s="43">
        <f ca="1">_xll.BInterpol('Base CDI'!$H$4:$H$28,'Base CDI'!$I$4:$I$29,S4291,"Cubic","Extrapolate=Linear","MultiX=Average","Skip=True","Sort=True")</f>
        <v>13.414952120383036</v>
      </c>
    </row>
    <row r="4292" spans="16:21" x14ac:dyDescent="0.25">
      <c r="P4292" s="10">
        <v>40753</v>
      </c>
      <c r="Q4292">
        <v>26.138850000000001</v>
      </c>
      <c r="S4292" s="42">
        <f t="shared" ca="1" si="72"/>
        <v>50263</v>
      </c>
      <c r="T4292" s="43">
        <f ca="1">_xll.BInterpol('Base CDI'!$H$4:$H$28,'Base CDI'!$J$4:$J$29,S4292,"Cubic","Extrapolate=Linear","MultiX=Average","Skip=True","Sort=True")</f>
        <v>13.440627906976744</v>
      </c>
      <c r="U4292" s="43">
        <f ca="1">_xll.BInterpol('Base CDI'!$H$4:$H$28,'Base CDI'!$I$4:$I$29,S4292,"Cubic","Extrapolate=Linear","MultiX=Average","Skip=True","Sort=True")</f>
        <v>13.414883720930233</v>
      </c>
    </row>
    <row r="4293" spans="16:21" x14ac:dyDescent="0.25">
      <c r="P4293" s="10">
        <v>40756</v>
      </c>
      <c r="Q4293">
        <v>26.150980000000001</v>
      </c>
      <c r="S4293" s="42">
        <f t="shared" ca="1" si="72"/>
        <v>50264</v>
      </c>
      <c r="T4293" s="43">
        <f ca="1">_xll.BInterpol('Base CDI'!$H$4:$H$28,'Base CDI'!$J$4:$J$29,S4293,"Cubic","Extrapolate=Linear","MultiX=Average","Skip=True","Sort=True")</f>
        <v>13.440585499316004</v>
      </c>
      <c r="U4293" s="43">
        <f ca="1">_xll.BInterpol('Base CDI'!$H$4:$H$28,'Base CDI'!$I$4:$I$29,S4293,"Cubic","Extrapolate=Linear","MultiX=Average","Skip=True","Sort=True")</f>
        <v>13.414815321477427</v>
      </c>
    </row>
    <row r="4294" spans="16:21" x14ac:dyDescent="0.25">
      <c r="P4294" s="10">
        <v>40757</v>
      </c>
      <c r="Q4294">
        <v>26.163119999999999</v>
      </c>
      <c r="S4294" s="42">
        <f t="shared" ca="1" si="72"/>
        <v>50265</v>
      </c>
      <c r="T4294" s="43">
        <f ca="1">_xll.BInterpol('Base CDI'!$H$4:$H$28,'Base CDI'!$J$4:$J$29,S4294,"Cubic","Extrapolate=Linear","MultiX=Average","Skip=True","Sort=True")</f>
        <v>13.440543091655266</v>
      </c>
      <c r="U4294" s="43">
        <f ca="1">_xll.BInterpol('Base CDI'!$H$4:$H$28,'Base CDI'!$I$4:$I$29,S4294,"Cubic","Extrapolate=Linear","MultiX=Average","Skip=True","Sort=True")</f>
        <v>13.414746922024623</v>
      </c>
    </row>
    <row r="4295" spans="16:21" x14ac:dyDescent="0.25">
      <c r="P4295" s="10">
        <v>40758</v>
      </c>
      <c r="Q4295">
        <v>26.175260000000002</v>
      </c>
      <c r="S4295" s="42">
        <f t="shared" ca="1" si="72"/>
        <v>50266</v>
      </c>
      <c r="T4295" s="43">
        <f ca="1">_xll.BInterpol('Base CDI'!$H$4:$H$28,'Base CDI'!$J$4:$J$29,S4295,"Cubic","Extrapolate=Linear","MultiX=Average","Skip=True","Sort=True")</f>
        <v>13.440500683994527</v>
      </c>
      <c r="U4295" s="43">
        <f ca="1">_xll.BInterpol('Base CDI'!$H$4:$H$28,'Base CDI'!$I$4:$I$29,S4295,"Cubic","Extrapolate=Linear","MultiX=Average","Skip=True","Sort=True")</f>
        <v>13.414678522571819</v>
      </c>
    </row>
    <row r="4296" spans="16:21" x14ac:dyDescent="0.25">
      <c r="P4296" s="10">
        <v>40759</v>
      </c>
      <c r="Q4296">
        <v>26.1874</v>
      </c>
      <c r="S4296" s="42">
        <f t="shared" ca="1" si="72"/>
        <v>50267</v>
      </c>
      <c r="T4296" s="43">
        <f ca="1">_xll.BInterpol('Base CDI'!$H$4:$H$28,'Base CDI'!$J$4:$J$29,S4296,"Cubic","Extrapolate=Linear","MultiX=Average","Skip=True","Sort=True")</f>
        <v>13.440458276333789</v>
      </c>
      <c r="U4296" s="43">
        <f ca="1">_xll.BInterpol('Base CDI'!$H$4:$H$28,'Base CDI'!$I$4:$I$29,S4296,"Cubic","Extrapolate=Linear","MultiX=Average","Skip=True","Sort=True")</f>
        <v>13.414610123119015</v>
      </c>
    </row>
    <row r="4297" spans="16:21" x14ac:dyDescent="0.25">
      <c r="P4297" s="10">
        <v>40760</v>
      </c>
      <c r="Q4297">
        <v>26.199549999999999</v>
      </c>
      <c r="S4297" s="42">
        <f t="shared" ca="1" si="72"/>
        <v>50268</v>
      </c>
      <c r="T4297" s="43">
        <f ca="1">_xll.BInterpol('Base CDI'!$H$4:$H$28,'Base CDI'!$J$4:$J$29,S4297,"Cubic","Extrapolate=Linear","MultiX=Average","Skip=True","Sort=True")</f>
        <v>13.44041586867305</v>
      </c>
      <c r="U4297" s="43">
        <f ca="1">_xll.BInterpol('Base CDI'!$H$4:$H$28,'Base CDI'!$I$4:$I$29,S4297,"Cubic","Extrapolate=Linear","MultiX=Average","Skip=True","Sort=True")</f>
        <v>13.414541723666209</v>
      </c>
    </row>
    <row r="4298" spans="16:21" x14ac:dyDescent="0.25">
      <c r="P4298" s="10">
        <v>40763</v>
      </c>
      <c r="Q4298">
        <v>26.21171</v>
      </c>
      <c r="S4298" s="42">
        <f t="shared" ca="1" si="72"/>
        <v>50269</v>
      </c>
      <c r="T4298" s="43">
        <f ca="1">_xll.BInterpol('Base CDI'!$H$4:$H$28,'Base CDI'!$J$4:$J$29,S4298,"Cubic","Extrapolate=Linear","MultiX=Average","Skip=True","Sort=True")</f>
        <v>13.44037346101231</v>
      </c>
      <c r="U4298" s="43">
        <f ca="1">_xll.BInterpol('Base CDI'!$H$4:$H$28,'Base CDI'!$I$4:$I$29,S4298,"Cubic","Extrapolate=Linear","MultiX=Average","Skip=True","Sort=True")</f>
        <v>13.414473324213406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3">S4298+1</f>
        <v>50270</v>
      </c>
      <c r="T4299" s="43">
        <f ca="1">_xll.BInterpol('Base CDI'!$H$4:$H$28,'Base CDI'!$J$4:$J$29,S4299,"Cubic","Extrapolate=Linear","MultiX=Average","Skip=True","Sort=True")</f>
        <v>13.440331053351573</v>
      </c>
      <c r="U4299" s="43">
        <f ca="1">_xll.BInterpol('Base CDI'!$H$4:$H$28,'Base CDI'!$I$4:$I$29,S4299,"Cubic","Extrapolate=Linear","MultiX=Average","Skip=True","Sort=True")</f>
        <v>13.414404924760602</v>
      </c>
    </row>
    <row r="4300" spans="16:21" x14ac:dyDescent="0.25">
      <c r="P4300" s="10">
        <v>40765</v>
      </c>
      <c r="Q4300">
        <v>26.236039999999999</v>
      </c>
      <c r="S4300" s="42">
        <f t="shared" ca="1" si="73"/>
        <v>50271</v>
      </c>
      <c r="T4300" s="43">
        <f ca="1">_xll.BInterpol('Base CDI'!$H$4:$H$28,'Base CDI'!$J$4:$J$29,S4300,"Cubic","Extrapolate=Linear","MultiX=Average","Skip=True","Sort=True")</f>
        <v>13.440288645690833</v>
      </c>
      <c r="U4300" s="43">
        <f ca="1">_xll.BInterpol('Base CDI'!$H$4:$H$28,'Base CDI'!$I$4:$I$29,S4300,"Cubic","Extrapolate=Linear","MultiX=Average","Skip=True","Sort=True")</f>
        <v>13.414336525307798</v>
      </c>
    </row>
    <row r="4301" spans="16:21" x14ac:dyDescent="0.25">
      <c r="P4301" s="10">
        <v>40766</v>
      </c>
      <c r="Q4301">
        <v>26.24821</v>
      </c>
      <c r="S4301" s="42">
        <f t="shared" ca="1" si="73"/>
        <v>50272</v>
      </c>
      <c r="T4301" s="43">
        <f ca="1">_xll.BInterpol('Base CDI'!$H$4:$H$28,'Base CDI'!$J$4:$J$29,S4301,"Cubic","Extrapolate=Linear","MultiX=Average","Skip=True","Sort=True")</f>
        <v>13.440246238030095</v>
      </c>
      <c r="U4301" s="43">
        <f ca="1">_xll.BInterpol('Base CDI'!$H$4:$H$28,'Base CDI'!$I$4:$I$29,S4301,"Cubic","Extrapolate=Linear","MultiX=Average","Skip=True","Sort=True")</f>
        <v>13.414268125854992</v>
      </c>
    </row>
    <row r="4302" spans="16:21" x14ac:dyDescent="0.25">
      <c r="P4302" s="10">
        <v>40767</v>
      </c>
      <c r="Q4302">
        <v>26.260390000000001</v>
      </c>
      <c r="S4302" s="42">
        <f t="shared" ca="1" si="73"/>
        <v>50273</v>
      </c>
      <c r="T4302" s="43">
        <f ca="1">_xll.BInterpol('Base CDI'!$H$4:$H$28,'Base CDI'!$J$4:$J$29,S4302,"Cubic","Extrapolate=Linear","MultiX=Average","Skip=True","Sort=True")</f>
        <v>13.440203830369356</v>
      </c>
      <c r="U4302" s="43">
        <f ca="1">_xll.BInterpol('Base CDI'!$H$4:$H$28,'Base CDI'!$I$4:$I$29,S4302,"Cubic","Extrapolate=Linear","MultiX=Average","Skip=True","Sort=True")</f>
        <v>13.414199726402188</v>
      </c>
    </row>
    <row r="4303" spans="16:21" x14ac:dyDescent="0.25">
      <c r="P4303" s="10">
        <v>40770</v>
      </c>
      <c r="Q4303">
        <v>26.272570000000002</v>
      </c>
      <c r="S4303" s="42">
        <f t="shared" ca="1" si="73"/>
        <v>50274</v>
      </c>
      <c r="T4303" s="43">
        <f ca="1">_xll.BInterpol('Base CDI'!$H$4:$H$28,'Base CDI'!$J$4:$J$29,S4303,"Cubic","Extrapolate=Linear","MultiX=Average","Skip=True","Sort=True")</f>
        <v>13.440161422708618</v>
      </c>
      <c r="U4303" s="43">
        <f ca="1">_xll.BInterpol('Base CDI'!$H$4:$H$28,'Base CDI'!$I$4:$I$29,S4303,"Cubic","Extrapolate=Linear","MultiX=Average","Skip=True","Sort=True")</f>
        <v>13.414131326949384</v>
      </c>
    </row>
    <row r="4304" spans="16:21" x14ac:dyDescent="0.25">
      <c r="P4304" s="10">
        <v>40771</v>
      </c>
      <c r="Q4304">
        <v>26.284759999999999</v>
      </c>
      <c r="S4304" s="42">
        <f t="shared" ca="1" si="73"/>
        <v>50275</v>
      </c>
      <c r="T4304" s="43">
        <f ca="1">_xll.BInterpol('Base CDI'!$H$4:$H$28,'Base CDI'!$J$4:$J$29,S4304,"Cubic","Extrapolate=Linear","MultiX=Average","Skip=True","Sort=True")</f>
        <v>13.440119015047879</v>
      </c>
      <c r="U4304" s="43">
        <f ca="1">_xll.BInterpol('Base CDI'!$H$4:$H$28,'Base CDI'!$I$4:$I$29,S4304,"Cubic","Extrapolate=Linear","MultiX=Average","Skip=True","Sort=True")</f>
        <v>13.41406292749658</v>
      </c>
    </row>
    <row r="4305" spans="16:21" x14ac:dyDescent="0.25">
      <c r="P4305" s="10">
        <v>40772</v>
      </c>
      <c r="Q4305">
        <v>26.296959999999999</v>
      </c>
      <c r="S4305" s="42">
        <f t="shared" ca="1" si="73"/>
        <v>50276</v>
      </c>
      <c r="T4305" s="43">
        <f ca="1">_xll.BInterpol('Base CDI'!$H$4:$H$28,'Base CDI'!$J$4:$J$29,S4305,"Cubic","Extrapolate=Linear","MultiX=Average","Skip=True","Sort=True")</f>
        <v>13.440076607387139</v>
      </c>
      <c r="U4305" s="43">
        <f ca="1">_xll.BInterpol('Base CDI'!$H$4:$H$28,'Base CDI'!$I$4:$I$29,S4305,"Cubic","Extrapolate=Linear","MultiX=Average","Skip=True","Sort=True")</f>
        <v>13.413994528043775</v>
      </c>
    </row>
    <row r="4306" spans="16:21" x14ac:dyDescent="0.25">
      <c r="P4306" s="10">
        <v>40773</v>
      </c>
      <c r="Q4306">
        <v>26.309159999999999</v>
      </c>
      <c r="S4306" s="42">
        <f t="shared" ca="1" si="73"/>
        <v>50277</v>
      </c>
      <c r="T4306" s="43">
        <f ca="1">_xll.BInterpol('Base CDI'!$H$4:$H$28,'Base CDI'!$J$4:$J$29,S4306,"Cubic","Extrapolate=Linear","MultiX=Average","Skip=True","Sort=True")</f>
        <v>13.440034199726401</v>
      </c>
      <c r="U4306" s="43">
        <f ca="1">_xll.BInterpol('Base CDI'!$H$4:$H$28,'Base CDI'!$I$4:$I$29,S4306,"Cubic","Extrapolate=Linear","MultiX=Average","Skip=True","Sort=True")</f>
        <v>13.413926128590971</v>
      </c>
    </row>
    <row r="4307" spans="16:21" x14ac:dyDescent="0.25">
      <c r="P4307" s="10">
        <v>40774</v>
      </c>
      <c r="Q4307">
        <v>26.321349999999999</v>
      </c>
      <c r="S4307" s="42">
        <f t="shared" ca="1" si="73"/>
        <v>50278</v>
      </c>
      <c r="T4307" s="43">
        <f ca="1">_xll.BInterpol('Base CDI'!$H$4:$H$28,'Base CDI'!$J$4:$J$29,S4307,"Cubic","Extrapolate=Linear","MultiX=Average","Skip=True","Sort=True")</f>
        <v>13.439991792065662</v>
      </c>
      <c r="U4307" s="43">
        <f ca="1">_xll.BInterpol('Base CDI'!$H$4:$H$28,'Base CDI'!$I$4:$I$29,S4307,"Cubic","Extrapolate=Linear","MultiX=Average","Skip=True","Sort=True")</f>
        <v>13.413857729138167</v>
      </c>
    </row>
    <row r="4308" spans="16:21" x14ac:dyDescent="0.25">
      <c r="P4308" s="10">
        <v>40777</v>
      </c>
      <c r="Q4308">
        <v>26.333570000000002</v>
      </c>
      <c r="S4308" s="42">
        <f t="shared" ca="1" si="73"/>
        <v>50279</v>
      </c>
      <c r="T4308" s="43">
        <f ca="1">_xll.BInterpol('Base CDI'!$H$4:$H$28,'Base CDI'!$J$4:$J$29,S4308,"Cubic","Extrapolate=Linear","MultiX=Average","Skip=True","Sort=True")</f>
        <v>13.439949384404924</v>
      </c>
      <c r="U4308" s="43">
        <f ca="1">_xll.BInterpol('Base CDI'!$H$4:$H$28,'Base CDI'!$I$4:$I$29,S4308,"Cubic","Extrapolate=Linear","MultiX=Average","Skip=True","Sort=True")</f>
        <v>13.413789329685361</v>
      </c>
    </row>
    <row r="4309" spans="16:21" x14ac:dyDescent="0.25">
      <c r="P4309" s="10">
        <v>40778</v>
      </c>
      <c r="Q4309">
        <v>26.345780000000001</v>
      </c>
      <c r="S4309" s="42">
        <f t="shared" ca="1" si="73"/>
        <v>50280</v>
      </c>
      <c r="T4309" s="43">
        <f ca="1">_xll.BInterpol('Base CDI'!$H$4:$H$28,'Base CDI'!$J$4:$J$29,S4309,"Cubic","Extrapolate=Linear","MultiX=Average","Skip=True","Sort=True")</f>
        <v>13.439906976744185</v>
      </c>
      <c r="U4309" s="43">
        <f ca="1">_xll.BInterpol('Base CDI'!$H$4:$H$28,'Base CDI'!$I$4:$I$29,S4309,"Cubic","Extrapolate=Linear","MultiX=Average","Skip=True","Sort=True")</f>
        <v>13.413720930232557</v>
      </c>
    </row>
    <row r="4310" spans="16:21" x14ac:dyDescent="0.25">
      <c r="P4310" s="10">
        <v>40779</v>
      </c>
      <c r="Q4310">
        <v>26.358000000000001</v>
      </c>
      <c r="S4310" s="42">
        <f t="shared" ca="1" si="73"/>
        <v>50281</v>
      </c>
      <c r="T4310" s="43">
        <f ca="1">_xll.BInterpol('Base CDI'!$H$4:$H$28,'Base CDI'!$J$4:$J$29,S4310,"Cubic","Extrapolate=Linear","MultiX=Average","Skip=True","Sort=True")</f>
        <v>13.439864569083447</v>
      </c>
      <c r="U4310" s="43">
        <f ca="1">_xll.BInterpol('Base CDI'!$H$4:$H$28,'Base CDI'!$I$4:$I$29,S4310,"Cubic","Extrapolate=Linear","MultiX=Average","Skip=True","Sort=True")</f>
        <v>13.413652530779753</v>
      </c>
    </row>
    <row r="4311" spans="16:21" x14ac:dyDescent="0.25">
      <c r="P4311" s="10">
        <v>40780</v>
      </c>
      <c r="Q4311">
        <v>26.370229999999999</v>
      </c>
      <c r="S4311" s="42">
        <f t="shared" ca="1" si="73"/>
        <v>50282</v>
      </c>
      <c r="T4311" s="43">
        <f ca="1">_xll.BInterpol('Base CDI'!$H$4:$H$28,'Base CDI'!$J$4:$J$29,S4311,"Cubic","Extrapolate=Linear","MultiX=Average","Skip=True","Sort=True")</f>
        <v>13.439822161422708</v>
      </c>
      <c r="U4311" s="43">
        <f ca="1">_xll.BInterpol('Base CDI'!$H$4:$H$28,'Base CDI'!$I$4:$I$29,S4311,"Cubic","Extrapolate=Linear","MultiX=Average","Skip=True","Sort=True")</f>
        <v>13.413584131326949</v>
      </c>
    </row>
    <row r="4312" spans="16:21" x14ac:dyDescent="0.25">
      <c r="P4312" s="10">
        <v>40781</v>
      </c>
      <c r="Q4312">
        <v>26.382449999999999</v>
      </c>
      <c r="S4312" s="42">
        <f t="shared" ca="1" si="73"/>
        <v>50283</v>
      </c>
      <c r="T4312" s="43">
        <f ca="1">_xll.BInterpol('Base CDI'!$H$4:$H$28,'Base CDI'!$J$4:$J$29,S4312,"Cubic","Extrapolate=Linear","MultiX=Average","Skip=True","Sort=True")</f>
        <v>13.43977975376197</v>
      </c>
      <c r="U4312" s="43">
        <f ca="1">_xll.BInterpol('Base CDI'!$H$4:$H$28,'Base CDI'!$I$4:$I$29,S4312,"Cubic","Extrapolate=Linear","MultiX=Average","Skip=True","Sort=True")</f>
        <v>13.413515731874144</v>
      </c>
    </row>
    <row r="4313" spans="16:21" x14ac:dyDescent="0.25">
      <c r="P4313" s="10">
        <v>40784</v>
      </c>
      <c r="Q4313">
        <v>26.394690000000001</v>
      </c>
      <c r="S4313" s="42">
        <f t="shared" ca="1" si="73"/>
        <v>50284</v>
      </c>
      <c r="T4313" s="43">
        <f ca="1">_xll.BInterpol('Base CDI'!$H$4:$H$28,'Base CDI'!$J$4:$J$29,S4313,"Cubic","Extrapolate=Linear","MultiX=Average","Skip=True","Sort=True")</f>
        <v>13.43973734610123</v>
      </c>
      <c r="U4313" s="43">
        <f ca="1">_xll.BInterpol('Base CDI'!$H$4:$H$28,'Base CDI'!$I$4:$I$29,S4313,"Cubic","Extrapolate=Linear","MultiX=Average","Skip=True","Sort=True")</f>
        <v>13.41344733242134</v>
      </c>
    </row>
    <row r="4314" spans="16:21" x14ac:dyDescent="0.25">
      <c r="P4314" s="10">
        <v>40785</v>
      </c>
      <c r="Q4314">
        <v>26.40692</v>
      </c>
      <c r="S4314" s="42">
        <f t="shared" ca="1" si="73"/>
        <v>50285</v>
      </c>
      <c r="T4314" s="43">
        <f ca="1">_xll.BInterpol('Base CDI'!$H$4:$H$28,'Base CDI'!$J$4:$J$29,S4314,"Cubic","Extrapolate=Linear","MultiX=Average","Skip=True","Sort=True")</f>
        <v>13.439694938440491</v>
      </c>
      <c r="U4314" s="43">
        <f ca="1">_xll.BInterpol('Base CDI'!$H$4:$H$28,'Base CDI'!$I$4:$I$29,S4314,"Cubic","Extrapolate=Linear","MultiX=Average","Skip=True","Sort=True")</f>
        <v>13.413378932968536</v>
      </c>
    </row>
    <row r="4315" spans="16:21" x14ac:dyDescent="0.25">
      <c r="P4315" s="10">
        <v>40786</v>
      </c>
      <c r="Q4315">
        <v>26.419160000000002</v>
      </c>
      <c r="S4315" s="42">
        <f t="shared" ca="1" si="73"/>
        <v>50286</v>
      </c>
      <c r="T4315" s="43">
        <f ca="1">_xll.BInterpol('Base CDI'!$H$4:$H$28,'Base CDI'!$J$4:$J$29,S4315,"Cubic","Extrapolate=Linear","MultiX=Average","Skip=True","Sort=True")</f>
        <v>13.439652530779753</v>
      </c>
      <c r="U4315" s="43">
        <f ca="1">_xll.BInterpol('Base CDI'!$H$4:$H$28,'Base CDI'!$I$4:$I$29,S4315,"Cubic","Extrapolate=Linear","MultiX=Average","Skip=True","Sort=True")</f>
        <v>13.413310533515732</v>
      </c>
    </row>
    <row r="4316" spans="16:21" x14ac:dyDescent="0.25">
      <c r="P4316" s="10">
        <v>40787</v>
      </c>
      <c r="Q4316">
        <v>26.43141</v>
      </c>
      <c r="S4316" s="42">
        <f t="shared" ca="1" si="73"/>
        <v>50287</v>
      </c>
      <c r="T4316" s="43">
        <f ca="1">_xll.BInterpol('Base CDI'!$H$4:$H$28,'Base CDI'!$J$4:$J$29,S4316,"Cubic","Extrapolate=Linear","MultiX=Average","Skip=True","Sort=True")</f>
        <v>13.439610123119014</v>
      </c>
      <c r="U4316" s="43">
        <f ca="1">_xll.BInterpol('Base CDI'!$H$4:$H$28,'Base CDI'!$I$4:$I$29,S4316,"Cubic","Extrapolate=Linear","MultiX=Average","Skip=True","Sort=True")</f>
        <v>13.413242134062926</v>
      </c>
    </row>
    <row r="4317" spans="16:21" x14ac:dyDescent="0.25">
      <c r="P4317" s="10">
        <v>40788</v>
      </c>
      <c r="Q4317">
        <v>26.443190000000001</v>
      </c>
      <c r="S4317" s="42">
        <f t="shared" ca="1" si="73"/>
        <v>50288</v>
      </c>
      <c r="T4317" s="43">
        <f ca="1">_xll.BInterpol('Base CDI'!$H$4:$H$28,'Base CDI'!$J$4:$J$29,S4317,"Cubic","Extrapolate=Linear","MultiX=Average","Skip=True","Sort=True")</f>
        <v>13.439567715458276</v>
      </c>
      <c r="U4317" s="43">
        <f ca="1">_xll.BInterpol('Base CDI'!$H$4:$H$28,'Base CDI'!$I$4:$I$29,S4317,"Cubic","Extrapolate=Linear","MultiX=Average","Skip=True","Sort=True")</f>
        <v>13.413173734610123</v>
      </c>
    </row>
    <row r="4318" spans="16:21" x14ac:dyDescent="0.25">
      <c r="P4318" s="10">
        <v>40791</v>
      </c>
      <c r="Q4318">
        <v>26.454969999999999</v>
      </c>
      <c r="S4318" s="42">
        <f t="shared" ca="1" si="73"/>
        <v>50289</v>
      </c>
      <c r="T4318" s="43">
        <f ca="1">_xll.BInterpol('Base CDI'!$H$4:$H$28,'Base CDI'!$J$4:$J$29,S4318,"Cubic","Extrapolate=Linear","MultiX=Average","Skip=True","Sort=True")</f>
        <v>13.439525307797537</v>
      </c>
      <c r="U4318" s="43">
        <f ca="1">_xll.BInterpol('Base CDI'!$H$4:$H$28,'Base CDI'!$I$4:$I$29,S4318,"Cubic","Extrapolate=Linear","MultiX=Average","Skip=True","Sort=True")</f>
        <v>13.413105335157319</v>
      </c>
    </row>
    <row r="4319" spans="16:21" x14ac:dyDescent="0.25">
      <c r="P4319" s="10">
        <v>40792</v>
      </c>
      <c r="Q4319">
        <v>26.466760000000001</v>
      </c>
      <c r="S4319" s="42">
        <f t="shared" ca="1" si="73"/>
        <v>50290</v>
      </c>
      <c r="T4319" s="43">
        <f ca="1">_xll.BInterpol('Base CDI'!$H$4:$H$28,'Base CDI'!$J$4:$J$29,S4319,"Cubic","Extrapolate=Linear","MultiX=Average","Skip=True","Sort=True")</f>
        <v>13.439482900136799</v>
      </c>
      <c r="U4319" s="43">
        <f ca="1">_xll.BInterpol('Base CDI'!$H$4:$H$28,'Base CDI'!$I$4:$I$29,S4319,"Cubic","Extrapolate=Linear","MultiX=Average","Skip=True","Sort=True")</f>
        <v>13.413036935704515</v>
      </c>
    </row>
    <row r="4320" spans="16:21" x14ac:dyDescent="0.25">
      <c r="P4320" s="10">
        <v>40794</v>
      </c>
      <c r="Q4320">
        <v>26.478549999999998</v>
      </c>
      <c r="S4320" s="42">
        <f t="shared" ca="1" si="73"/>
        <v>50291</v>
      </c>
      <c r="T4320" s="43">
        <f ca="1">_xll.BInterpol('Base CDI'!$H$4:$H$28,'Base CDI'!$J$4:$J$29,S4320,"Cubic","Extrapolate=Linear","MultiX=Average","Skip=True","Sort=True")</f>
        <v>13.439440492476059</v>
      </c>
      <c r="U4320" s="43">
        <f ca="1">_xll.BInterpol('Base CDI'!$H$4:$H$28,'Base CDI'!$I$4:$I$29,S4320,"Cubic","Extrapolate=Linear","MultiX=Average","Skip=True","Sort=True")</f>
        <v>13.412968536251709</v>
      </c>
    </row>
    <row r="4321" spans="16:21" x14ac:dyDescent="0.25">
      <c r="P4321" s="10">
        <v>40795</v>
      </c>
      <c r="Q4321">
        <v>26.490349999999999</v>
      </c>
      <c r="S4321" s="42">
        <f t="shared" ca="1" si="73"/>
        <v>50292</v>
      </c>
      <c r="T4321" s="43">
        <f ca="1">_xll.BInterpol('Base CDI'!$H$4:$H$28,'Base CDI'!$J$4:$J$29,S4321,"Cubic","Extrapolate=Linear","MultiX=Average","Skip=True","Sort=True")</f>
        <v>13.43939808481532</v>
      </c>
      <c r="U4321" s="43">
        <f ca="1">_xll.BInterpol('Base CDI'!$H$4:$H$28,'Base CDI'!$I$4:$I$29,S4321,"Cubic","Extrapolate=Linear","MultiX=Average","Skip=True","Sort=True")</f>
        <v>13.412900136798905</v>
      </c>
    </row>
    <row r="4322" spans="16:21" x14ac:dyDescent="0.25">
      <c r="P4322" s="10">
        <v>40798</v>
      </c>
      <c r="Q4322">
        <v>26.50215</v>
      </c>
      <c r="S4322" s="42">
        <f t="shared" ca="1" si="73"/>
        <v>50293</v>
      </c>
      <c r="T4322" s="43">
        <f ca="1">_xll.BInterpol('Base CDI'!$H$4:$H$28,'Base CDI'!$J$4:$J$29,S4322,"Cubic","Extrapolate=Linear","MultiX=Average","Skip=True","Sort=True")</f>
        <v>13.439355677154582</v>
      </c>
      <c r="U4322" s="43">
        <f ca="1">_xll.BInterpol('Base CDI'!$H$4:$H$28,'Base CDI'!$I$4:$I$29,S4322,"Cubic","Extrapolate=Linear","MultiX=Average","Skip=True","Sort=True")</f>
        <v>13.412831737346101</v>
      </c>
    </row>
    <row r="4323" spans="16:21" x14ac:dyDescent="0.25">
      <c r="P4323" s="10">
        <v>40799</v>
      </c>
      <c r="Q4323">
        <v>26.513960000000001</v>
      </c>
      <c r="S4323" s="42">
        <f t="shared" ca="1" si="73"/>
        <v>50294</v>
      </c>
      <c r="T4323" s="43">
        <f ca="1">_xll.BInterpol('Base CDI'!$H$4:$H$28,'Base CDI'!$J$4:$J$29,S4323,"Cubic","Extrapolate=Linear","MultiX=Average","Skip=True","Sort=True")</f>
        <v>13.439313269493843</v>
      </c>
      <c r="U4323" s="43">
        <f ca="1">_xll.BInterpol('Base CDI'!$H$4:$H$28,'Base CDI'!$I$4:$I$29,S4323,"Cubic","Extrapolate=Linear","MultiX=Average","Skip=True","Sort=True")</f>
        <v>13.412763337893296</v>
      </c>
    </row>
    <row r="4324" spans="16:21" x14ac:dyDescent="0.25">
      <c r="P4324" s="10">
        <v>40800</v>
      </c>
      <c r="Q4324">
        <v>26.525780000000001</v>
      </c>
      <c r="S4324" s="42">
        <f t="shared" ca="1" si="73"/>
        <v>50295</v>
      </c>
      <c r="T4324" s="43">
        <f ca="1">_xll.BInterpol('Base CDI'!$H$4:$H$28,'Base CDI'!$J$4:$J$29,S4324,"Cubic","Extrapolate=Linear","MultiX=Average","Skip=True","Sort=True")</f>
        <v>13.439270861833105</v>
      </c>
      <c r="U4324" s="43">
        <f ca="1">_xll.BInterpol('Base CDI'!$H$4:$H$28,'Base CDI'!$I$4:$I$29,S4324,"Cubic","Extrapolate=Linear","MultiX=Average","Skip=True","Sort=True")</f>
        <v>13.412694938440492</v>
      </c>
    </row>
    <row r="4325" spans="16:21" x14ac:dyDescent="0.25">
      <c r="P4325" s="10">
        <v>40801</v>
      </c>
      <c r="Q4325">
        <v>26.537590000000002</v>
      </c>
      <c r="S4325" s="42">
        <f t="shared" ca="1" si="73"/>
        <v>50296</v>
      </c>
      <c r="T4325" s="43">
        <f ca="1">_xll.BInterpol('Base CDI'!$H$4:$H$28,'Base CDI'!$J$4:$J$29,S4325,"Cubic","Extrapolate=Linear","MultiX=Average","Skip=True","Sort=True")</f>
        <v>13.439228454172365</v>
      </c>
      <c r="U4325" s="43">
        <f ca="1">_xll.BInterpol('Base CDI'!$H$4:$H$28,'Base CDI'!$I$4:$I$29,S4325,"Cubic","Extrapolate=Linear","MultiX=Average","Skip=True","Sort=True")</f>
        <v>13.412626538987688</v>
      </c>
    </row>
    <row r="4326" spans="16:21" x14ac:dyDescent="0.25">
      <c r="P4326" s="10">
        <v>40802</v>
      </c>
      <c r="Q4326">
        <v>26.549420000000001</v>
      </c>
      <c r="S4326" s="42">
        <f t="shared" ca="1" si="73"/>
        <v>50297</v>
      </c>
      <c r="T4326" s="43">
        <f ca="1">_xll.BInterpol('Base CDI'!$H$4:$H$28,'Base CDI'!$J$4:$J$29,S4326,"Cubic","Extrapolate=Linear","MultiX=Average","Skip=True","Sort=True")</f>
        <v>13.439186046511628</v>
      </c>
      <c r="U4326" s="43">
        <f ca="1">_xll.BInterpol('Base CDI'!$H$4:$H$28,'Base CDI'!$I$4:$I$29,S4326,"Cubic","Extrapolate=Linear","MultiX=Average","Skip=True","Sort=True")</f>
        <v>13.412558139534884</v>
      </c>
    </row>
    <row r="4327" spans="16:21" x14ac:dyDescent="0.25">
      <c r="P4327" s="10">
        <v>40805</v>
      </c>
      <c r="Q4327">
        <v>26.561250000000001</v>
      </c>
      <c r="S4327" s="42">
        <f t="shared" ca="1" si="73"/>
        <v>50298</v>
      </c>
      <c r="T4327" s="43">
        <f ca="1">_xll.BInterpol('Base CDI'!$H$4:$H$28,'Base CDI'!$J$4:$J$29,S4327,"Cubic","Extrapolate=Linear","MultiX=Average","Skip=True","Sort=True")</f>
        <v>13.439143638850888</v>
      </c>
      <c r="U4327" s="43">
        <f ca="1">_xll.BInterpol('Base CDI'!$H$4:$H$28,'Base CDI'!$I$4:$I$29,S4327,"Cubic","Extrapolate=Linear","MultiX=Average","Skip=True","Sort=True")</f>
        <v>13.412489740082078</v>
      </c>
    </row>
    <row r="4328" spans="16:21" x14ac:dyDescent="0.25">
      <c r="P4328" s="10">
        <v>40806</v>
      </c>
      <c r="Q4328">
        <v>26.573070000000001</v>
      </c>
      <c r="S4328" s="42">
        <f t="shared" ca="1" si="73"/>
        <v>50299</v>
      </c>
      <c r="T4328" s="43">
        <f ca="1">_xll.BInterpol('Base CDI'!$H$4:$H$28,'Base CDI'!$J$4:$J$29,S4328,"Cubic","Extrapolate=Linear","MultiX=Average","Skip=True","Sort=True")</f>
        <v>13.439101231190149</v>
      </c>
      <c r="U4328" s="43">
        <f ca="1">_xll.BInterpol('Base CDI'!$H$4:$H$28,'Base CDI'!$I$4:$I$29,S4328,"Cubic","Extrapolate=Linear","MultiX=Average","Skip=True","Sort=True")</f>
        <v>13.412421340629274</v>
      </c>
    </row>
    <row r="4329" spans="16:21" x14ac:dyDescent="0.25">
      <c r="P4329" s="10">
        <v>40807</v>
      </c>
      <c r="Q4329">
        <v>26.584900000000001</v>
      </c>
      <c r="S4329" s="42">
        <f t="shared" ca="1" si="73"/>
        <v>50300</v>
      </c>
      <c r="T4329" s="43">
        <f ca="1">_xll.BInterpol('Base CDI'!$H$4:$H$28,'Base CDI'!$J$4:$J$29,S4329,"Cubic","Extrapolate=Linear","MultiX=Average","Skip=True","Sort=True")</f>
        <v>13.439058823529411</v>
      </c>
      <c r="U4329" s="43">
        <f ca="1">_xll.BInterpol('Base CDI'!$H$4:$H$28,'Base CDI'!$I$4:$I$29,S4329,"Cubic","Extrapolate=Linear","MultiX=Average","Skip=True","Sort=True")</f>
        <v>13.41235294117647</v>
      </c>
    </row>
    <row r="4330" spans="16:21" x14ac:dyDescent="0.25">
      <c r="P4330" s="10">
        <v>40808</v>
      </c>
      <c r="Q4330">
        <v>26.59675</v>
      </c>
      <c r="S4330" s="42">
        <f t="shared" ca="1" si="73"/>
        <v>50301</v>
      </c>
      <c r="T4330" s="43">
        <f ca="1">_xll.BInterpol('Base CDI'!$H$4:$H$28,'Base CDI'!$J$4:$J$29,S4330,"Cubic","Extrapolate=Linear","MultiX=Average","Skip=True","Sort=True")</f>
        <v>13.439016415868672</v>
      </c>
      <c r="U4330" s="43">
        <f ca="1">_xll.BInterpol('Base CDI'!$H$4:$H$28,'Base CDI'!$I$4:$I$29,S4330,"Cubic","Extrapolate=Linear","MultiX=Average","Skip=True","Sort=True")</f>
        <v>13.412284541723666</v>
      </c>
    </row>
    <row r="4331" spans="16:21" x14ac:dyDescent="0.25">
      <c r="P4331" s="10">
        <v>40809</v>
      </c>
      <c r="Q4331">
        <v>26.608599999999999</v>
      </c>
      <c r="S4331" s="42">
        <f t="shared" ca="1" si="73"/>
        <v>50302</v>
      </c>
      <c r="T4331" s="43">
        <f ca="1">_xll.BInterpol('Base CDI'!$H$4:$H$28,'Base CDI'!$J$4:$J$29,S4331,"Cubic","Extrapolate=Linear","MultiX=Average","Skip=True","Sort=True")</f>
        <v>13.438974008207934</v>
      </c>
      <c r="U4331" s="43">
        <f ca="1">_xll.BInterpol('Base CDI'!$H$4:$H$28,'Base CDI'!$I$4:$I$29,S4331,"Cubic","Extrapolate=Linear","MultiX=Average","Skip=True","Sort=True")</f>
        <v>13.412216142270861</v>
      </c>
    </row>
    <row r="4332" spans="16:21" x14ac:dyDescent="0.25">
      <c r="P4332" s="10">
        <v>40812</v>
      </c>
      <c r="Q4332">
        <v>26.620450000000002</v>
      </c>
      <c r="S4332" s="42">
        <f t="shared" ca="1" si="73"/>
        <v>50303</v>
      </c>
      <c r="T4332" s="43">
        <f ca="1">_xll.BInterpol('Base CDI'!$H$4:$H$28,'Base CDI'!$J$4:$J$29,S4332,"Cubic","Extrapolate=Linear","MultiX=Average","Skip=True","Sort=True")</f>
        <v>13.438931600547194</v>
      </c>
      <c r="U4332" s="43">
        <f ca="1">_xll.BInterpol('Base CDI'!$H$4:$H$28,'Base CDI'!$I$4:$I$29,S4332,"Cubic","Extrapolate=Linear","MultiX=Average","Skip=True","Sort=True")</f>
        <v>13.412147742818057</v>
      </c>
    </row>
    <row r="4333" spans="16:21" x14ac:dyDescent="0.25">
      <c r="P4333" s="10">
        <v>40813</v>
      </c>
      <c r="Q4333">
        <v>26.63232</v>
      </c>
      <c r="S4333" s="42">
        <f t="shared" ca="1" si="73"/>
        <v>50304</v>
      </c>
      <c r="T4333" s="43">
        <f ca="1">_xll.BInterpol('Base CDI'!$H$4:$H$28,'Base CDI'!$J$4:$J$29,S4333,"Cubic","Extrapolate=Linear","MultiX=Average","Skip=True","Sort=True")</f>
        <v>13.438889192886457</v>
      </c>
      <c r="U4333" s="43">
        <f ca="1">_xll.BInterpol('Base CDI'!$H$4:$H$28,'Base CDI'!$I$4:$I$29,S4333,"Cubic","Extrapolate=Linear","MultiX=Average","Skip=True","Sort=True")</f>
        <v>13.412079343365253</v>
      </c>
    </row>
    <row r="4334" spans="16:21" x14ac:dyDescent="0.25">
      <c r="P4334" s="10">
        <v>40814</v>
      </c>
      <c r="Q4334">
        <v>26.644179999999999</v>
      </c>
      <c r="S4334" s="42">
        <f t="shared" ca="1" si="73"/>
        <v>50305</v>
      </c>
      <c r="T4334" s="43">
        <f ca="1">_xll.BInterpol('Base CDI'!$H$4:$H$28,'Base CDI'!$J$4:$J$29,S4334,"Cubic","Extrapolate=Linear","MultiX=Average","Skip=True","Sort=True")</f>
        <v>13.438846785225717</v>
      </c>
      <c r="U4334" s="43">
        <f ca="1">_xll.BInterpol('Base CDI'!$H$4:$H$28,'Base CDI'!$I$4:$I$29,S4334,"Cubic","Extrapolate=Linear","MultiX=Average","Skip=True","Sort=True")</f>
        <v>13.412010943912447</v>
      </c>
    </row>
    <row r="4335" spans="16:21" x14ac:dyDescent="0.25">
      <c r="P4335" s="10">
        <v>40815</v>
      </c>
      <c r="Q4335">
        <v>26.65605</v>
      </c>
      <c r="S4335" s="42">
        <f t="shared" ca="1" si="73"/>
        <v>50306</v>
      </c>
      <c r="T4335" s="43">
        <f ca="1">_xll.BInterpol('Base CDI'!$H$4:$H$28,'Base CDI'!$J$4:$J$29,S4335,"Cubic","Extrapolate=Linear","MultiX=Average","Skip=True","Sort=True")</f>
        <v>13.438804377564978</v>
      </c>
      <c r="U4335" s="43">
        <f ca="1">_xll.BInterpol('Base CDI'!$H$4:$H$28,'Base CDI'!$I$4:$I$29,S4335,"Cubic","Extrapolate=Linear","MultiX=Average","Skip=True","Sort=True")</f>
        <v>13.411942544459643</v>
      </c>
    </row>
    <row r="4336" spans="16:21" x14ac:dyDescent="0.25">
      <c r="P4336" s="10">
        <v>40816</v>
      </c>
      <c r="Q4336">
        <v>26.667929999999998</v>
      </c>
      <c r="S4336" s="42">
        <f t="shared" ca="1" si="73"/>
        <v>50307</v>
      </c>
      <c r="T4336" s="43">
        <f ca="1">_xll.BInterpol('Base CDI'!$H$4:$H$28,'Base CDI'!$J$4:$J$29,S4336,"Cubic","Extrapolate=Linear","MultiX=Average","Skip=True","Sort=True")</f>
        <v>13.43876196990424</v>
      </c>
      <c r="U4336" s="43">
        <f ca="1">_xll.BInterpol('Base CDI'!$H$4:$H$28,'Base CDI'!$I$4:$I$29,S4336,"Cubic","Extrapolate=Linear","MultiX=Average","Skip=True","Sort=True")</f>
        <v>13.411874145006839</v>
      </c>
    </row>
    <row r="4337" spans="16:21" x14ac:dyDescent="0.25">
      <c r="P4337" s="10">
        <v>40819</v>
      </c>
      <c r="Q4337">
        <v>26.67981</v>
      </c>
      <c r="S4337" s="42">
        <f t="shared" ca="1" si="73"/>
        <v>50308</v>
      </c>
      <c r="T4337" s="43">
        <f ca="1">_xll.BInterpol('Base CDI'!$H$4:$H$28,'Base CDI'!$J$4:$J$29,S4337,"Cubic","Extrapolate=Linear","MultiX=Average","Skip=True","Sort=True")</f>
        <v>13.438719562243501</v>
      </c>
      <c r="U4337" s="43">
        <f ca="1">_xll.BInterpol('Base CDI'!$H$4:$H$28,'Base CDI'!$I$4:$I$29,S4337,"Cubic","Extrapolate=Linear","MultiX=Average","Skip=True","Sort=True")</f>
        <v>13.411805745554036</v>
      </c>
    </row>
    <row r="4338" spans="16:21" x14ac:dyDescent="0.25">
      <c r="P4338" s="10">
        <v>40820</v>
      </c>
      <c r="Q4338">
        <v>26.69171</v>
      </c>
      <c r="S4338" s="42">
        <f t="shared" ca="1" si="73"/>
        <v>50309</v>
      </c>
      <c r="T4338" s="43">
        <f ca="1">_xll.BInterpol('Base CDI'!$H$4:$H$28,'Base CDI'!$J$4:$J$29,S4338,"Cubic","Extrapolate=Linear","MultiX=Average","Skip=True","Sort=True")</f>
        <v>13.438677154582763</v>
      </c>
      <c r="U4338" s="43">
        <f ca="1">_xll.BInterpol('Base CDI'!$H$4:$H$28,'Base CDI'!$I$4:$I$29,S4338,"Cubic","Extrapolate=Linear","MultiX=Average","Skip=True","Sort=True")</f>
        <v>13.41173734610123</v>
      </c>
    </row>
    <row r="4339" spans="16:21" x14ac:dyDescent="0.25">
      <c r="P4339" s="10">
        <v>40821</v>
      </c>
      <c r="Q4339">
        <v>26.703600000000002</v>
      </c>
      <c r="S4339" s="42">
        <f t="shared" ca="1" si="73"/>
        <v>50310</v>
      </c>
      <c r="T4339" s="43">
        <f ca="1">_xll.BInterpol('Base CDI'!$H$4:$H$28,'Base CDI'!$J$4:$J$29,S4339,"Cubic","Extrapolate=Linear","MultiX=Average","Skip=True","Sort=True")</f>
        <v>13.438634746922023</v>
      </c>
      <c r="U4339" s="43">
        <f ca="1">_xll.BInterpol('Base CDI'!$H$4:$H$28,'Base CDI'!$I$4:$I$29,S4339,"Cubic","Extrapolate=Linear","MultiX=Average","Skip=True","Sort=True")</f>
        <v>13.411668946648426</v>
      </c>
    </row>
    <row r="4340" spans="16:21" x14ac:dyDescent="0.25">
      <c r="P4340" s="10">
        <v>40822</v>
      </c>
      <c r="Q4340">
        <v>26.715499999999999</v>
      </c>
      <c r="S4340" s="42">
        <f t="shared" ca="1" si="73"/>
        <v>50311</v>
      </c>
      <c r="T4340" s="43">
        <f ca="1">_xll.BInterpol('Base CDI'!$H$4:$H$28,'Base CDI'!$J$4:$J$29,S4340,"Cubic","Extrapolate=Linear","MultiX=Average","Skip=True","Sort=True")</f>
        <v>13.438592339261286</v>
      </c>
      <c r="U4340" s="43">
        <f ca="1">_xll.BInterpol('Base CDI'!$H$4:$H$28,'Base CDI'!$I$4:$I$29,S4340,"Cubic","Extrapolate=Linear","MultiX=Average","Skip=True","Sort=True")</f>
        <v>13.411600547195622</v>
      </c>
    </row>
    <row r="4341" spans="16:21" x14ac:dyDescent="0.25">
      <c r="P4341" s="10">
        <v>40823</v>
      </c>
      <c r="Q4341">
        <v>26.727399999999999</v>
      </c>
      <c r="S4341" s="42">
        <f t="shared" ca="1" si="73"/>
        <v>50312</v>
      </c>
      <c r="T4341" s="43">
        <f ca="1">_xll.BInterpol('Base CDI'!$H$4:$H$28,'Base CDI'!$J$4:$J$29,S4341,"Cubic","Extrapolate=Linear","MultiX=Average","Skip=True","Sort=True")</f>
        <v>13.438549931600546</v>
      </c>
      <c r="U4341" s="43">
        <f ca="1">_xll.BInterpol('Base CDI'!$H$4:$H$28,'Base CDI'!$I$4:$I$29,S4341,"Cubic","Extrapolate=Linear","MultiX=Average","Skip=True","Sort=True")</f>
        <v>13.411532147742818</v>
      </c>
    </row>
    <row r="4342" spans="16:21" x14ac:dyDescent="0.25">
      <c r="P4342" s="10">
        <v>40826</v>
      </c>
      <c r="Q4342">
        <v>26.73931</v>
      </c>
      <c r="S4342" s="42">
        <f t="shared" ca="1" si="73"/>
        <v>50313</v>
      </c>
      <c r="T4342" s="43">
        <f ca="1">_xll.BInterpol('Base CDI'!$H$4:$H$28,'Base CDI'!$J$4:$J$29,S4342,"Cubic","Extrapolate=Linear","MultiX=Average","Skip=True","Sort=True")</f>
        <v>13.438507523939808</v>
      </c>
      <c r="U4342" s="43">
        <f ca="1">_xll.BInterpol('Base CDI'!$H$4:$H$28,'Base CDI'!$I$4:$I$29,S4342,"Cubic","Extrapolate=Linear","MultiX=Average","Skip=True","Sort=True")</f>
        <v>13.411463748290013</v>
      </c>
    </row>
    <row r="4343" spans="16:21" x14ac:dyDescent="0.25">
      <c r="P4343" s="10">
        <v>40827</v>
      </c>
      <c r="Q4343">
        <v>26.75123</v>
      </c>
      <c r="S4343" s="42">
        <f t="shared" ca="1" si="73"/>
        <v>50314</v>
      </c>
      <c r="T4343" s="43">
        <f ca="1">_xll.BInterpol('Base CDI'!$H$4:$H$28,'Base CDI'!$J$4:$J$29,S4343,"Cubic","Extrapolate=Linear","MultiX=Average","Skip=True","Sort=True")</f>
        <v>13.438465116279069</v>
      </c>
      <c r="U4343" s="43">
        <f ca="1">_xll.BInterpol('Base CDI'!$H$4:$H$28,'Base CDI'!$I$4:$I$29,S4343,"Cubic","Extrapolate=Linear","MultiX=Average","Skip=True","Sort=True")</f>
        <v>13.411395348837209</v>
      </c>
    </row>
    <row r="4344" spans="16:21" x14ac:dyDescent="0.25">
      <c r="P4344" s="10">
        <v>40829</v>
      </c>
      <c r="Q4344">
        <v>26.76315</v>
      </c>
      <c r="S4344" s="42">
        <f t="shared" ca="1" si="73"/>
        <v>50315</v>
      </c>
      <c r="T4344" s="43">
        <f ca="1">_xll.BInterpol('Base CDI'!$H$4:$H$28,'Base CDI'!$J$4:$J$29,S4344,"Cubic","Extrapolate=Linear","MultiX=Average","Skip=True","Sort=True")</f>
        <v>13.438422708618329</v>
      </c>
      <c r="U4344" s="43">
        <f ca="1">_xll.BInterpol('Base CDI'!$H$4:$H$28,'Base CDI'!$I$4:$I$29,S4344,"Cubic","Extrapolate=Linear","MultiX=Average","Skip=True","Sort=True")</f>
        <v>13.411326949384405</v>
      </c>
    </row>
    <row r="4345" spans="16:21" x14ac:dyDescent="0.25">
      <c r="P4345" s="10">
        <v>40830</v>
      </c>
      <c r="Q4345">
        <v>26.77506</v>
      </c>
      <c r="S4345" s="42">
        <f t="shared" ca="1" si="73"/>
        <v>50316</v>
      </c>
      <c r="T4345" s="43">
        <f ca="1">_xll.BInterpol('Base CDI'!$H$4:$H$28,'Base CDI'!$J$4:$J$29,S4345,"Cubic","Extrapolate=Linear","MultiX=Average","Skip=True","Sort=True")</f>
        <v>13.438380300957592</v>
      </c>
      <c r="U4345" s="43">
        <f ca="1">_xll.BInterpol('Base CDI'!$H$4:$H$28,'Base CDI'!$I$4:$I$29,S4345,"Cubic","Extrapolate=Linear","MultiX=Average","Skip=True","Sort=True")</f>
        <v>13.411258549931601</v>
      </c>
    </row>
    <row r="4346" spans="16:21" x14ac:dyDescent="0.25">
      <c r="P4346" s="10">
        <v>40833</v>
      </c>
      <c r="Q4346">
        <v>26.78698</v>
      </c>
      <c r="S4346" s="42">
        <f t="shared" ca="1" si="73"/>
        <v>50317</v>
      </c>
      <c r="T4346" s="43">
        <f ca="1">_xll.BInterpol('Base CDI'!$H$4:$H$28,'Base CDI'!$J$4:$J$29,S4346,"Cubic","Extrapolate=Linear","MultiX=Average","Skip=True","Sort=True")</f>
        <v>13.438337893296852</v>
      </c>
      <c r="U4346" s="43">
        <f ca="1">_xll.BInterpol('Base CDI'!$H$4:$H$28,'Base CDI'!$I$4:$I$29,S4346,"Cubic","Extrapolate=Linear","MultiX=Average","Skip=True","Sort=True")</f>
        <v>13.411190150478795</v>
      </c>
    </row>
    <row r="4347" spans="16:21" x14ac:dyDescent="0.25">
      <c r="P4347" s="10">
        <v>40834</v>
      </c>
      <c r="Q4347">
        <v>26.798909999999999</v>
      </c>
      <c r="S4347" s="42">
        <f t="shared" ca="1" si="73"/>
        <v>50318</v>
      </c>
      <c r="T4347" s="43">
        <f ca="1">_xll.BInterpol('Base CDI'!$H$4:$H$28,'Base CDI'!$J$4:$J$29,S4347,"Cubic","Extrapolate=Linear","MultiX=Average","Skip=True","Sort=True")</f>
        <v>13.438295485636115</v>
      </c>
      <c r="U4347" s="43">
        <f ca="1">_xll.BInterpol('Base CDI'!$H$4:$H$28,'Base CDI'!$I$4:$I$29,S4347,"Cubic","Extrapolate=Linear","MultiX=Average","Skip=True","Sort=True")</f>
        <v>13.411121751025991</v>
      </c>
    </row>
    <row r="4348" spans="16:21" x14ac:dyDescent="0.25">
      <c r="P4348" s="10">
        <v>40835</v>
      </c>
      <c r="Q4348">
        <v>26.810839999999999</v>
      </c>
      <c r="S4348" s="42">
        <f t="shared" ca="1" si="73"/>
        <v>50319</v>
      </c>
      <c r="T4348" s="43">
        <f ca="1">_xll.BInterpol('Base CDI'!$H$4:$H$28,'Base CDI'!$J$4:$J$29,S4348,"Cubic","Extrapolate=Linear","MultiX=Average","Skip=True","Sort=True")</f>
        <v>13.438253077975375</v>
      </c>
      <c r="U4348" s="43">
        <f ca="1">_xll.BInterpol('Base CDI'!$H$4:$H$28,'Base CDI'!$I$4:$I$29,S4348,"Cubic","Extrapolate=Linear","MultiX=Average","Skip=True","Sort=True")</f>
        <v>13.411053351573187</v>
      </c>
    </row>
    <row r="4349" spans="16:21" x14ac:dyDescent="0.25">
      <c r="P4349" s="10">
        <v>40836</v>
      </c>
      <c r="Q4349">
        <v>26.822780000000002</v>
      </c>
      <c r="S4349" s="42">
        <f t="shared" ca="1" si="73"/>
        <v>50320</v>
      </c>
      <c r="T4349" s="43">
        <f ca="1">_xll.BInterpol('Base CDI'!$H$4:$H$28,'Base CDI'!$J$4:$J$29,S4349,"Cubic","Extrapolate=Linear","MultiX=Average","Skip=True","Sort=True")</f>
        <v>13.438210670314637</v>
      </c>
      <c r="U4349" s="43">
        <f ca="1">_xll.BInterpol('Base CDI'!$H$4:$H$28,'Base CDI'!$I$4:$I$29,S4349,"Cubic","Extrapolate=Linear","MultiX=Average","Skip=True","Sort=True")</f>
        <v>13.410984952120382</v>
      </c>
    </row>
    <row r="4350" spans="16:21" x14ac:dyDescent="0.25">
      <c r="P4350" s="10">
        <v>40837</v>
      </c>
      <c r="Q4350">
        <v>26.83427</v>
      </c>
      <c r="S4350" s="42">
        <f t="shared" ca="1" si="73"/>
        <v>50321</v>
      </c>
      <c r="T4350" s="43">
        <f ca="1">_xll.BInterpol('Base CDI'!$H$4:$H$28,'Base CDI'!$J$4:$J$29,S4350,"Cubic","Extrapolate=Linear","MultiX=Average","Skip=True","Sort=True")</f>
        <v>13.438168262653898</v>
      </c>
      <c r="U4350" s="43">
        <f ca="1">_xll.BInterpol('Base CDI'!$H$4:$H$28,'Base CDI'!$I$4:$I$29,S4350,"Cubic","Extrapolate=Linear","MultiX=Average","Skip=True","Sort=True")</f>
        <v>13.410916552667578</v>
      </c>
    </row>
    <row r="4351" spans="16:21" x14ac:dyDescent="0.25">
      <c r="P4351" s="10">
        <v>40840</v>
      </c>
      <c r="Q4351">
        <v>26.845759999999999</v>
      </c>
      <c r="S4351" s="42">
        <f t="shared" ca="1" si="73"/>
        <v>50322</v>
      </c>
      <c r="T4351" s="43">
        <f ca="1">_xll.BInterpol('Base CDI'!$H$4:$H$28,'Base CDI'!$J$4:$J$29,S4351,"Cubic","Extrapolate=Linear","MultiX=Average","Skip=True","Sort=True")</f>
        <v>13.438125854993158</v>
      </c>
      <c r="U4351" s="43">
        <f ca="1">_xll.BInterpol('Base CDI'!$H$4:$H$28,'Base CDI'!$I$4:$I$29,S4351,"Cubic","Extrapolate=Linear","MultiX=Average","Skip=True","Sort=True")</f>
        <v>13.410848153214774</v>
      </c>
    </row>
    <row r="4352" spans="16:21" x14ac:dyDescent="0.25">
      <c r="P4352" s="10">
        <v>40841</v>
      </c>
      <c r="Q4352">
        <v>26.857250000000001</v>
      </c>
      <c r="S4352" s="42">
        <f t="shared" ca="1" si="73"/>
        <v>50323</v>
      </c>
      <c r="T4352" s="43">
        <f ca="1">_xll.BInterpol('Base CDI'!$H$4:$H$28,'Base CDI'!$J$4:$J$29,S4352,"Cubic","Extrapolate=Linear","MultiX=Average","Skip=True","Sort=True")</f>
        <v>13.438083447332421</v>
      </c>
      <c r="U4352" s="43">
        <f ca="1">_xll.BInterpol('Base CDI'!$H$4:$H$28,'Base CDI'!$I$4:$I$29,S4352,"Cubic","Extrapolate=Linear","MultiX=Average","Skip=True","Sort=True")</f>
        <v>13.41077975376197</v>
      </c>
    </row>
    <row r="4353" spans="16:21" x14ac:dyDescent="0.25">
      <c r="P4353" s="10">
        <v>40842</v>
      </c>
      <c r="Q4353">
        <v>26.868749999999999</v>
      </c>
      <c r="S4353" s="42">
        <f t="shared" ca="1" si="73"/>
        <v>50324</v>
      </c>
      <c r="T4353" s="43">
        <f ca="1">_xll.BInterpol('Base CDI'!$H$4:$H$28,'Base CDI'!$J$4:$J$29,S4353,"Cubic","Extrapolate=Linear","MultiX=Average","Skip=True","Sort=True")</f>
        <v>13.438041039671681</v>
      </c>
      <c r="U4353" s="43">
        <f ca="1">_xll.BInterpol('Base CDI'!$H$4:$H$28,'Base CDI'!$I$4:$I$29,S4353,"Cubic","Extrapolate=Linear","MultiX=Average","Skip=True","Sort=True")</f>
        <v>13.410711354309164</v>
      </c>
    </row>
    <row r="4354" spans="16:21" x14ac:dyDescent="0.25">
      <c r="P4354" s="10">
        <v>40843</v>
      </c>
      <c r="Q4354">
        <v>26.88025</v>
      </c>
      <c r="S4354" s="42">
        <f t="shared" ca="1" si="73"/>
        <v>50325</v>
      </c>
      <c r="T4354" s="43">
        <f ca="1">_xll.BInterpol('Base CDI'!$H$4:$H$28,'Base CDI'!$J$4:$J$29,S4354,"Cubic","Extrapolate=Linear","MultiX=Average","Skip=True","Sort=True")</f>
        <v>13.437998632010943</v>
      </c>
      <c r="U4354" s="43">
        <f ca="1">_xll.BInterpol('Base CDI'!$H$4:$H$28,'Base CDI'!$I$4:$I$29,S4354,"Cubic","Extrapolate=Linear","MultiX=Average","Skip=True","Sort=True")</f>
        <v>13.41064295485636</v>
      </c>
    </row>
    <row r="4355" spans="16:21" x14ac:dyDescent="0.25">
      <c r="P4355" s="10">
        <v>40844</v>
      </c>
      <c r="Q4355">
        <v>26.891760000000001</v>
      </c>
      <c r="S4355" s="42">
        <f t="shared" ca="1" si="73"/>
        <v>50326</v>
      </c>
      <c r="T4355" s="43">
        <f ca="1">_xll.BInterpol('Base CDI'!$H$4:$H$28,'Base CDI'!$J$4:$J$29,S4355,"Cubic","Extrapolate=Linear","MultiX=Average","Skip=True","Sort=True")</f>
        <v>13.437956224350204</v>
      </c>
      <c r="U4355" s="43">
        <f ca="1">_xll.BInterpol('Base CDI'!$H$4:$H$28,'Base CDI'!$I$4:$I$29,S4355,"Cubic","Extrapolate=Linear","MultiX=Average","Skip=True","Sort=True")</f>
        <v>13.410574555403556</v>
      </c>
    </row>
    <row r="4356" spans="16:21" x14ac:dyDescent="0.25">
      <c r="P4356" s="10">
        <v>40847</v>
      </c>
      <c r="Q4356">
        <v>26.903269999999999</v>
      </c>
      <c r="S4356" s="42">
        <f t="shared" ca="1" si="73"/>
        <v>50327</v>
      </c>
      <c r="T4356" s="43">
        <f ca="1">_xll.BInterpol('Base CDI'!$H$4:$H$28,'Base CDI'!$J$4:$J$29,S4356,"Cubic","Extrapolate=Linear","MultiX=Average","Skip=True","Sort=True")</f>
        <v>13.437913816689466</v>
      </c>
      <c r="U4356" s="43">
        <f ca="1">_xll.BInterpol('Base CDI'!$H$4:$H$28,'Base CDI'!$I$4:$I$29,S4356,"Cubic","Extrapolate=Linear","MultiX=Average","Skip=True","Sort=True")</f>
        <v>13.410506155950753</v>
      </c>
    </row>
    <row r="4357" spans="16:21" x14ac:dyDescent="0.25">
      <c r="P4357" s="10">
        <v>40848</v>
      </c>
      <c r="Q4357">
        <v>26.91479</v>
      </c>
      <c r="S4357" s="42">
        <f t="shared" ca="1" si="73"/>
        <v>50328</v>
      </c>
      <c r="T4357" s="43">
        <f ca="1">_xll.BInterpol('Base CDI'!$H$4:$H$28,'Base CDI'!$J$4:$J$29,S4357,"Cubic","Extrapolate=Linear","MultiX=Average","Skip=True","Sort=True")</f>
        <v>13.437871409028727</v>
      </c>
      <c r="U4357" s="43">
        <f ca="1">_xll.BInterpol('Base CDI'!$H$4:$H$28,'Base CDI'!$I$4:$I$29,S4357,"Cubic","Extrapolate=Linear","MultiX=Average","Skip=True","Sort=True")</f>
        <v>13.410437756497947</v>
      </c>
    </row>
    <row r="4358" spans="16:21" x14ac:dyDescent="0.25">
      <c r="P4358" s="10">
        <v>40850</v>
      </c>
      <c r="Q4358">
        <v>26.92632</v>
      </c>
      <c r="S4358" s="42">
        <f t="shared" ca="1" si="73"/>
        <v>50329</v>
      </c>
      <c r="T4358" s="43">
        <f ca="1">_xll.BInterpol('Base CDI'!$H$4:$H$28,'Base CDI'!$J$4:$J$29,S4358,"Cubic","Extrapolate=Linear","MultiX=Average","Skip=True","Sort=True")</f>
        <v>13.437829001367987</v>
      </c>
      <c r="U4358" s="43">
        <f ca="1">_xll.BInterpol('Base CDI'!$H$4:$H$28,'Base CDI'!$I$4:$I$29,S4358,"Cubic","Extrapolate=Linear","MultiX=Average","Skip=True","Sort=True")</f>
        <v>13.410369357045143</v>
      </c>
    </row>
    <row r="4359" spans="16:21" x14ac:dyDescent="0.25">
      <c r="P4359" s="10">
        <v>40851</v>
      </c>
      <c r="Q4359">
        <v>26.937850000000001</v>
      </c>
      <c r="S4359" s="42">
        <f t="shared" ca="1" si="73"/>
        <v>50330</v>
      </c>
      <c r="T4359" s="43">
        <f ca="1">_xll.BInterpol('Base CDI'!$H$4:$H$28,'Base CDI'!$J$4:$J$29,S4359,"Cubic","Extrapolate=Linear","MultiX=Average","Skip=True","Sort=True")</f>
        <v>13.43778659370725</v>
      </c>
      <c r="U4359" s="43">
        <f ca="1">_xll.BInterpol('Base CDI'!$H$4:$H$28,'Base CDI'!$I$4:$I$29,S4359,"Cubic","Extrapolate=Linear","MultiX=Average","Skip=True","Sort=True")</f>
        <v>13.410300957592339</v>
      </c>
    </row>
    <row r="4360" spans="16:21" x14ac:dyDescent="0.25">
      <c r="P4360" s="10">
        <v>40854</v>
      </c>
      <c r="Q4360">
        <v>26.949390000000001</v>
      </c>
      <c r="S4360" s="42">
        <f t="shared" ca="1" si="73"/>
        <v>50331</v>
      </c>
      <c r="T4360" s="43">
        <f ca="1">_xll.BInterpol('Base CDI'!$H$4:$H$28,'Base CDI'!$J$4:$J$29,S4360,"Cubic","Extrapolate=Linear","MultiX=Average","Skip=True","Sort=True")</f>
        <v>13.43774418604651</v>
      </c>
      <c r="U4360" s="43">
        <f ca="1">_xll.BInterpol('Base CDI'!$H$4:$H$28,'Base CDI'!$I$4:$I$29,S4360,"Cubic","Extrapolate=Linear","MultiX=Average","Skip=True","Sort=True")</f>
        <v>13.410232558139535</v>
      </c>
    </row>
    <row r="4361" spans="16:21" x14ac:dyDescent="0.25">
      <c r="P4361" s="10">
        <v>40855</v>
      </c>
      <c r="Q4361">
        <v>26.96095</v>
      </c>
      <c r="S4361" s="42">
        <f t="shared" ca="1" si="73"/>
        <v>50332</v>
      </c>
      <c r="T4361" s="43">
        <f ca="1">_xll.BInterpol('Base CDI'!$H$4:$H$28,'Base CDI'!$J$4:$J$29,S4361,"Cubic","Extrapolate=Linear","MultiX=Average","Skip=True","Sort=True")</f>
        <v>13.437701778385772</v>
      </c>
      <c r="U4361" s="43">
        <f ca="1">_xll.BInterpol('Base CDI'!$H$4:$H$28,'Base CDI'!$I$4:$I$29,S4361,"Cubic","Extrapolate=Linear","MultiX=Average","Skip=True","Sort=True")</f>
        <v>13.41016415868673</v>
      </c>
    </row>
    <row r="4362" spans="16:21" x14ac:dyDescent="0.25">
      <c r="P4362" s="10">
        <v>40856</v>
      </c>
      <c r="Q4362">
        <v>26.9725</v>
      </c>
      <c r="S4362" s="42">
        <f t="shared" ca="1" si="73"/>
        <v>50333</v>
      </c>
      <c r="T4362" s="43">
        <f ca="1">_xll.BInterpol('Base CDI'!$H$4:$H$28,'Base CDI'!$J$4:$J$29,S4362,"Cubic","Extrapolate=Linear","MultiX=Average","Skip=True","Sort=True")</f>
        <v>13.437659370725033</v>
      </c>
      <c r="U4362" s="43">
        <f ca="1">_xll.BInterpol('Base CDI'!$H$4:$H$28,'Base CDI'!$I$4:$I$29,S4362,"Cubic","Extrapolate=Linear","MultiX=Average","Skip=True","Sort=True")</f>
        <v>13.410095759233926</v>
      </c>
    </row>
    <row r="4363" spans="16:21" x14ac:dyDescent="0.25">
      <c r="P4363" s="10">
        <v>40857</v>
      </c>
      <c r="Q4363">
        <v>26.98404</v>
      </c>
      <c r="S4363" s="42">
        <f t="shared" ref="S4363:S4426" ca="1" si="74">S4362+1</f>
        <v>50334</v>
      </c>
      <c r="T4363" s="43">
        <f ca="1">_xll.BInterpol('Base CDI'!$H$4:$H$28,'Base CDI'!$J$4:$J$29,S4363,"Cubic","Extrapolate=Linear","MultiX=Average","Skip=True","Sort=True")</f>
        <v>13.437616963064295</v>
      </c>
      <c r="U4363" s="43">
        <f ca="1">_xll.BInterpol('Base CDI'!$H$4:$H$28,'Base CDI'!$I$4:$I$29,S4363,"Cubic","Extrapolate=Linear","MultiX=Average","Skip=True","Sort=True")</f>
        <v>13.410027359781122</v>
      </c>
    </row>
    <row r="4364" spans="16:21" x14ac:dyDescent="0.25">
      <c r="P4364" s="10">
        <v>40858</v>
      </c>
      <c r="Q4364">
        <v>26.995570000000001</v>
      </c>
      <c r="S4364" s="42">
        <f t="shared" ca="1" si="74"/>
        <v>50335</v>
      </c>
      <c r="T4364" s="43">
        <f ca="1">_xll.BInterpol('Base CDI'!$H$4:$H$28,'Base CDI'!$J$4:$J$29,S4364,"Cubic","Extrapolate=Linear","MultiX=Average","Skip=True","Sort=True")</f>
        <v>13.437574555403556</v>
      </c>
      <c r="U4364" s="43">
        <f ca="1">_xll.BInterpol('Base CDI'!$H$4:$H$28,'Base CDI'!$I$4:$I$29,S4364,"Cubic","Extrapolate=Linear","MultiX=Average","Skip=True","Sort=True")</f>
        <v>13.409958960328316</v>
      </c>
    </row>
    <row r="4365" spans="16:21" x14ac:dyDescent="0.25">
      <c r="P4365" s="10">
        <v>40861</v>
      </c>
      <c r="Q4365">
        <v>27.007110000000001</v>
      </c>
      <c r="S4365" s="42">
        <f t="shared" ca="1" si="74"/>
        <v>50336</v>
      </c>
      <c r="T4365" s="43">
        <f ca="1">_xll.BInterpol('Base CDI'!$H$4:$H$28,'Base CDI'!$J$4:$J$29,S4365,"Cubic","Extrapolate=Linear","MultiX=Average","Skip=True","Sort=True")</f>
        <v>13.437532147742816</v>
      </c>
      <c r="U4365" s="43">
        <f ca="1">_xll.BInterpol('Base CDI'!$H$4:$H$28,'Base CDI'!$I$4:$I$29,S4365,"Cubic","Extrapolate=Linear","MultiX=Average","Skip=True","Sort=True")</f>
        <v>13.409890560875512</v>
      </c>
    </row>
    <row r="4366" spans="16:21" x14ac:dyDescent="0.25">
      <c r="P4366" s="10">
        <v>40863</v>
      </c>
      <c r="Q4366">
        <v>27.018630000000002</v>
      </c>
      <c r="S4366" s="42">
        <f t="shared" ca="1" si="74"/>
        <v>50337</v>
      </c>
      <c r="T4366" s="43">
        <f ca="1">_xll.BInterpol('Base CDI'!$H$4:$H$28,'Base CDI'!$J$4:$J$29,S4366,"Cubic","Extrapolate=Linear","MultiX=Average","Skip=True","Sort=True")</f>
        <v>13.437489740082079</v>
      </c>
      <c r="U4366" s="43">
        <f ca="1">_xll.BInterpol('Base CDI'!$H$4:$H$28,'Base CDI'!$I$4:$I$29,S4366,"Cubic","Extrapolate=Linear","MultiX=Average","Skip=True","Sort=True")</f>
        <v>13.409822161422708</v>
      </c>
    </row>
    <row r="4367" spans="16:21" x14ac:dyDescent="0.25">
      <c r="P4367" s="10">
        <v>40864</v>
      </c>
      <c r="Q4367">
        <v>27.030169999999998</v>
      </c>
      <c r="S4367" s="42">
        <f t="shared" ca="1" si="74"/>
        <v>50338</v>
      </c>
      <c r="T4367" s="43">
        <f ca="1">_xll.BInterpol('Base CDI'!$H$4:$H$28,'Base CDI'!$J$4:$J$29,S4367,"Cubic","Extrapolate=Linear","MultiX=Average","Skip=True","Sort=True")</f>
        <v>13.437447332421339</v>
      </c>
      <c r="U4367" s="43">
        <f ca="1">_xll.BInterpol('Base CDI'!$H$4:$H$28,'Base CDI'!$I$4:$I$29,S4367,"Cubic","Extrapolate=Linear","MultiX=Average","Skip=True","Sort=True")</f>
        <v>13.409753761969904</v>
      </c>
    </row>
    <row r="4368" spans="16:21" x14ac:dyDescent="0.25">
      <c r="P4368" s="10">
        <v>40865</v>
      </c>
      <c r="Q4368">
        <v>27.041720000000002</v>
      </c>
      <c r="S4368" s="42">
        <f t="shared" ca="1" si="74"/>
        <v>50339</v>
      </c>
      <c r="T4368" s="43">
        <f ca="1">_xll.BInterpol('Base CDI'!$H$4:$H$28,'Base CDI'!$J$4:$J$29,S4368,"Cubic","Extrapolate=Linear","MultiX=Average","Skip=True","Sort=True")</f>
        <v>13.437404924760601</v>
      </c>
      <c r="U4368" s="43">
        <f ca="1">_xll.BInterpol('Base CDI'!$H$4:$H$28,'Base CDI'!$I$4:$I$29,S4368,"Cubic","Extrapolate=Linear","MultiX=Average","Skip=True","Sort=True")</f>
        <v>13.409685362517099</v>
      </c>
    </row>
    <row r="4369" spans="16:21" x14ac:dyDescent="0.25">
      <c r="P4369" s="10">
        <v>40868</v>
      </c>
      <c r="Q4369">
        <v>27.053270000000001</v>
      </c>
      <c r="S4369" s="42">
        <f t="shared" ca="1" si="74"/>
        <v>50340</v>
      </c>
      <c r="T4369" s="43">
        <f ca="1">_xll.BInterpol('Base CDI'!$H$4:$H$28,'Base CDI'!$J$4:$J$29,S4369,"Cubic","Extrapolate=Linear","MultiX=Average","Skip=True","Sort=True")</f>
        <v>13.437362517099862</v>
      </c>
      <c r="U4369" s="43">
        <f ca="1">_xll.BInterpol('Base CDI'!$H$4:$H$28,'Base CDI'!$I$4:$I$29,S4369,"Cubic","Extrapolate=Linear","MultiX=Average","Skip=True","Sort=True")</f>
        <v>13.409616963064295</v>
      </c>
    </row>
    <row r="4370" spans="16:21" x14ac:dyDescent="0.25">
      <c r="P4370" s="10">
        <v>40869</v>
      </c>
      <c r="Q4370">
        <v>27.06485</v>
      </c>
      <c r="S4370" s="42">
        <f t="shared" ca="1" si="74"/>
        <v>50341</v>
      </c>
      <c r="T4370" s="43">
        <f ca="1">_xll.BInterpol('Base CDI'!$H$4:$H$28,'Base CDI'!$J$4:$J$29,S4370,"Cubic","Extrapolate=Linear","MultiX=Average","Skip=True","Sort=True")</f>
        <v>13.437320109439124</v>
      </c>
      <c r="U4370" s="43">
        <f ca="1">_xll.BInterpol('Base CDI'!$H$4:$H$28,'Base CDI'!$I$4:$I$29,S4370,"Cubic","Extrapolate=Linear","MultiX=Average","Skip=True","Sort=True")</f>
        <v>13.409548563611491</v>
      </c>
    </row>
    <row r="4371" spans="16:21" x14ac:dyDescent="0.25">
      <c r="P4371" s="10">
        <v>40870</v>
      </c>
      <c r="Q4371">
        <v>27.076419999999999</v>
      </c>
      <c r="S4371" s="42">
        <f t="shared" ca="1" si="74"/>
        <v>50342</v>
      </c>
      <c r="T4371" s="43">
        <f ca="1">_xll.BInterpol('Base CDI'!$H$4:$H$28,'Base CDI'!$J$4:$J$29,S4371,"Cubic","Extrapolate=Linear","MultiX=Average","Skip=True","Sort=True")</f>
        <v>13.437277701778385</v>
      </c>
      <c r="U4371" s="43">
        <f ca="1">_xll.BInterpol('Base CDI'!$H$4:$H$28,'Base CDI'!$I$4:$I$29,S4371,"Cubic","Extrapolate=Linear","MultiX=Average","Skip=True","Sort=True")</f>
        <v>13.409480164158687</v>
      </c>
    </row>
    <row r="4372" spans="16:21" x14ac:dyDescent="0.25">
      <c r="P4372" s="10">
        <v>40871</v>
      </c>
      <c r="Q4372">
        <v>27.088010000000001</v>
      </c>
      <c r="S4372" s="42">
        <f t="shared" ca="1" si="74"/>
        <v>50343</v>
      </c>
      <c r="T4372" s="43">
        <f ca="1">_xll.BInterpol('Base CDI'!$H$4:$H$28,'Base CDI'!$J$4:$J$29,S4372,"Cubic","Extrapolate=Linear","MultiX=Average","Skip=True","Sort=True")</f>
        <v>13.437235294117647</v>
      </c>
      <c r="U4372" s="43">
        <f ca="1">_xll.BInterpol('Base CDI'!$H$4:$H$28,'Base CDI'!$I$4:$I$29,S4372,"Cubic","Extrapolate=Linear","MultiX=Average","Skip=True","Sort=True")</f>
        <v>13.409411764705881</v>
      </c>
    </row>
    <row r="4373" spans="16:21" x14ac:dyDescent="0.25">
      <c r="P4373" s="10">
        <v>40872</v>
      </c>
      <c r="Q4373">
        <v>27.099589999999999</v>
      </c>
      <c r="S4373" s="42">
        <f t="shared" ca="1" si="74"/>
        <v>50344</v>
      </c>
      <c r="T4373" s="43">
        <f ca="1">_xll.BInterpol('Base CDI'!$H$4:$H$28,'Base CDI'!$J$4:$J$29,S4373,"Cubic","Extrapolate=Linear","MultiX=Average","Skip=True","Sort=True")</f>
        <v>13.437192886456907</v>
      </c>
      <c r="U4373" s="43">
        <f ca="1">_xll.BInterpol('Base CDI'!$H$4:$H$28,'Base CDI'!$I$4:$I$29,S4373,"Cubic","Extrapolate=Linear","MultiX=Average","Skip=True","Sort=True")</f>
        <v>13.409343365253077</v>
      </c>
    </row>
    <row r="4374" spans="16:21" x14ac:dyDescent="0.25">
      <c r="P4374" s="10">
        <v>40875</v>
      </c>
      <c r="Q4374">
        <v>27.111170000000001</v>
      </c>
      <c r="S4374" s="42">
        <f t="shared" ca="1" si="74"/>
        <v>50345</v>
      </c>
      <c r="T4374" s="43">
        <f ca="1">_xll.BInterpol('Base CDI'!$H$4:$H$28,'Base CDI'!$J$4:$J$29,S4374,"Cubic","Extrapolate=Linear","MultiX=Average","Skip=True","Sort=True")</f>
        <v>13.437150478796168</v>
      </c>
      <c r="U4374" s="43">
        <f ca="1">_xll.BInterpol('Base CDI'!$H$4:$H$28,'Base CDI'!$I$4:$I$29,S4374,"Cubic","Extrapolate=Linear","MultiX=Average","Skip=True","Sort=True")</f>
        <v>13.409274965800273</v>
      </c>
    </row>
    <row r="4375" spans="16:21" x14ac:dyDescent="0.25">
      <c r="P4375" s="10">
        <v>40876</v>
      </c>
      <c r="Q4375">
        <v>27.12274</v>
      </c>
      <c r="S4375" s="42">
        <f t="shared" ca="1" si="74"/>
        <v>50346</v>
      </c>
      <c r="T4375" s="43">
        <f ca="1">_xll.BInterpol('Base CDI'!$H$4:$H$28,'Base CDI'!$J$4:$J$29,S4375,"Cubic","Extrapolate=Linear","MultiX=Average","Skip=True","Sort=True")</f>
        <v>13.43710807113543</v>
      </c>
      <c r="U4375" s="43">
        <f ca="1">_xll.BInterpol('Base CDI'!$H$4:$H$28,'Base CDI'!$I$4:$I$29,S4375,"Cubic","Extrapolate=Linear","MultiX=Average","Skip=True","Sort=True")</f>
        <v>13.409206566347468</v>
      </c>
    </row>
    <row r="4376" spans="16:21" x14ac:dyDescent="0.25">
      <c r="P4376" s="10">
        <v>40877</v>
      </c>
      <c r="Q4376">
        <v>27.1343</v>
      </c>
      <c r="S4376" s="42">
        <f t="shared" ca="1" si="74"/>
        <v>50347</v>
      </c>
      <c r="T4376" s="43">
        <f ca="1">_xll.BInterpol('Base CDI'!$H$4:$H$28,'Base CDI'!$J$4:$J$29,S4376,"Cubic","Extrapolate=Linear","MultiX=Average","Skip=True","Sort=True")</f>
        <v>13.437065663474691</v>
      </c>
      <c r="U4376" s="43">
        <f ca="1">_xll.BInterpol('Base CDI'!$H$4:$H$28,'Base CDI'!$I$4:$I$29,S4376,"Cubic","Extrapolate=Linear","MultiX=Average","Skip=True","Sort=True")</f>
        <v>13.409138166894664</v>
      </c>
    </row>
    <row r="4377" spans="16:21" x14ac:dyDescent="0.25">
      <c r="P4377" s="10">
        <v>40878</v>
      </c>
      <c r="Q4377">
        <v>27.145890000000001</v>
      </c>
      <c r="S4377" s="42">
        <f t="shared" ca="1" si="74"/>
        <v>50348</v>
      </c>
      <c r="T4377" s="43">
        <f ca="1">_xll.BInterpol('Base CDI'!$H$4:$H$28,'Base CDI'!$J$4:$J$29,S4377,"Cubic","Extrapolate=Linear","MultiX=Average","Skip=True","Sort=True")</f>
        <v>13.437023255813953</v>
      </c>
      <c r="U4377" s="43">
        <f ca="1">_xll.BInterpol('Base CDI'!$H$4:$H$28,'Base CDI'!$I$4:$I$29,S4377,"Cubic","Extrapolate=Linear","MultiX=Average","Skip=True","Sort=True")</f>
        <v>13.40906976744186</v>
      </c>
    </row>
    <row r="4378" spans="16:21" x14ac:dyDescent="0.25">
      <c r="P4378" s="10">
        <v>40879</v>
      </c>
      <c r="Q4378">
        <v>27.15701</v>
      </c>
      <c r="S4378" s="42">
        <f t="shared" ca="1" si="74"/>
        <v>50349</v>
      </c>
      <c r="T4378" s="43">
        <f ca="1">_xll.BInterpol('Base CDI'!$H$4:$H$28,'Base CDI'!$J$4:$J$29,S4378,"Cubic","Extrapolate=Linear","MultiX=Average","Skip=True","Sort=True")</f>
        <v>13.436980848153214</v>
      </c>
      <c r="U4378" s="43">
        <f ca="1">_xll.BInterpol('Base CDI'!$H$4:$H$28,'Base CDI'!$I$4:$I$29,S4378,"Cubic","Extrapolate=Linear","MultiX=Average","Skip=True","Sort=True")</f>
        <v>13.409001367989056</v>
      </c>
    </row>
    <row r="4379" spans="16:21" x14ac:dyDescent="0.25">
      <c r="P4379" s="10">
        <v>40882</v>
      </c>
      <c r="Q4379">
        <v>27.168140000000001</v>
      </c>
      <c r="S4379" s="42">
        <f t="shared" ca="1" si="74"/>
        <v>50350</v>
      </c>
      <c r="T4379" s="43">
        <f ca="1">_xll.BInterpol('Base CDI'!$H$4:$H$28,'Base CDI'!$J$4:$J$29,S4379,"Cubic","Extrapolate=Linear","MultiX=Average","Skip=True","Sort=True")</f>
        <v>13.436938440492476</v>
      </c>
      <c r="U4379" s="43">
        <f ca="1">_xll.BInterpol('Base CDI'!$H$4:$H$28,'Base CDI'!$I$4:$I$29,S4379,"Cubic","Extrapolate=Linear","MultiX=Average","Skip=True","Sort=True")</f>
        <v>13.40893296853625</v>
      </c>
    </row>
    <row r="4380" spans="16:21" x14ac:dyDescent="0.25">
      <c r="P4380" s="10">
        <v>40883</v>
      </c>
      <c r="Q4380">
        <v>27.179290000000002</v>
      </c>
      <c r="S4380" s="42">
        <f t="shared" ca="1" si="74"/>
        <v>50351</v>
      </c>
      <c r="T4380" s="43">
        <f ca="1">_xll.BInterpol('Base CDI'!$H$4:$H$28,'Base CDI'!$J$4:$J$29,S4380,"Cubic","Extrapolate=Linear","MultiX=Average","Skip=True","Sort=True")</f>
        <v>13.436896032831736</v>
      </c>
      <c r="U4380" s="43">
        <f ca="1">_xll.BInterpol('Base CDI'!$H$4:$H$28,'Base CDI'!$I$4:$I$29,S4380,"Cubic","Extrapolate=Linear","MultiX=Average","Skip=True","Sort=True")</f>
        <v>13.408864569083446</v>
      </c>
    </row>
    <row r="4381" spans="16:21" x14ac:dyDescent="0.25">
      <c r="P4381" s="10">
        <v>40884</v>
      </c>
      <c r="Q4381">
        <v>27.190429999999999</v>
      </c>
      <c r="S4381" s="42">
        <f t="shared" ca="1" si="74"/>
        <v>50352</v>
      </c>
      <c r="T4381" s="43">
        <f ca="1">_xll.BInterpol('Base CDI'!$H$4:$H$28,'Base CDI'!$J$4:$J$29,S4381,"Cubic","Extrapolate=Linear","MultiX=Average","Skip=True","Sort=True")</f>
        <v>13.436853625170997</v>
      </c>
      <c r="U4381" s="43">
        <f ca="1">_xll.BInterpol('Base CDI'!$H$4:$H$28,'Base CDI'!$I$4:$I$29,S4381,"Cubic","Extrapolate=Linear","MultiX=Average","Skip=True","Sort=True")</f>
        <v>13.408796169630643</v>
      </c>
    </row>
    <row r="4382" spans="16:21" x14ac:dyDescent="0.25">
      <c r="P4382" s="10">
        <v>40885</v>
      </c>
      <c r="Q4382">
        <v>27.201560000000001</v>
      </c>
      <c r="S4382" s="42">
        <f t="shared" ca="1" si="74"/>
        <v>50353</v>
      </c>
      <c r="T4382" s="43">
        <f ca="1">_xll.BInterpol('Base CDI'!$H$4:$H$28,'Base CDI'!$J$4:$J$29,S4382,"Cubic","Extrapolate=Linear","MultiX=Average","Skip=True","Sort=True")</f>
        <v>13.436811217510259</v>
      </c>
      <c r="U4382" s="43">
        <f ca="1">_xll.BInterpol('Base CDI'!$H$4:$H$28,'Base CDI'!$I$4:$I$29,S4382,"Cubic","Extrapolate=Linear","MultiX=Average","Skip=True","Sort=True")</f>
        <v>13.408727770177839</v>
      </c>
    </row>
    <row r="4383" spans="16:21" x14ac:dyDescent="0.25">
      <c r="P4383" s="10">
        <v>40886</v>
      </c>
      <c r="Q4383">
        <v>27.212679999999999</v>
      </c>
      <c r="S4383" s="42">
        <f t="shared" ca="1" si="74"/>
        <v>50354</v>
      </c>
      <c r="T4383" s="43">
        <f ca="1">_xll.BInterpol('Base CDI'!$H$4:$H$28,'Base CDI'!$J$4:$J$29,S4383,"Cubic","Extrapolate=Linear","MultiX=Average","Skip=True","Sort=True")</f>
        <v>13.43676880984952</v>
      </c>
      <c r="U4383" s="43">
        <f ca="1">_xll.BInterpol('Base CDI'!$H$4:$H$28,'Base CDI'!$I$4:$I$29,S4383,"Cubic","Extrapolate=Linear","MultiX=Average","Skip=True","Sort=True")</f>
        <v>13.408659370725033</v>
      </c>
    </row>
    <row r="4384" spans="16:21" x14ac:dyDescent="0.25">
      <c r="P4384" s="10">
        <v>40889</v>
      </c>
      <c r="Q4384">
        <v>27.223790000000001</v>
      </c>
      <c r="S4384" s="42">
        <f t="shared" ca="1" si="74"/>
        <v>50355</v>
      </c>
      <c r="T4384" s="43">
        <f ca="1">_xll.BInterpol('Base CDI'!$H$4:$H$28,'Base CDI'!$J$4:$J$29,S4384,"Cubic","Extrapolate=Linear","MultiX=Average","Skip=True","Sort=True")</f>
        <v>13.436726402188782</v>
      </c>
      <c r="U4384" s="43">
        <f ca="1">_xll.BInterpol('Base CDI'!$H$4:$H$28,'Base CDI'!$I$4:$I$29,S4384,"Cubic","Extrapolate=Linear","MultiX=Average","Skip=True","Sort=True")</f>
        <v>13.408590971272229</v>
      </c>
    </row>
    <row r="4385" spans="16:21" x14ac:dyDescent="0.25">
      <c r="P4385" s="10">
        <v>40890</v>
      </c>
      <c r="Q4385">
        <v>27.23489</v>
      </c>
      <c r="S4385" s="42">
        <f t="shared" ca="1" si="74"/>
        <v>50356</v>
      </c>
      <c r="T4385" s="43">
        <f ca="1">_xll.BInterpol('Base CDI'!$H$4:$H$28,'Base CDI'!$J$4:$J$29,S4385,"Cubic","Extrapolate=Linear","MultiX=Average","Skip=True","Sort=True")</f>
        <v>13.436683994528043</v>
      </c>
      <c r="U4385" s="43">
        <f ca="1">_xll.BInterpol('Base CDI'!$H$4:$H$28,'Base CDI'!$I$4:$I$29,S4385,"Cubic","Extrapolate=Linear","MultiX=Average","Skip=True","Sort=True")</f>
        <v>13.408522571819425</v>
      </c>
    </row>
    <row r="4386" spans="16:21" x14ac:dyDescent="0.25">
      <c r="P4386" s="10">
        <v>40891</v>
      </c>
      <c r="Q4386">
        <v>27.246009999999998</v>
      </c>
      <c r="S4386" s="42">
        <f t="shared" ca="1" si="74"/>
        <v>50357</v>
      </c>
      <c r="T4386" s="43">
        <f ca="1">_xll.BInterpol('Base CDI'!$H$4:$H$28,'Base CDI'!$J$4:$J$29,S4386,"Cubic","Extrapolate=Linear","MultiX=Average","Skip=True","Sort=True")</f>
        <v>13.436641586867305</v>
      </c>
      <c r="U4386" s="43">
        <f ca="1">_xll.BInterpol('Base CDI'!$H$4:$H$28,'Base CDI'!$I$4:$I$29,S4386,"Cubic","Extrapolate=Linear","MultiX=Average","Skip=True","Sort=True")</f>
        <v>13.408454172366621</v>
      </c>
    </row>
    <row r="4387" spans="16:21" x14ac:dyDescent="0.25">
      <c r="P4387" s="10">
        <v>40892</v>
      </c>
      <c r="Q4387">
        <v>27.257149999999999</v>
      </c>
      <c r="S4387" s="42">
        <f t="shared" ca="1" si="74"/>
        <v>50358</v>
      </c>
      <c r="T4387" s="43">
        <f ca="1">_xll.BInterpol('Base CDI'!$H$4:$H$28,'Base CDI'!$J$4:$J$29,S4387,"Cubic","Extrapolate=Linear","MultiX=Average","Skip=True","Sort=True")</f>
        <v>13.436599179206565</v>
      </c>
      <c r="U4387" s="43">
        <f ca="1">_xll.BInterpol('Base CDI'!$H$4:$H$28,'Base CDI'!$I$4:$I$29,S4387,"Cubic","Extrapolate=Linear","MultiX=Average","Skip=True","Sort=True")</f>
        <v>13.408385772913816</v>
      </c>
    </row>
    <row r="4388" spans="16:21" x14ac:dyDescent="0.25">
      <c r="P4388" s="10">
        <v>40893</v>
      </c>
      <c r="Q4388">
        <v>27.268319999999999</v>
      </c>
      <c r="S4388" s="42">
        <f t="shared" ca="1" si="74"/>
        <v>50359</v>
      </c>
      <c r="T4388" s="43">
        <f ca="1">_xll.BInterpol('Base CDI'!$H$4:$H$28,'Base CDI'!$J$4:$J$29,S4388,"Cubic","Extrapolate=Linear","MultiX=Average","Skip=True","Sort=True")</f>
        <v>13.436556771545826</v>
      </c>
      <c r="U4388" s="43">
        <f ca="1">_xll.BInterpol('Base CDI'!$H$4:$H$28,'Base CDI'!$I$4:$I$29,S4388,"Cubic","Extrapolate=Linear","MultiX=Average","Skip=True","Sort=True")</f>
        <v>13.408317373461012</v>
      </c>
    </row>
    <row r="4389" spans="16:21" x14ac:dyDescent="0.25">
      <c r="P4389" s="10">
        <v>40896</v>
      </c>
      <c r="Q4389">
        <v>27.279499999999999</v>
      </c>
      <c r="S4389" s="42">
        <f t="shared" ca="1" si="74"/>
        <v>50360</v>
      </c>
      <c r="T4389" s="43">
        <f ca="1">_xll.BInterpol('Base CDI'!$H$4:$H$28,'Base CDI'!$J$4:$J$29,S4389,"Cubic","Extrapolate=Linear","MultiX=Average","Skip=True","Sort=True")</f>
        <v>13.436514363885088</v>
      </c>
      <c r="U4389" s="43">
        <f ca="1">_xll.BInterpol('Base CDI'!$H$4:$H$28,'Base CDI'!$I$4:$I$29,S4389,"Cubic","Extrapolate=Linear","MultiX=Average","Skip=True","Sort=True")</f>
        <v>13.408248974008208</v>
      </c>
    </row>
    <row r="4390" spans="16:21" x14ac:dyDescent="0.25">
      <c r="P4390" s="10">
        <v>40897</v>
      </c>
      <c r="Q4390">
        <v>27.290690000000001</v>
      </c>
      <c r="S4390" s="42">
        <f t="shared" ca="1" si="74"/>
        <v>50361</v>
      </c>
      <c r="T4390" s="43">
        <f ca="1">_xll.BInterpol('Base CDI'!$H$4:$H$28,'Base CDI'!$J$4:$J$29,S4390,"Cubic","Extrapolate=Linear","MultiX=Average","Skip=True","Sort=True")</f>
        <v>13.436471956224349</v>
      </c>
      <c r="U4390" s="43">
        <f ca="1">_xll.BInterpol('Base CDI'!$H$4:$H$28,'Base CDI'!$I$4:$I$29,S4390,"Cubic","Extrapolate=Linear","MultiX=Average","Skip=True","Sort=True")</f>
        <v>13.408180574555402</v>
      </c>
    </row>
    <row r="4391" spans="16:21" x14ac:dyDescent="0.25">
      <c r="P4391" s="10">
        <v>40898</v>
      </c>
      <c r="Q4391">
        <v>27.3019</v>
      </c>
      <c r="S4391" s="42">
        <f t="shared" ca="1" si="74"/>
        <v>50362</v>
      </c>
      <c r="T4391" s="43">
        <f ca="1">_xll.BInterpol('Base CDI'!$H$4:$H$28,'Base CDI'!$J$4:$J$29,S4391,"Cubic","Extrapolate=Linear","MultiX=Average","Skip=True","Sort=True")</f>
        <v>13.436429548563611</v>
      </c>
      <c r="U4391" s="43">
        <f ca="1">_xll.BInterpol('Base CDI'!$H$4:$H$28,'Base CDI'!$I$4:$I$29,S4391,"Cubic","Extrapolate=Linear","MultiX=Average","Skip=True","Sort=True")</f>
        <v>13.408112175102598</v>
      </c>
    </row>
    <row r="4392" spans="16:21" x14ac:dyDescent="0.25">
      <c r="P4392" s="10">
        <v>40899</v>
      </c>
      <c r="Q4392">
        <v>27.313099999999999</v>
      </c>
      <c r="S4392" s="42">
        <f t="shared" ca="1" si="74"/>
        <v>50363</v>
      </c>
      <c r="T4392" s="43">
        <f ca="1">_xll.BInterpol('Base CDI'!$H$4:$H$28,'Base CDI'!$J$4:$J$29,S4392,"Cubic","Extrapolate=Linear","MultiX=Average","Skip=True","Sort=True")</f>
        <v>13.436387140902871</v>
      </c>
      <c r="U4392" s="43">
        <f ca="1">_xll.BInterpol('Base CDI'!$H$4:$H$28,'Base CDI'!$I$4:$I$29,S4392,"Cubic","Extrapolate=Linear","MultiX=Average","Skip=True","Sort=True")</f>
        <v>13.408043775649794</v>
      </c>
    </row>
    <row r="4393" spans="16:21" x14ac:dyDescent="0.25">
      <c r="P4393" s="10">
        <v>40900</v>
      </c>
      <c r="Q4393">
        <v>27.324290000000001</v>
      </c>
      <c r="S4393" s="42">
        <f t="shared" ca="1" si="74"/>
        <v>50364</v>
      </c>
      <c r="T4393" s="43">
        <f ca="1">_xll.BInterpol('Base CDI'!$H$4:$H$28,'Base CDI'!$J$4:$J$29,S4393,"Cubic","Extrapolate=Linear","MultiX=Average","Skip=True","Sort=True")</f>
        <v>13.436344733242134</v>
      </c>
      <c r="U4393" s="43">
        <f ca="1">_xll.BInterpol('Base CDI'!$H$4:$H$28,'Base CDI'!$I$4:$I$29,S4393,"Cubic","Extrapolate=Linear","MultiX=Average","Skip=True","Sort=True")</f>
        <v>13.40797537619699</v>
      </c>
    </row>
    <row r="4394" spans="16:21" x14ac:dyDescent="0.25">
      <c r="P4394" s="10">
        <v>40903</v>
      </c>
      <c r="Q4394">
        <v>27.33549</v>
      </c>
      <c r="S4394" s="42">
        <f t="shared" ca="1" si="74"/>
        <v>50365</v>
      </c>
      <c r="T4394" s="43">
        <f ca="1">_xll.BInterpol('Base CDI'!$H$4:$H$28,'Base CDI'!$J$4:$J$29,S4394,"Cubic","Extrapolate=Linear","MultiX=Average","Skip=True","Sort=True")</f>
        <v>13.436302325581394</v>
      </c>
      <c r="U4394" s="43">
        <f ca="1">_xll.BInterpol('Base CDI'!$H$4:$H$28,'Base CDI'!$I$4:$I$29,S4394,"Cubic","Extrapolate=Linear","MultiX=Average","Skip=True","Sort=True")</f>
        <v>13.407906976744185</v>
      </c>
    </row>
    <row r="4395" spans="16:21" x14ac:dyDescent="0.25">
      <c r="P4395" s="10">
        <v>40904</v>
      </c>
      <c r="Q4395">
        <v>27.34667</v>
      </c>
      <c r="S4395" s="42">
        <f t="shared" ca="1" si="74"/>
        <v>50366</v>
      </c>
      <c r="T4395" s="43">
        <f ca="1">_xll.BInterpol('Base CDI'!$H$4:$H$28,'Base CDI'!$J$4:$J$29,S4395,"Cubic","Extrapolate=Linear","MultiX=Average","Skip=True","Sort=True")</f>
        <v>13.436259917920657</v>
      </c>
      <c r="U4395" s="43">
        <f ca="1">_xll.BInterpol('Base CDI'!$H$4:$H$28,'Base CDI'!$I$4:$I$29,S4395,"Cubic","Extrapolate=Linear","MultiX=Average","Skip=True","Sort=True")</f>
        <v>13.407838577291381</v>
      </c>
    </row>
    <row r="4396" spans="16:21" x14ac:dyDescent="0.25">
      <c r="P4396" s="10">
        <v>40905</v>
      </c>
      <c r="Q4396">
        <v>27.357859999999999</v>
      </c>
      <c r="S4396" s="42">
        <f t="shared" ca="1" si="74"/>
        <v>50367</v>
      </c>
      <c r="T4396" s="43">
        <f ca="1">_xll.BInterpol('Base CDI'!$H$4:$H$28,'Base CDI'!$J$4:$J$29,S4396,"Cubic","Extrapolate=Linear","MultiX=Average","Skip=True","Sort=True")</f>
        <v>13.436217510259917</v>
      </c>
      <c r="U4396" s="43">
        <f ca="1">_xll.BInterpol('Base CDI'!$H$4:$H$28,'Base CDI'!$I$4:$I$29,S4396,"Cubic","Extrapolate=Linear","MultiX=Average","Skip=True","Sort=True")</f>
        <v>13.407770177838577</v>
      </c>
    </row>
    <row r="4397" spans="16:21" x14ac:dyDescent="0.25">
      <c r="P4397" s="10">
        <v>40906</v>
      </c>
      <c r="Q4397">
        <v>27.369050000000001</v>
      </c>
      <c r="S4397" s="42">
        <f t="shared" ca="1" si="74"/>
        <v>50368</v>
      </c>
      <c r="T4397" s="43">
        <f ca="1">_xll.BInterpol('Base CDI'!$H$4:$H$28,'Base CDI'!$J$4:$J$29,S4397,"Cubic","Extrapolate=Linear","MultiX=Average","Skip=True","Sort=True")</f>
        <v>13.436175102599178</v>
      </c>
      <c r="U4397" s="43">
        <f ca="1">_xll.BInterpol('Base CDI'!$H$4:$H$28,'Base CDI'!$I$4:$I$29,S4397,"Cubic","Extrapolate=Linear","MultiX=Average","Skip=True","Sort=True")</f>
        <v>13.407701778385773</v>
      </c>
    </row>
    <row r="4398" spans="16:21" x14ac:dyDescent="0.25">
      <c r="P4398" s="10">
        <v>40907</v>
      </c>
      <c r="Q4398">
        <v>27.38025</v>
      </c>
      <c r="S4398" s="42">
        <f t="shared" ca="1" si="74"/>
        <v>50369</v>
      </c>
      <c r="T4398" s="43">
        <f ca="1">_xll.BInterpol('Base CDI'!$H$4:$H$28,'Base CDI'!$J$4:$J$29,S4398,"Cubic","Extrapolate=Linear","MultiX=Average","Skip=True","Sort=True")</f>
        <v>13.43613269493844</v>
      </c>
      <c r="U4398" s="43">
        <f ca="1">_xll.BInterpol('Base CDI'!$H$4:$H$28,'Base CDI'!$I$4:$I$29,S4398,"Cubic","Extrapolate=Linear","MultiX=Average","Skip=True","Sort=True")</f>
        <v>13.407633378932967</v>
      </c>
    </row>
    <row r="4399" spans="16:21" x14ac:dyDescent="0.25">
      <c r="P4399" s="10">
        <v>40910</v>
      </c>
      <c r="Q4399">
        <v>27.391470000000002</v>
      </c>
      <c r="S4399" s="42">
        <f t="shared" ca="1" si="74"/>
        <v>50370</v>
      </c>
      <c r="T4399" s="43">
        <f ca="1">_xll.BInterpol('Base CDI'!$H$4:$H$28,'Base CDI'!$J$4:$J$29,S4399,"Cubic","Extrapolate=Linear","MultiX=Average","Skip=True","Sort=True")</f>
        <v>13.4360902872777</v>
      </c>
      <c r="U4399" s="43">
        <f ca="1">_xll.BInterpol('Base CDI'!$H$4:$H$28,'Base CDI'!$I$4:$I$29,S4399,"Cubic","Extrapolate=Linear","MultiX=Average","Skip=True","Sort=True")</f>
        <v>13.407564979480163</v>
      </c>
    </row>
    <row r="4400" spans="16:21" x14ac:dyDescent="0.25">
      <c r="P4400" s="10">
        <v>40911</v>
      </c>
      <c r="Q4400">
        <v>27.402709999999999</v>
      </c>
      <c r="S4400" s="42">
        <f t="shared" ca="1" si="74"/>
        <v>50371</v>
      </c>
      <c r="T4400" s="43">
        <f ca="1">_xll.BInterpol('Base CDI'!$H$4:$H$28,'Base CDI'!$J$4:$J$29,S4400,"Cubic","Extrapolate=Linear","MultiX=Average","Skip=True","Sort=True")</f>
        <v>13.436047879616963</v>
      </c>
      <c r="U4400" s="43">
        <f ca="1">_xll.BInterpol('Base CDI'!$H$4:$H$28,'Base CDI'!$I$4:$I$29,S4400,"Cubic","Extrapolate=Linear","MultiX=Average","Skip=True","Sort=True")</f>
        <v>13.40749658002736</v>
      </c>
    </row>
    <row r="4401" spans="16:21" x14ac:dyDescent="0.25">
      <c r="P4401" s="10">
        <v>40912</v>
      </c>
      <c r="Q4401">
        <v>27.41394</v>
      </c>
      <c r="S4401" s="42">
        <f t="shared" ca="1" si="74"/>
        <v>50372</v>
      </c>
      <c r="T4401" s="43">
        <f ca="1">_xll.BInterpol('Base CDI'!$H$4:$H$28,'Base CDI'!$J$4:$J$29,S4401,"Cubic","Extrapolate=Linear","MultiX=Average","Skip=True","Sort=True")</f>
        <v>13.436005471956223</v>
      </c>
      <c r="U4401" s="43">
        <f ca="1">_xll.BInterpol('Base CDI'!$H$4:$H$28,'Base CDI'!$I$4:$I$29,S4401,"Cubic","Extrapolate=Linear","MultiX=Average","Skip=True","Sort=True")</f>
        <v>13.407428180574556</v>
      </c>
    </row>
    <row r="4402" spans="16:21" x14ac:dyDescent="0.25">
      <c r="P4402" s="10">
        <v>40913</v>
      </c>
      <c r="Q4402">
        <v>27.425180000000001</v>
      </c>
      <c r="S4402" s="42">
        <f t="shared" ca="1" si="74"/>
        <v>50373</v>
      </c>
      <c r="T4402" s="43">
        <f ca="1">_xll.BInterpol('Base CDI'!$H$4:$H$28,'Base CDI'!$J$4:$J$29,S4402,"Cubic","Extrapolate=Linear","MultiX=Average","Skip=True","Sort=True")</f>
        <v>13.435963064295485</v>
      </c>
      <c r="U4402" s="43">
        <f ca="1">_xll.BInterpol('Base CDI'!$H$4:$H$28,'Base CDI'!$I$4:$I$29,S4402,"Cubic","Extrapolate=Linear","MultiX=Average","Skip=True","Sort=True")</f>
        <v>13.40735978112175</v>
      </c>
    </row>
    <row r="4403" spans="16:21" x14ac:dyDescent="0.25">
      <c r="P4403" s="10">
        <v>40914</v>
      </c>
      <c r="Q4403">
        <v>27.436389999999999</v>
      </c>
      <c r="S4403" s="42">
        <f t="shared" ca="1" si="74"/>
        <v>50374</v>
      </c>
      <c r="T4403" s="43">
        <f ca="1">_xll.BInterpol('Base CDI'!$H$4:$H$28,'Base CDI'!$J$4:$J$29,S4403,"Cubic","Extrapolate=Linear","MultiX=Average","Skip=True","Sort=True")</f>
        <v>13.435920656634746</v>
      </c>
      <c r="U4403" s="43">
        <f ca="1">_xll.BInterpol('Base CDI'!$H$4:$H$28,'Base CDI'!$I$4:$I$29,S4403,"Cubic","Extrapolate=Linear","MultiX=Average","Skip=True","Sort=True")</f>
        <v>13.407291381668946</v>
      </c>
    </row>
    <row r="4404" spans="16:21" x14ac:dyDescent="0.25">
      <c r="P4404" s="10">
        <v>40917</v>
      </c>
      <c r="Q4404">
        <v>27.447620000000001</v>
      </c>
      <c r="S4404" s="42">
        <f t="shared" ca="1" si="74"/>
        <v>50375</v>
      </c>
      <c r="T4404" s="43">
        <f ca="1">_xll.BInterpol('Base CDI'!$H$4:$H$28,'Base CDI'!$J$4:$J$29,S4404,"Cubic","Extrapolate=Linear","MultiX=Average","Skip=True","Sort=True")</f>
        <v>13.435878248974007</v>
      </c>
      <c r="U4404" s="43">
        <f ca="1">_xll.BInterpol('Base CDI'!$H$4:$H$28,'Base CDI'!$I$4:$I$29,S4404,"Cubic","Extrapolate=Linear","MultiX=Average","Skip=True","Sort=True")</f>
        <v>13.407222982216142</v>
      </c>
    </row>
    <row r="4405" spans="16:21" x14ac:dyDescent="0.25">
      <c r="P4405" s="10">
        <v>40918</v>
      </c>
      <c r="Q4405">
        <v>27.45881</v>
      </c>
      <c r="S4405" s="42">
        <f t="shared" ca="1" si="74"/>
        <v>50376</v>
      </c>
      <c r="T4405" s="43">
        <f ca="1">_xll.BInterpol('Base CDI'!$H$4:$H$28,'Base CDI'!$J$4:$J$29,S4405,"Cubic","Extrapolate=Linear","MultiX=Average","Skip=True","Sort=True")</f>
        <v>13.435835841313269</v>
      </c>
      <c r="U4405" s="43">
        <f ca="1">_xll.BInterpol('Base CDI'!$H$4:$H$28,'Base CDI'!$I$4:$I$29,S4405,"Cubic","Extrapolate=Linear","MultiX=Average","Skip=True","Sort=True")</f>
        <v>13.407154582763336</v>
      </c>
    </row>
    <row r="4406" spans="16:21" x14ac:dyDescent="0.25">
      <c r="P4406" s="10">
        <v>40919</v>
      </c>
      <c r="Q4406">
        <v>27.470009999999998</v>
      </c>
      <c r="S4406" s="42">
        <f t="shared" ca="1" si="74"/>
        <v>50377</v>
      </c>
      <c r="T4406" s="43">
        <f ca="1">_xll.BInterpol('Base CDI'!$H$4:$H$28,'Base CDI'!$J$4:$J$29,S4406,"Cubic","Extrapolate=Linear","MultiX=Average","Skip=True","Sort=True")</f>
        <v>13.435793433652529</v>
      </c>
      <c r="U4406" s="43">
        <f ca="1">_xll.BInterpol('Base CDI'!$H$4:$H$28,'Base CDI'!$I$4:$I$29,S4406,"Cubic","Extrapolate=Linear","MultiX=Average","Skip=True","Sort=True")</f>
        <v>13.407086183310533</v>
      </c>
    </row>
    <row r="4407" spans="16:21" x14ac:dyDescent="0.25">
      <c r="P4407" s="10">
        <v>40920</v>
      </c>
      <c r="Q4407">
        <v>27.48122</v>
      </c>
      <c r="S4407" s="42">
        <f t="shared" ca="1" si="74"/>
        <v>50378</v>
      </c>
      <c r="T4407" s="43">
        <f ca="1">_xll.BInterpol('Base CDI'!$H$4:$H$28,'Base CDI'!$J$4:$J$29,S4407,"Cubic","Extrapolate=Linear","MultiX=Average","Skip=True","Sort=True")</f>
        <v>13.435751025991792</v>
      </c>
      <c r="U4407" s="43">
        <f ca="1">_xll.BInterpol('Base CDI'!$H$4:$H$28,'Base CDI'!$I$4:$I$29,S4407,"Cubic","Extrapolate=Linear","MultiX=Average","Skip=True","Sort=True")</f>
        <v>13.407017783857729</v>
      </c>
    </row>
    <row r="4408" spans="16:21" x14ac:dyDescent="0.25">
      <c r="P4408" s="10">
        <v>40921</v>
      </c>
      <c r="Q4408">
        <v>27.49241</v>
      </c>
      <c r="S4408" s="42">
        <f t="shared" ca="1" si="74"/>
        <v>50379</v>
      </c>
      <c r="T4408" s="43">
        <f ca="1">_xll.BInterpol('Base CDI'!$H$4:$H$28,'Base CDI'!$J$4:$J$29,S4408,"Cubic","Extrapolate=Linear","MultiX=Average","Skip=True","Sort=True")</f>
        <v>13.435708618331052</v>
      </c>
      <c r="U4408" s="43">
        <f ca="1">_xll.BInterpol('Base CDI'!$H$4:$H$28,'Base CDI'!$I$4:$I$29,S4408,"Cubic","Extrapolate=Linear","MultiX=Average","Skip=True","Sort=True")</f>
        <v>13.406949384404925</v>
      </c>
    </row>
    <row r="4409" spans="16:21" x14ac:dyDescent="0.25">
      <c r="P4409" s="10">
        <v>40924</v>
      </c>
      <c r="Q4409">
        <v>27.503620000000002</v>
      </c>
      <c r="S4409" s="42">
        <f t="shared" ca="1" si="74"/>
        <v>50380</v>
      </c>
      <c r="T4409" s="43">
        <f ca="1">_xll.BInterpol('Base CDI'!$H$4:$H$28,'Base CDI'!$J$4:$J$29,S4409,"Cubic","Extrapolate=Linear","MultiX=Average","Skip=True","Sort=True")</f>
        <v>13.435666210670314</v>
      </c>
      <c r="U4409" s="43">
        <f ca="1">_xll.BInterpol('Base CDI'!$H$4:$H$28,'Base CDI'!$I$4:$I$29,S4409,"Cubic","Extrapolate=Linear","MultiX=Average","Skip=True","Sort=True")</f>
        <v>13.406880984952119</v>
      </c>
    </row>
    <row r="4410" spans="16:21" x14ac:dyDescent="0.25">
      <c r="P4410" s="10">
        <v>40925</v>
      </c>
      <c r="Q4410">
        <v>27.51484</v>
      </c>
      <c r="S4410" s="42">
        <f t="shared" ca="1" si="74"/>
        <v>50381</v>
      </c>
      <c r="T4410" s="43">
        <f ca="1">_xll.BInterpol('Base CDI'!$H$4:$H$28,'Base CDI'!$J$4:$J$29,S4410,"Cubic","Extrapolate=Linear","MultiX=Average","Skip=True","Sort=True")</f>
        <v>13.435623803009575</v>
      </c>
      <c r="U4410" s="43">
        <f ca="1">_xll.BInterpol('Base CDI'!$H$4:$H$28,'Base CDI'!$I$4:$I$29,S4410,"Cubic","Extrapolate=Linear","MultiX=Average","Skip=True","Sort=True")</f>
        <v>13.406812585499315</v>
      </c>
    </row>
    <row r="4411" spans="16:21" x14ac:dyDescent="0.25">
      <c r="P4411" s="10">
        <v>40926</v>
      </c>
      <c r="Q4411">
        <v>27.526050000000001</v>
      </c>
      <c r="S4411" s="42">
        <f t="shared" ca="1" si="74"/>
        <v>50382</v>
      </c>
      <c r="T4411" s="43">
        <f ca="1">_xll.BInterpol('Base CDI'!$H$4:$H$28,'Base CDI'!$J$4:$J$29,S4411,"Cubic","Extrapolate=Linear","MultiX=Average","Skip=True","Sort=True")</f>
        <v>13.435581395348835</v>
      </c>
      <c r="U4411" s="43">
        <f ca="1">_xll.BInterpol('Base CDI'!$H$4:$H$28,'Base CDI'!$I$4:$I$29,S4411,"Cubic","Extrapolate=Linear","MultiX=Average","Skip=True","Sort=True")</f>
        <v>13.406744186046511</v>
      </c>
    </row>
    <row r="4412" spans="16:21" x14ac:dyDescent="0.25">
      <c r="P4412" s="10">
        <v>40927</v>
      </c>
      <c r="Q4412">
        <v>27.53725</v>
      </c>
      <c r="S4412" s="42">
        <f t="shared" ca="1" si="74"/>
        <v>50383</v>
      </c>
      <c r="T4412" s="43">
        <f ca="1">_xll.BInterpol('Base CDI'!$H$4:$H$28,'Base CDI'!$J$4:$J$29,S4412,"Cubic","Extrapolate=Linear","MultiX=Average","Skip=True","Sort=True")</f>
        <v>13.435538987688098</v>
      </c>
      <c r="U4412" s="43">
        <f ca="1">_xll.BInterpol('Base CDI'!$H$4:$H$28,'Base CDI'!$I$4:$I$29,S4412,"Cubic","Extrapolate=Linear","MultiX=Average","Skip=True","Sort=True")</f>
        <v>13.406675786593707</v>
      </c>
    </row>
    <row r="4413" spans="16:21" x14ac:dyDescent="0.25">
      <c r="P4413" s="10">
        <v>40928</v>
      </c>
      <c r="Q4413">
        <v>27.547979999999999</v>
      </c>
      <c r="S4413" s="42">
        <f t="shared" ca="1" si="74"/>
        <v>50384</v>
      </c>
      <c r="T4413" s="43">
        <f ca="1">_xll.BInterpol('Base CDI'!$H$4:$H$28,'Base CDI'!$J$4:$J$29,S4413,"Cubic","Extrapolate=Linear","MultiX=Average","Skip=True","Sort=True")</f>
        <v>13.435496580027358</v>
      </c>
      <c r="U4413" s="43">
        <f ca="1">_xll.BInterpol('Base CDI'!$H$4:$H$28,'Base CDI'!$I$4:$I$29,S4413,"Cubic","Extrapolate=Linear","MultiX=Average","Skip=True","Sort=True")</f>
        <v>13.406607387140902</v>
      </c>
    </row>
    <row r="4414" spans="16:21" x14ac:dyDescent="0.25">
      <c r="P4414" s="10">
        <v>40931</v>
      </c>
      <c r="Q4414">
        <v>27.558720000000001</v>
      </c>
      <c r="S4414" s="42">
        <f t="shared" ca="1" si="74"/>
        <v>50385</v>
      </c>
      <c r="T4414" s="43">
        <f ca="1">_xll.BInterpol('Base CDI'!$H$4:$H$28,'Base CDI'!$J$4:$J$29,S4414,"Cubic","Extrapolate=Linear","MultiX=Average","Skip=True","Sort=True")</f>
        <v>13.435454172366621</v>
      </c>
      <c r="U4414" s="43">
        <f ca="1">_xll.BInterpol('Base CDI'!$H$4:$H$28,'Base CDI'!$I$4:$I$29,S4414,"Cubic","Extrapolate=Linear","MultiX=Average","Skip=True","Sort=True")</f>
        <v>13.406538987688098</v>
      </c>
    </row>
    <row r="4415" spans="16:21" x14ac:dyDescent="0.25">
      <c r="P4415" s="10">
        <v>40932</v>
      </c>
      <c r="Q4415">
        <v>27.569459999999999</v>
      </c>
      <c r="S4415" s="42">
        <f t="shared" ca="1" si="74"/>
        <v>50386</v>
      </c>
      <c r="T4415" s="43">
        <f ca="1">_xll.BInterpol('Base CDI'!$H$4:$H$28,'Base CDI'!$J$4:$J$29,S4415,"Cubic","Extrapolate=Linear","MultiX=Average","Skip=True","Sort=True")</f>
        <v>13.435411764705881</v>
      </c>
      <c r="U4415" s="43">
        <f ca="1">_xll.BInterpol('Base CDI'!$H$4:$H$28,'Base CDI'!$I$4:$I$29,S4415,"Cubic","Extrapolate=Linear","MultiX=Average","Skip=True","Sort=True")</f>
        <v>13.406470588235294</v>
      </c>
    </row>
    <row r="4416" spans="16:21" x14ac:dyDescent="0.25">
      <c r="P4416" s="10">
        <v>40933</v>
      </c>
      <c r="Q4416">
        <v>27.580220000000001</v>
      </c>
      <c r="S4416" s="42">
        <f t="shared" ca="1" si="74"/>
        <v>50387</v>
      </c>
      <c r="T4416" s="43">
        <f ca="1">_xll.BInterpol('Base CDI'!$H$4:$H$28,'Base CDI'!$J$4:$J$29,S4416,"Cubic","Extrapolate=Linear","MultiX=Average","Skip=True","Sort=True")</f>
        <v>13.435369357045143</v>
      </c>
      <c r="U4416" s="43">
        <f ca="1">_xll.BInterpol('Base CDI'!$H$4:$H$28,'Base CDI'!$I$4:$I$29,S4416,"Cubic","Extrapolate=Linear","MultiX=Average","Skip=True","Sort=True")</f>
        <v>13.40640218878249</v>
      </c>
    </row>
    <row r="4417" spans="16:21" x14ac:dyDescent="0.25">
      <c r="P4417" s="10">
        <v>40934</v>
      </c>
      <c r="Q4417">
        <v>27.590979999999998</v>
      </c>
      <c r="S4417" s="42">
        <f t="shared" ca="1" si="74"/>
        <v>50388</v>
      </c>
      <c r="T4417" s="43">
        <f ca="1">_xll.BInterpol('Base CDI'!$H$4:$H$28,'Base CDI'!$J$4:$J$29,S4417,"Cubic","Extrapolate=Linear","MultiX=Average","Skip=True","Sort=True")</f>
        <v>13.435326949384404</v>
      </c>
      <c r="U4417" s="43">
        <f ca="1">_xll.BInterpol('Base CDI'!$H$4:$H$28,'Base CDI'!$I$4:$I$29,S4417,"Cubic","Extrapolate=Linear","MultiX=Average","Skip=True","Sort=True")</f>
        <v>13.406333789329684</v>
      </c>
    </row>
    <row r="4418" spans="16:21" x14ac:dyDescent="0.25">
      <c r="P4418" s="10">
        <v>40935</v>
      </c>
      <c r="Q4418">
        <v>27.60172</v>
      </c>
      <c r="S4418" s="42">
        <f t="shared" ca="1" si="74"/>
        <v>50389</v>
      </c>
      <c r="T4418" s="43">
        <f ca="1">_xll.BInterpol('Base CDI'!$H$4:$H$28,'Base CDI'!$J$4:$J$29,S4418,"Cubic","Extrapolate=Linear","MultiX=Average","Skip=True","Sort=True")</f>
        <v>13.435284541723664</v>
      </c>
      <c r="U4418" s="43">
        <f ca="1">_xll.BInterpol('Base CDI'!$H$4:$H$28,'Base CDI'!$I$4:$I$29,S4418,"Cubic","Extrapolate=Linear","MultiX=Average","Skip=True","Sort=True")</f>
        <v>13.40626538987688</v>
      </c>
    </row>
    <row r="4419" spans="16:21" x14ac:dyDescent="0.25">
      <c r="P4419" s="10">
        <v>40938</v>
      </c>
      <c r="Q4419">
        <v>27.612459999999999</v>
      </c>
      <c r="S4419" s="42">
        <f t="shared" ca="1" si="74"/>
        <v>50390</v>
      </c>
      <c r="T4419" s="43">
        <f ca="1">_xll.BInterpol('Base CDI'!$H$4:$H$28,'Base CDI'!$J$4:$J$29,S4419,"Cubic","Extrapolate=Linear","MultiX=Average","Skip=True","Sort=True")</f>
        <v>13.435242134062927</v>
      </c>
      <c r="U4419" s="43">
        <f ca="1">_xll.BInterpol('Base CDI'!$H$4:$H$28,'Base CDI'!$I$4:$I$29,S4419,"Cubic","Extrapolate=Linear","MultiX=Average","Skip=True","Sort=True")</f>
        <v>13.406196990424077</v>
      </c>
    </row>
    <row r="4420" spans="16:21" x14ac:dyDescent="0.25">
      <c r="P4420" s="10">
        <v>40939</v>
      </c>
      <c r="Q4420">
        <v>27.62321</v>
      </c>
      <c r="S4420" s="42">
        <f t="shared" ca="1" si="74"/>
        <v>50391</v>
      </c>
      <c r="T4420" s="43">
        <f ca="1">_xll.BInterpol('Base CDI'!$H$4:$H$28,'Base CDI'!$J$4:$J$29,S4420,"Cubic","Extrapolate=Linear","MultiX=Average","Skip=True","Sort=True")</f>
        <v>13.435199726402187</v>
      </c>
      <c r="U4420" s="43">
        <f ca="1">_xll.BInterpol('Base CDI'!$H$4:$H$28,'Base CDI'!$I$4:$I$29,S4420,"Cubic","Extrapolate=Linear","MultiX=Average","Skip=True","Sort=True")</f>
        <v>13.406128590971271</v>
      </c>
    </row>
    <row r="4421" spans="16:21" x14ac:dyDescent="0.25">
      <c r="P4421" s="10">
        <v>40940</v>
      </c>
      <c r="Q4421">
        <v>27.633959999999998</v>
      </c>
      <c r="S4421" s="42">
        <f t="shared" ca="1" si="74"/>
        <v>50392</v>
      </c>
      <c r="T4421" s="43">
        <f ca="1">_xll.BInterpol('Base CDI'!$H$4:$H$28,'Base CDI'!$J$4:$J$29,S4421,"Cubic","Extrapolate=Linear","MultiX=Average","Skip=True","Sort=True")</f>
        <v>13.435157318741449</v>
      </c>
      <c r="U4421" s="43">
        <f ca="1">_xll.BInterpol('Base CDI'!$H$4:$H$28,'Base CDI'!$I$4:$I$29,S4421,"Cubic","Extrapolate=Linear","MultiX=Average","Skip=True","Sort=True")</f>
        <v>13.406060191518467</v>
      </c>
    </row>
    <row r="4422" spans="16:21" x14ac:dyDescent="0.25">
      <c r="P4422" s="10">
        <v>40941</v>
      </c>
      <c r="Q4422">
        <v>27.64472</v>
      </c>
      <c r="S4422" s="42">
        <f t="shared" ca="1" si="74"/>
        <v>50393</v>
      </c>
      <c r="T4422" s="43">
        <f ca="1">_xll.BInterpol('Base CDI'!$H$4:$H$28,'Base CDI'!$J$4:$J$29,S4422,"Cubic","Extrapolate=Linear","MultiX=Average","Skip=True","Sort=True")</f>
        <v>13.43511491108071</v>
      </c>
      <c r="U4422" s="43">
        <f ca="1">_xll.BInterpol('Base CDI'!$H$4:$H$28,'Base CDI'!$I$4:$I$29,S4422,"Cubic","Extrapolate=Linear","MultiX=Average","Skip=True","Sort=True")</f>
        <v>13.405991792065663</v>
      </c>
    </row>
    <row r="4423" spans="16:21" x14ac:dyDescent="0.25">
      <c r="P4423" s="10">
        <v>40942</v>
      </c>
      <c r="Q4423">
        <v>27.655470000000001</v>
      </c>
      <c r="S4423" s="42">
        <f t="shared" ca="1" si="74"/>
        <v>50394</v>
      </c>
      <c r="T4423" s="43">
        <f ca="1">_xll.BInterpol('Base CDI'!$H$4:$H$28,'Base CDI'!$J$4:$J$29,S4423,"Cubic","Extrapolate=Linear","MultiX=Average","Skip=True","Sort=True")</f>
        <v>13.435072503419972</v>
      </c>
      <c r="U4423" s="43">
        <f ca="1">_xll.BInterpol('Base CDI'!$H$4:$H$28,'Base CDI'!$I$4:$I$29,S4423,"Cubic","Extrapolate=Linear","MultiX=Average","Skip=True","Sort=True")</f>
        <v>13.405923392612859</v>
      </c>
    </row>
    <row r="4424" spans="16:21" x14ac:dyDescent="0.25">
      <c r="P4424" s="10">
        <v>40945</v>
      </c>
      <c r="Q4424">
        <v>27.666250000000002</v>
      </c>
      <c r="S4424" s="42">
        <f t="shared" ca="1" si="74"/>
        <v>50395</v>
      </c>
      <c r="T4424" s="43">
        <f ca="1">_xll.BInterpol('Base CDI'!$H$4:$H$28,'Base CDI'!$J$4:$J$29,S4424,"Cubic","Extrapolate=Linear","MultiX=Average","Skip=True","Sort=True")</f>
        <v>13.435030095759233</v>
      </c>
      <c r="U4424" s="43">
        <f ca="1">_xll.BInterpol('Base CDI'!$H$4:$H$28,'Base CDI'!$I$4:$I$29,S4424,"Cubic","Extrapolate=Linear","MultiX=Average","Skip=True","Sort=True")</f>
        <v>13.405854993160053</v>
      </c>
    </row>
    <row r="4425" spans="16:21" x14ac:dyDescent="0.25">
      <c r="P4425" s="10">
        <v>40946</v>
      </c>
      <c r="Q4425">
        <v>27.677019999999999</v>
      </c>
      <c r="S4425" s="42">
        <f t="shared" ca="1" si="74"/>
        <v>50396</v>
      </c>
      <c r="T4425" s="43">
        <f ca="1">_xll.BInterpol('Base CDI'!$H$4:$H$28,'Base CDI'!$J$4:$J$29,S4425,"Cubic","Extrapolate=Linear","MultiX=Average","Skip=True","Sort=True")</f>
        <v>13.434987688098495</v>
      </c>
      <c r="U4425" s="43">
        <f ca="1">_xll.BInterpol('Base CDI'!$H$4:$H$28,'Base CDI'!$I$4:$I$29,S4425,"Cubic","Extrapolate=Linear","MultiX=Average","Skip=True","Sort=True")</f>
        <v>13.40578659370725</v>
      </c>
    </row>
    <row r="4426" spans="16:21" x14ac:dyDescent="0.25">
      <c r="P4426" s="10">
        <v>40947</v>
      </c>
      <c r="Q4426">
        <v>27.68779</v>
      </c>
      <c r="S4426" s="42">
        <f t="shared" ca="1" si="74"/>
        <v>50397</v>
      </c>
      <c r="T4426" s="43">
        <f ca="1">_xll.BInterpol('Base CDI'!$H$4:$H$28,'Base CDI'!$J$4:$J$29,S4426,"Cubic","Extrapolate=Linear","MultiX=Average","Skip=True","Sort=True")</f>
        <v>13.434945280437756</v>
      </c>
      <c r="U4426" s="43">
        <f ca="1">_xll.BInterpol('Base CDI'!$H$4:$H$28,'Base CDI'!$I$4:$I$29,S4426,"Cubic","Extrapolate=Linear","MultiX=Average","Skip=True","Sort=True")</f>
        <v>13.405718194254446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5">S4426+1</f>
        <v>50398</v>
      </c>
      <c r="T4427" s="43">
        <f ca="1">_xll.BInterpol('Base CDI'!$H$4:$H$28,'Base CDI'!$J$4:$J$29,S4427,"Cubic","Extrapolate=Linear","MultiX=Average","Skip=True","Sort=True")</f>
        <v>13.434902872777016</v>
      </c>
      <c r="U4427" s="43">
        <f ca="1">_xll.BInterpol('Base CDI'!$H$4:$H$28,'Base CDI'!$I$4:$I$29,S4427,"Cubic","Extrapolate=Linear","MultiX=Average","Skip=True","Sort=True")</f>
        <v>13.405649794801642</v>
      </c>
    </row>
    <row r="4428" spans="16:21" x14ac:dyDescent="0.25">
      <c r="P4428" s="10">
        <v>40949</v>
      </c>
      <c r="Q4428">
        <v>27.709330000000001</v>
      </c>
      <c r="S4428" s="42">
        <f t="shared" ca="1" si="75"/>
        <v>50399</v>
      </c>
      <c r="T4428" s="43">
        <f ca="1">_xll.BInterpol('Base CDI'!$H$4:$H$28,'Base CDI'!$J$4:$J$29,S4428,"Cubic","Extrapolate=Linear","MultiX=Average","Skip=True","Sort=True")</f>
        <v>13.434860465116278</v>
      </c>
      <c r="U4428" s="43">
        <f ca="1">_xll.BInterpol('Base CDI'!$H$4:$H$28,'Base CDI'!$I$4:$I$29,S4428,"Cubic","Extrapolate=Linear","MultiX=Average","Skip=True","Sort=True")</f>
        <v>13.405581395348836</v>
      </c>
    </row>
    <row r="4429" spans="16:21" x14ac:dyDescent="0.25">
      <c r="P4429" s="10">
        <v>40952</v>
      </c>
      <c r="Q4429">
        <v>27.720109999999998</v>
      </c>
      <c r="S4429" s="42">
        <f t="shared" ca="1" si="75"/>
        <v>50400</v>
      </c>
      <c r="T4429" s="43">
        <f ca="1">_xll.BInterpol('Base CDI'!$H$4:$H$28,'Base CDI'!$J$4:$J$29,S4429,"Cubic","Extrapolate=Linear","MultiX=Average","Skip=True","Sort=True")</f>
        <v>13.434818057455539</v>
      </c>
      <c r="U4429" s="43">
        <f ca="1">_xll.BInterpol('Base CDI'!$H$4:$H$28,'Base CDI'!$I$4:$I$29,S4429,"Cubic","Extrapolate=Linear","MultiX=Average","Skip=True","Sort=True")</f>
        <v>13.405512995896032</v>
      </c>
    </row>
    <row r="4430" spans="16:21" x14ac:dyDescent="0.25">
      <c r="P4430" s="10">
        <v>40953</v>
      </c>
      <c r="Q4430">
        <v>27.730879999999999</v>
      </c>
      <c r="S4430" s="42">
        <f t="shared" ca="1" si="75"/>
        <v>50401</v>
      </c>
      <c r="T4430" s="43">
        <f ca="1">_xll.BInterpol('Base CDI'!$H$4:$H$28,'Base CDI'!$J$4:$J$29,S4430,"Cubic","Extrapolate=Linear","MultiX=Average","Skip=True","Sort=True")</f>
        <v>13.434775649794801</v>
      </c>
      <c r="U4430" s="43">
        <f ca="1">_xll.BInterpol('Base CDI'!$H$4:$H$28,'Base CDI'!$I$4:$I$29,S4430,"Cubic","Extrapolate=Linear","MultiX=Average","Skip=True","Sort=True")</f>
        <v>13.405444596443228</v>
      </c>
    </row>
    <row r="4431" spans="16:21" x14ac:dyDescent="0.25">
      <c r="P4431" s="10">
        <v>40954</v>
      </c>
      <c r="Q4431">
        <v>27.74166</v>
      </c>
      <c r="S4431" s="42">
        <f t="shared" ca="1" si="75"/>
        <v>50402</v>
      </c>
      <c r="T4431" s="43">
        <f ca="1">_xll.BInterpol('Base CDI'!$H$4:$H$28,'Base CDI'!$J$4:$J$29,S4431,"Cubic","Extrapolate=Linear","MultiX=Average","Skip=True","Sort=True")</f>
        <v>13.434733242134062</v>
      </c>
      <c r="U4431" s="43">
        <f ca="1">_xll.BInterpol('Base CDI'!$H$4:$H$28,'Base CDI'!$I$4:$I$29,S4431,"Cubic","Extrapolate=Linear","MultiX=Average","Skip=True","Sort=True")</f>
        <v>13.405376196990423</v>
      </c>
    </row>
    <row r="4432" spans="16:21" x14ac:dyDescent="0.25">
      <c r="P4432" s="10">
        <v>40955</v>
      </c>
      <c r="Q4432">
        <v>27.75244</v>
      </c>
      <c r="S4432" s="42">
        <f t="shared" ca="1" si="75"/>
        <v>50403</v>
      </c>
      <c r="T4432" s="43">
        <f ca="1">_xll.BInterpol('Base CDI'!$H$4:$H$28,'Base CDI'!$J$4:$J$29,S4432,"Cubic","Extrapolate=Linear","MultiX=Average","Skip=True","Sort=True")</f>
        <v>13.434690834473324</v>
      </c>
      <c r="U4432" s="43">
        <f ca="1">_xll.BInterpol('Base CDI'!$H$4:$H$28,'Base CDI'!$I$4:$I$29,S4432,"Cubic","Extrapolate=Linear","MultiX=Average","Skip=True","Sort=True")</f>
        <v>13.405307797537619</v>
      </c>
    </row>
    <row r="4433" spans="16:21" x14ac:dyDescent="0.25">
      <c r="P4433" s="10">
        <v>40956</v>
      </c>
      <c r="Q4433">
        <v>27.76322</v>
      </c>
      <c r="S4433" s="42">
        <f t="shared" ca="1" si="75"/>
        <v>50404</v>
      </c>
      <c r="T4433" s="43">
        <f ca="1">_xll.BInterpol('Base CDI'!$H$4:$H$28,'Base CDI'!$J$4:$J$29,S4433,"Cubic","Extrapolate=Linear","MultiX=Average","Skip=True","Sort=True")</f>
        <v>13.434648426812585</v>
      </c>
      <c r="U4433" s="43">
        <f ca="1">_xll.BInterpol('Base CDI'!$H$4:$H$28,'Base CDI'!$I$4:$I$29,S4433,"Cubic","Extrapolate=Linear","MultiX=Average","Skip=True","Sort=True")</f>
        <v>13.405239398084815</v>
      </c>
    </row>
    <row r="4434" spans="16:21" x14ac:dyDescent="0.25">
      <c r="P4434" s="10">
        <v>40961</v>
      </c>
      <c r="Q4434">
        <v>27.774039999999999</v>
      </c>
      <c r="S4434" s="42">
        <f t="shared" ca="1" si="75"/>
        <v>50405</v>
      </c>
      <c r="T4434" s="43">
        <f ca="1">_xll.BInterpol('Base CDI'!$H$4:$H$28,'Base CDI'!$J$4:$J$29,S4434,"Cubic","Extrapolate=Linear","MultiX=Average","Skip=True","Sort=True")</f>
        <v>13.434606019151845</v>
      </c>
      <c r="U4434" s="43">
        <f ca="1">_xll.BInterpol('Base CDI'!$H$4:$H$28,'Base CDI'!$I$4:$I$29,S4434,"Cubic","Extrapolate=Linear","MultiX=Average","Skip=True","Sort=True")</f>
        <v>13.405170998632011</v>
      </c>
    </row>
    <row r="4435" spans="16:21" x14ac:dyDescent="0.25">
      <c r="P4435" s="10">
        <v>40962</v>
      </c>
      <c r="Q4435">
        <v>27.784839999999999</v>
      </c>
      <c r="S4435" s="42">
        <f t="shared" ca="1" si="75"/>
        <v>50406</v>
      </c>
      <c r="T4435" s="43">
        <f ca="1">_xll.BInterpol('Base CDI'!$H$4:$H$28,'Base CDI'!$J$4:$J$29,S4435,"Cubic","Extrapolate=Linear","MultiX=Average","Skip=True","Sort=True")</f>
        <v>13.434563611491107</v>
      </c>
      <c r="U4435" s="43">
        <f ca="1">_xll.BInterpol('Base CDI'!$H$4:$H$28,'Base CDI'!$I$4:$I$29,S4435,"Cubic","Extrapolate=Linear","MultiX=Average","Skip=True","Sort=True")</f>
        <v>13.405102599179205</v>
      </c>
    </row>
    <row r="4436" spans="16:21" x14ac:dyDescent="0.25">
      <c r="P4436" s="10">
        <v>40963</v>
      </c>
      <c r="Q4436">
        <v>27.795639999999999</v>
      </c>
      <c r="S4436" s="42">
        <f t="shared" ca="1" si="75"/>
        <v>50407</v>
      </c>
      <c r="T4436" s="43">
        <f ca="1">_xll.BInterpol('Base CDI'!$H$4:$H$28,'Base CDI'!$J$4:$J$29,S4436,"Cubic","Extrapolate=Linear","MultiX=Average","Skip=True","Sort=True")</f>
        <v>13.434521203830368</v>
      </c>
      <c r="U4436" s="43">
        <f ca="1">_xll.BInterpol('Base CDI'!$H$4:$H$28,'Base CDI'!$I$4:$I$29,S4436,"Cubic","Extrapolate=Linear","MultiX=Average","Skip=True","Sort=True")</f>
        <v>13.405034199726401</v>
      </c>
    </row>
    <row r="4437" spans="16:21" x14ac:dyDescent="0.25">
      <c r="P4437" s="10">
        <v>40966</v>
      </c>
      <c r="Q4437">
        <v>27.806470000000001</v>
      </c>
      <c r="S4437" s="42">
        <f t="shared" ca="1" si="75"/>
        <v>50408</v>
      </c>
      <c r="T4437" s="43">
        <f ca="1">_xll.BInterpol('Base CDI'!$H$4:$H$28,'Base CDI'!$J$4:$J$29,S4437,"Cubic","Extrapolate=Linear","MultiX=Average","Skip=True","Sort=True")</f>
        <v>13.43447879616963</v>
      </c>
      <c r="U4437" s="43">
        <f ca="1">_xll.BInterpol('Base CDI'!$H$4:$H$28,'Base CDI'!$I$4:$I$29,S4437,"Cubic","Extrapolate=Linear","MultiX=Average","Skip=True","Sort=True")</f>
        <v>13.404965800273597</v>
      </c>
    </row>
    <row r="4438" spans="16:21" x14ac:dyDescent="0.25">
      <c r="P4438" s="10">
        <v>40967</v>
      </c>
      <c r="Q4438">
        <v>27.817299999999999</v>
      </c>
      <c r="S4438" s="42">
        <f t="shared" ca="1" si="75"/>
        <v>50409</v>
      </c>
      <c r="T4438" s="43">
        <f ca="1">_xll.BInterpol('Base CDI'!$H$4:$H$28,'Base CDI'!$J$4:$J$29,S4438,"Cubic","Extrapolate=Linear","MultiX=Average","Skip=True","Sort=True")</f>
        <v>13.434436388508891</v>
      </c>
      <c r="U4438" s="43">
        <f ca="1">_xll.BInterpol('Base CDI'!$H$4:$H$28,'Base CDI'!$I$4:$I$29,S4438,"Cubic","Extrapolate=Linear","MultiX=Average","Skip=True","Sort=True")</f>
        <v>13.404897400820794</v>
      </c>
    </row>
    <row r="4439" spans="16:21" x14ac:dyDescent="0.25">
      <c r="P4439" s="10">
        <v>40968</v>
      </c>
      <c r="Q4439">
        <v>27.828099999999999</v>
      </c>
      <c r="S4439" s="42">
        <f t="shared" ca="1" si="75"/>
        <v>50410</v>
      </c>
      <c r="T4439" s="43">
        <f ca="1">_xll.BInterpol('Base CDI'!$H$4:$H$28,'Base CDI'!$J$4:$J$29,S4439,"Cubic","Extrapolate=Linear","MultiX=Average","Skip=True","Sort=True")</f>
        <v>13.434393980848153</v>
      </c>
      <c r="U4439" s="43">
        <f ca="1">_xll.BInterpol('Base CDI'!$H$4:$H$28,'Base CDI'!$I$4:$I$29,S4439,"Cubic","Extrapolate=Linear","MultiX=Average","Skip=True","Sort=True")</f>
        <v>13.404829001367988</v>
      </c>
    </row>
    <row r="4440" spans="16:21" x14ac:dyDescent="0.25">
      <c r="P4440" s="10">
        <v>40969</v>
      </c>
      <c r="Q4440">
        <v>27.838899999999999</v>
      </c>
      <c r="S4440" s="42">
        <f t="shared" ca="1" si="75"/>
        <v>50411</v>
      </c>
      <c r="T4440" s="43">
        <f ca="1">_xll.BInterpol('Base CDI'!$H$4:$H$28,'Base CDI'!$J$4:$J$29,S4440,"Cubic","Extrapolate=Linear","MultiX=Average","Skip=True","Sort=True")</f>
        <v>13.434351573187413</v>
      </c>
      <c r="U4440" s="43">
        <f ca="1">_xll.BInterpol('Base CDI'!$H$4:$H$28,'Base CDI'!$I$4:$I$29,S4440,"Cubic","Extrapolate=Linear","MultiX=Average","Skip=True","Sort=True")</f>
        <v>13.404760601915184</v>
      </c>
    </row>
    <row r="4441" spans="16:21" x14ac:dyDescent="0.25">
      <c r="P4441" s="10">
        <v>40970</v>
      </c>
      <c r="Q4441">
        <v>27.849699999999999</v>
      </c>
      <c r="S4441" s="42">
        <f t="shared" ca="1" si="75"/>
        <v>50412</v>
      </c>
      <c r="T4441" s="43">
        <f ca="1">_xll.BInterpol('Base CDI'!$H$4:$H$28,'Base CDI'!$J$4:$J$29,S4441,"Cubic","Extrapolate=Linear","MultiX=Average","Skip=True","Sort=True")</f>
        <v>13.434309165526674</v>
      </c>
      <c r="U4441" s="43">
        <f ca="1">_xll.BInterpol('Base CDI'!$H$4:$H$28,'Base CDI'!$I$4:$I$29,S4441,"Cubic","Extrapolate=Linear","MultiX=Average","Skip=True","Sort=True")</f>
        <v>13.40469220246238</v>
      </c>
    </row>
    <row r="4442" spans="16:21" x14ac:dyDescent="0.25">
      <c r="P4442" s="10">
        <v>40973</v>
      </c>
      <c r="Q4442">
        <v>27.860489999999999</v>
      </c>
      <c r="S4442" s="42">
        <f t="shared" ca="1" si="75"/>
        <v>50413</v>
      </c>
      <c r="T4442" s="43">
        <f ca="1">_xll.BInterpol('Base CDI'!$H$4:$H$28,'Base CDI'!$J$4:$J$29,S4442,"Cubic","Extrapolate=Linear","MultiX=Average","Skip=True","Sort=True")</f>
        <v>13.434266757865936</v>
      </c>
      <c r="U4442" s="43">
        <f ca="1">_xll.BInterpol('Base CDI'!$H$4:$H$28,'Base CDI'!$I$4:$I$29,S4442,"Cubic","Extrapolate=Linear","MultiX=Average","Skip=True","Sort=True")</f>
        <v>13.404623803009576</v>
      </c>
    </row>
    <row r="4443" spans="16:21" x14ac:dyDescent="0.25">
      <c r="P4443" s="10">
        <v>40974</v>
      </c>
      <c r="Q4443">
        <v>27.871300000000002</v>
      </c>
      <c r="S4443" s="42">
        <f t="shared" ca="1" si="75"/>
        <v>50414</v>
      </c>
      <c r="T4443" s="43">
        <f ca="1">_xll.BInterpol('Base CDI'!$H$4:$H$28,'Base CDI'!$J$4:$J$29,S4443,"Cubic","Extrapolate=Linear","MultiX=Average","Skip=True","Sort=True")</f>
        <v>13.434224350205197</v>
      </c>
      <c r="U4443" s="43">
        <f ca="1">_xll.BInterpol('Base CDI'!$H$4:$H$28,'Base CDI'!$I$4:$I$29,S4443,"Cubic","Extrapolate=Linear","MultiX=Average","Skip=True","Sort=True")</f>
        <v>13.40455540355677</v>
      </c>
    </row>
    <row r="4444" spans="16:21" x14ac:dyDescent="0.25">
      <c r="P4444" s="10">
        <v>40975</v>
      </c>
      <c r="Q4444">
        <v>27.882090000000002</v>
      </c>
      <c r="S4444" s="42">
        <f t="shared" ca="1" si="75"/>
        <v>50415</v>
      </c>
      <c r="T4444" s="43">
        <f ca="1">_xll.BInterpol('Base CDI'!$H$4:$H$28,'Base CDI'!$J$4:$J$29,S4444,"Cubic","Extrapolate=Linear","MultiX=Average","Skip=True","Sort=True")</f>
        <v>13.434181942544459</v>
      </c>
      <c r="U4444" s="43">
        <f ca="1">_xll.BInterpol('Base CDI'!$H$4:$H$28,'Base CDI'!$I$4:$I$29,S4444,"Cubic","Extrapolate=Linear","MultiX=Average","Skip=True","Sort=True")</f>
        <v>13.404487004103967</v>
      </c>
    </row>
    <row r="4445" spans="16:21" x14ac:dyDescent="0.25">
      <c r="P4445" s="10">
        <v>40976</v>
      </c>
      <c r="Q4445">
        <v>27.892859999999999</v>
      </c>
      <c r="S4445" s="42">
        <f t="shared" ca="1" si="75"/>
        <v>50416</v>
      </c>
      <c r="T4445" s="43">
        <f ca="1">_xll.BInterpol('Base CDI'!$H$4:$H$28,'Base CDI'!$J$4:$J$29,S4445,"Cubic","Extrapolate=Linear","MultiX=Average","Skip=True","Sort=True")</f>
        <v>13.43413953488372</v>
      </c>
      <c r="U4445" s="43">
        <f ca="1">_xll.BInterpol('Base CDI'!$H$4:$H$28,'Base CDI'!$I$4:$I$29,S4445,"Cubic","Extrapolate=Linear","MultiX=Average","Skip=True","Sort=True")</f>
        <v>13.404418604651163</v>
      </c>
    </row>
    <row r="4446" spans="16:21" x14ac:dyDescent="0.25">
      <c r="P4446" s="10">
        <v>40977</v>
      </c>
      <c r="Q4446">
        <v>27.902940000000001</v>
      </c>
      <c r="S4446" s="42">
        <f t="shared" ca="1" si="75"/>
        <v>50417</v>
      </c>
      <c r="T4446" s="43">
        <f ca="1">_xll.BInterpol('Base CDI'!$H$4:$H$28,'Base CDI'!$J$4:$J$29,S4446,"Cubic","Extrapolate=Linear","MultiX=Average","Skip=True","Sort=True")</f>
        <v>13.434097127222982</v>
      </c>
      <c r="U4446" s="43">
        <f ca="1">_xll.BInterpol('Base CDI'!$H$4:$H$28,'Base CDI'!$I$4:$I$29,S4446,"Cubic","Extrapolate=Linear","MultiX=Average","Skip=True","Sort=True")</f>
        <v>13.404350205198357</v>
      </c>
    </row>
    <row r="4447" spans="16:21" x14ac:dyDescent="0.25">
      <c r="P4447" s="10">
        <v>40980</v>
      </c>
      <c r="Q4447">
        <v>27.913</v>
      </c>
      <c r="S4447" s="42">
        <f t="shared" ca="1" si="75"/>
        <v>50418</v>
      </c>
      <c r="T4447" s="43">
        <f ca="1">_xll.BInterpol('Base CDI'!$H$4:$H$28,'Base CDI'!$J$4:$J$29,S4447,"Cubic","Extrapolate=Linear","MultiX=Average","Skip=True","Sort=True")</f>
        <v>13.434054719562242</v>
      </c>
      <c r="U4447" s="43">
        <f ca="1">_xll.BInterpol('Base CDI'!$H$4:$H$28,'Base CDI'!$I$4:$I$29,S4447,"Cubic","Extrapolate=Linear","MultiX=Average","Skip=True","Sort=True")</f>
        <v>13.404281805745553</v>
      </c>
    </row>
    <row r="4448" spans="16:21" x14ac:dyDescent="0.25">
      <c r="P4448" s="10">
        <v>40981</v>
      </c>
      <c r="Q4448">
        <v>27.923030000000001</v>
      </c>
      <c r="S4448" s="42">
        <f t="shared" ca="1" si="75"/>
        <v>50419</v>
      </c>
      <c r="T4448" s="43">
        <f ca="1">_xll.BInterpol('Base CDI'!$H$4:$H$28,'Base CDI'!$J$4:$J$29,S4448,"Cubic","Extrapolate=Linear","MultiX=Average","Skip=True","Sort=True")</f>
        <v>13.434012311901503</v>
      </c>
      <c r="U4448" s="43">
        <f ca="1">_xll.BInterpol('Base CDI'!$H$4:$H$28,'Base CDI'!$I$4:$I$29,S4448,"Cubic","Extrapolate=Linear","MultiX=Average","Skip=True","Sort=True")</f>
        <v>13.404213406292749</v>
      </c>
    </row>
    <row r="4449" spans="16:21" x14ac:dyDescent="0.25">
      <c r="P4449" s="10">
        <v>40982</v>
      </c>
      <c r="Q4449">
        <v>27.933050000000001</v>
      </c>
      <c r="S4449" s="42">
        <f t="shared" ca="1" si="75"/>
        <v>50420</v>
      </c>
      <c r="T4449" s="43">
        <f ca="1">_xll.BInterpol('Base CDI'!$H$4:$H$28,'Base CDI'!$J$4:$J$29,S4449,"Cubic","Extrapolate=Linear","MultiX=Average","Skip=True","Sort=True")</f>
        <v>13.433969904240765</v>
      </c>
      <c r="U4449" s="43">
        <f ca="1">_xll.BInterpol('Base CDI'!$H$4:$H$28,'Base CDI'!$I$4:$I$29,S4449,"Cubic","Extrapolate=Linear","MultiX=Average","Skip=True","Sort=True")</f>
        <v>13.404145006839945</v>
      </c>
    </row>
    <row r="4450" spans="16:21" x14ac:dyDescent="0.25">
      <c r="P4450" s="10">
        <v>40983</v>
      </c>
      <c r="Q4450">
        <v>27.943059999999999</v>
      </c>
      <c r="S4450" s="42">
        <f t="shared" ca="1" si="75"/>
        <v>50421</v>
      </c>
      <c r="T4450" s="43">
        <f ca="1">_xll.BInterpol('Base CDI'!$H$4:$H$28,'Base CDI'!$J$4:$J$29,S4450,"Cubic","Extrapolate=Linear","MultiX=Average","Skip=True","Sort=True")</f>
        <v>13.433927496580026</v>
      </c>
      <c r="U4450" s="43">
        <f ca="1">_xll.BInterpol('Base CDI'!$H$4:$H$28,'Base CDI'!$I$4:$I$29,S4450,"Cubic","Extrapolate=Linear","MultiX=Average","Skip=True","Sort=True")</f>
        <v>13.40407660738714</v>
      </c>
    </row>
    <row r="4451" spans="16:21" x14ac:dyDescent="0.25">
      <c r="P4451" s="10">
        <v>40984</v>
      </c>
      <c r="Q4451">
        <v>27.95307</v>
      </c>
      <c r="S4451" s="42">
        <f t="shared" ca="1" si="75"/>
        <v>50422</v>
      </c>
      <c r="T4451" s="43">
        <f ca="1">_xll.BInterpol('Base CDI'!$H$4:$H$28,'Base CDI'!$J$4:$J$29,S4451,"Cubic","Extrapolate=Linear","MultiX=Average","Skip=True","Sort=True")</f>
        <v>13.433885088919288</v>
      </c>
      <c r="U4451" s="43">
        <f ca="1">_xll.BInterpol('Base CDI'!$H$4:$H$28,'Base CDI'!$I$4:$I$29,S4451,"Cubic","Extrapolate=Linear","MultiX=Average","Skip=True","Sort=True")</f>
        <v>13.404008207934336</v>
      </c>
    </row>
    <row r="4452" spans="16:21" x14ac:dyDescent="0.25">
      <c r="P4452" s="10">
        <v>40987</v>
      </c>
      <c r="Q4452">
        <v>27.96313</v>
      </c>
      <c r="S4452" s="42">
        <f t="shared" ca="1" si="75"/>
        <v>50423</v>
      </c>
      <c r="T4452" s="43">
        <f ca="1">_xll.BInterpol('Base CDI'!$H$4:$H$28,'Base CDI'!$J$4:$J$29,S4452,"Cubic","Extrapolate=Linear","MultiX=Average","Skip=True","Sort=True")</f>
        <v>13.433842681258549</v>
      </c>
      <c r="U4452" s="43">
        <f ca="1">_xll.BInterpol('Base CDI'!$H$4:$H$28,'Base CDI'!$I$4:$I$29,S4452,"Cubic","Extrapolate=Linear","MultiX=Average","Skip=True","Sort=True")</f>
        <v>13.403939808481532</v>
      </c>
    </row>
    <row r="4453" spans="16:21" x14ac:dyDescent="0.25">
      <c r="P4453" s="10">
        <v>40988</v>
      </c>
      <c r="Q4453">
        <v>27.973179999999999</v>
      </c>
      <c r="S4453" s="42">
        <f t="shared" ca="1" si="75"/>
        <v>50424</v>
      </c>
      <c r="T4453" s="43">
        <f ca="1">_xll.BInterpol('Base CDI'!$H$4:$H$28,'Base CDI'!$J$4:$J$29,S4453,"Cubic","Extrapolate=Linear","MultiX=Average","Skip=True","Sort=True")</f>
        <v>13.433800273597811</v>
      </c>
      <c r="U4453" s="43">
        <f ca="1">_xll.BInterpol('Base CDI'!$H$4:$H$28,'Base CDI'!$I$4:$I$29,S4453,"Cubic","Extrapolate=Linear","MultiX=Average","Skip=True","Sort=True")</f>
        <v>13.403871409028728</v>
      </c>
    </row>
    <row r="4454" spans="16:21" x14ac:dyDescent="0.25">
      <c r="P4454" s="10">
        <v>40989</v>
      </c>
      <c r="Q4454">
        <v>27.983239999999999</v>
      </c>
      <c r="S4454" s="42">
        <f t="shared" ca="1" si="75"/>
        <v>50425</v>
      </c>
      <c r="T4454" s="43">
        <f ca="1">_xll.BInterpol('Base CDI'!$H$4:$H$28,'Base CDI'!$J$4:$J$29,S4454,"Cubic","Extrapolate=Linear","MultiX=Average","Skip=True","Sort=True")</f>
        <v>13.433757865937071</v>
      </c>
      <c r="U4454" s="43">
        <f ca="1">_xll.BInterpol('Base CDI'!$H$4:$H$28,'Base CDI'!$I$4:$I$29,S4454,"Cubic","Extrapolate=Linear","MultiX=Average","Skip=True","Sort=True")</f>
        <v>13.403803009575922</v>
      </c>
    </row>
    <row r="4455" spans="16:21" x14ac:dyDescent="0.25">
      <c r="P4455" s="10">
        <v>40990</v>
      </c>
      <c r="Q4455">
        <v>27.993300000000001</v>
      </c>
      <c r="S4455" s="42">
        <f t="shared" ca="1" si="75"/>
        <v>50426</v>
      </c>
      <c r="T4455" s="43">
        <f ca="1">_xll.BInterpol('Base CDI'!$H$4:$H$28,'Base CDI'!$J$4:$J$29,S4455,"Cubic","Extrapolate=Linear","MultiX=Average","Skip=True","Sort=True")</f>
        <v>13.433715458276334</v>
      </c>
      <c r="U4455" s="43">
        <f ca="1">_xll.BInterpol('Base CDI'!$H$4:$H$28,'Base CDI'!$I$4:$I$29,S4455,"Cubic","Extrapolate=Linear","MultiX=Average","Skip=True","Sort=True")</f>
        <v>13.403734610123118</v>
      </c>
    </row>
    <row r="4456" spans="16:21" x14ac:dyDescent="0.25">
      <c r="P4456" s="10">
        <v>40991</v>
      </c>
      <c r="Q4456">
        <v>28.003360000000001</v>
      </c>
      <c r="S4456" s="42">
        <f t="shared" ca="1" si="75"/>
        <v>50427</v>
      </c>
      <c r="T4456" s="43">
        <f ca="1">_xll.BInterpol('Base CDI'!$H$4:$H$28,'Base CDI'!$J$4:$J$29,S4456,"Cubic","Extrapolate=Linear","MultiX=Average","Skip=True","Sort=True")</f>
        <v>13.433673050615594</v>
      </c>
      <c r="U4456" s="43">
        <f ca="1">_xll.BInterpol('Base CDI'!$H$4:$H$28,'Base CDI'!$I$4:$I$29,S4456,"Cubic","Extrapolate=Linear","MultiX=Average","Skip=True","Sort=True")</f>
        <v>13.403666210670314</v>
      </c>
    </row>
    <row r="4457" spans="16:21" x14ac:dyDescent="0.25">
      <c r="P4457" s="10">
        <v>40994</v>
      </c>
      <c r="Q4457">
        <v>28.013470000000002</v>
      </c>
      <c r="S4457" s="42">
        <f t="shared" ca="1" si="75"/>
        <v>50428</v>
      </c>
      <c r="T4457" s="43">
        <f ca="1">_xll.BInterpol('Base CDI'!$H$4:$H$28,'Base CDI'!$J$4:$J$29,S4457,"Cubic","Extrapolate=Linear","MultiX=Average","Skip=True","Sort=True")</f>
        <v>13.433630642954855</v>
      </c>
      <c r="U4457" s="43">
        <f ca="1">_xll.BInterpol('Base CDI'!$H$4:$H$28,'Base CDI'!$I$4:$I$29,S4457,"Cubic","Extrapolate=Linear","MultiX=Average","Skip=True","Sort=True")</f>
        <v>13.403597811217509</v>
      </c>
    </row>
    <row r="4458" spans="16:21" x14ac:dyDescent="0.25">
      <c r="P4458" s="10">
        <v>40995</v>
      </c>
      <c r="Q4458">
        <v>28.02355</v>
      </c>
      <c r="S4458" s="42">
        <f t="shared" ca="1" si="75"/>
        <v>50429</v>
      </c>
      <c r="T4458" s="43">
        <f ca="1">_xll.BInterpol('Base CDI'!$H$4:$H$28,'Base CDI'!$J$4:$J$29,S4458,"Cubic","Extrapolate=Linear","MultiX=Average","Skip=True","Sort=True")</f>
        <v>13.433588235294117</v>
      </c>
      <c r="U4458" s="43">
        <f ca="1">_xll.BInterpol('Base CDI'!$H$4:$H$28,'Base CDI'!$I$4:$I$29,S4458,"Cubic","Extrapolate=Linear","MultiX=Average","Skip=True","Sort=True")</f>
        <v>13.403529411764705</v>
      </c>
    </row>
    <row r="4459" spans="16:21" x14ac:dyDescent="0.25">
      <c r="P4459" s="10">
        <v>40996</v>
      </c>
      <c r="Q4459">
        <v>28.033629999999999</v>
      </c>
      <c r="S4459" s="42">
        <f t="shared" ca="1" si="75"/>
        <v>50430</v>
      </c>
      <c r="T4459" s="43">
        <f ca="1">_xll.BInterpol('Base CDI'!$H$4:$H$28,'Base CDI'!$J$4:$J$29,S4459,"Cubic","Extrapolate=Linear","MultiX=Average","Skip=True","Sort=True")</f>
        <v>13.433545827633377</v>
      </c>
      <c r="U4459" s="43">
        <f ca="1">_xll.BInterpol('Base CDI'!$H$4:$H$28,'Base CDI'!$I$4:$I$29,S4459,"Cubic","Extrapolate=Linear","MultiX=Average","Skip=True","Sort=True")</f>
        <v>13.403461012311901</v>
      </c>
    </row>
    <row r="4460" spans="16:21" x14ac:dyDescent="0.25">
      <c r="P4460" s="10">
        <v>40997</v>
      </c>
      <c r="Q4460">
        <v>28.043710000000001</v>
      </c>
      <c r="S4460" s="42">
        <f t="shared" ca="1" si="75"/>
        <v>50431</v>
      </c>
      <c r="T4460" s="43">
        <f ca="1">_xll.BInterpol('Base CDI'!$H$4:$H$28,'Base CDI'!$J$4:$J$29,S4460,"Cubic","Extrapolate=Linear","MultiX=Average","Skip=True","Sort=True")</f>
        <v>13.43350341997264</v>
      </c>
      <c r="U4460" s="43">
        <f ca="1">_xll.BInterpol('Base CDI'!$H$4:$H$28,'Base CDI'!$I$4:$I$29,S4460,"Cubic","Extrapolate=Linear","MultiX=Average","Skip=True","Sort=True")</f>
        <v>13.403392612859097</v>
      </c>
    </row>
    <row r="4461" spans="16:21" x14ac:dyDescent="0.25">
      <c r="P4461" s="10">
        <v>40998</v>
      </c>
      <c r="Q4461">
        <v>28.053789999999999</v>
      </c>
      <c r="S4461" s="42">
        <f t="shared" ca="1" si="75"/>
        <v>50432</v>
      </c>
      <c r="T4461" s="43">
        <f ca="1">_xll.BInterpol('Base CDI'!$H$4:$H$28,'Base CDI'!$J$4:$J$29,S4461,"Cubic","Extrapolate=Linear","MultiX=Average","Skip=True","Sort=True")</f>
        <v>13.4334610123119</v>
      </c>
      <c r="U4461" s="43">
        <f ca="1">_xll.BInterpol('Base CDI'!$H$4:$H$28,'Base CDI'!$I$4:$I$29,S4461,"Cubic","Extrapolate=Linear","MultiX=Average","Skip=True","Sort=True")</f>
        <v>13.403324213406291</v>
      </c>
    </row>
    <row r="4462" spans="16:21" x14ac:dyDescent="0.25">
      <c r="P4462" s="10">
        <v>41001</v>
      </c>
      <c r="Q4462">
        <v>28.06392</v>
      </c>
      <c r="S4462" s="42">
        <f t="shared" ca="1" si="75"/>
        <v>50433</v>
      </c>
      <c r="T4462" s="43">
        <f ca="1">_xll.BInterpol('Base CDI'!$H$4:$H$28,'Base CDI'!$J$4:$J$29,S4462,"Cubic","Extrapolate=Linear","MultiX=Average","Skip=True","Sort=True")</f>
        <v>13.433418604651163</v>
      </c>
      <c r="U4462" s="43">
        <f ca="1">_xll.BInterpol('Base CDI'!$H$4:$H$28,'Base CDI'!$I$4:$I$29,S4462,"Cubic","Extrapolate=Linear","MultiX=Average","Skip=True","Sort=True")</f>
        <v>13.403255813953487</v>
      </c>
    </row>
    <row r="4463" spans="16:21" x14ac:dyDescent="0.25">
      <c r="P4463" s="10">
        <v>41002</v>
      </c>
      <c r="Q4463">
        <v>28.07403</v>
      </c>
      <c r="S4463" s="42">
        <f t="shared" ca="1" si="75"/>
        <v>50434</v>
      </c>
      <c r="T4463" s="43">
        <f ca="1">_xll.BInterpol('Base CDI'!$H$4:$H$28,'Base CDI'!$J$4:$J$29,S4463,"Cubic","Extrapolate=Linear","MultiX=Average","Skip=True","Sort=True")</f>
        <v>13.433376196990423</v>
      </c>
      <c r="U4463" s="43">
        <f ca="1">_xll.BInterpol('Base CDI'!$H$4:$H$28,'Base CDI'!$I$4:$I$29,S4463,"Cubic","Extrapolate=Linear","MultiX=Average","Skip=True","Sort=True")</f>
        <v>13.403187414500684</v>
      </c>
    </row>
    <row r="4464" spans="16:21" x14ac:dyDescent="0.25">
      <c r="P4464" s="10">
        <v>41003</v>
      </c>
      <c r="Q4464">
        <v>28.084140000000001</v>
      </c>
      <c r="S4464" s="42">
        <f t="shared" ca="1" si="75"/>
        <v>50435</v>
      </c>
      <c r="T4464" s="43">
        <f ca="1">_xll.BInterpol('Base CDI'!$H$4:$H$28,'Base CDI'!$J$4:$J$29,S4464,"Cubic","Extrapolate=Linear","MultiX=Average","Skip=True","Sort=True")</f>
        <v>13.433333789329684</v>
      </c>
      <c r="U4464" s="43">
        <f ca="1">_xll.BInterpol('Base CDI'!$H$4:$H$28,'Base CDI'!$I$4:$I$29,S4464,"Cubic","Extrapolate=Linear","MultiX=Average","Skip=True","Sort=True")</f>
        <v>13.40311901504788</v>
      </c>
    </row>
    <row r="4465" spans="16:21" x14ac:dyDescent="0.25">
      <c r="P4465" s="10">
        <v>41004</v>
      </c>
      <c r="Q4465">
        <v>28.094290000000001</v>
      </c>
      <c r="S4465" s="42">
        <f t="shared" ca="1" si="75"/>
        <v>50436</v>
      </c>
      <c r="T4465" s="43">
        <f ca="1">_xll.BInterpol('Base CDI'!$H$4:$H$28,'Base CDI'!$J$4:$J$29,S4465,"Cubic","Extrapolate=Linear","MultiX=Average","Skip=True","Sort=True")</f>
        <v>13.433291381668946</v>
      </c>
      <c r="U4465" s="43">
        <f ca="1">_xll.BInterpol('Base CDI'!$H$4:$H$28,'Base CDI'!$I$4:$I$29,S4465,"Cubic","Extrapolate=Linear","MultiX=Average","Skip=True","Sort=True")</f>
        <v>13.403050615595074</v>
      </c>
    </row>
    <row r="4466" spans="16:21" x14ac:dyDescent="0.25">
      <c r="P4466" s="10">
        <v>41008</v>
      </c>
      <c r="Q4466">
        <v>28.104430000000001</v>
      </c>
      <c r="S4466" s="42">
        <f t="shared" ca="1" si="75"/>
        <v>50437</v>
      </c>
      <c r="T4466" s="43">
        <f ca="1">_xll.BInterpol('Base CDI'!$H$4:$H$28,'Base CDI'!$J$4:$J$29,S4466,"Cubic","Extrapolate=Linear","MultiX=Average","Skip=True","Sort=True")</f>
        <v>13.433248974008206</v>
      </c>
      <c r="U4466" s="43">
        <f ca="1">_xll.BInterpol('Base CDI'!$H$4:$H$28,'Base CDI'!$I$4:$I$29,S4466,"Cubic","Extrapolate=Linear","MultiX=Average","Skip=True","Sort=True")</f>
        <v>13.40298221614227</v>
      </c>
    </row>
    <row r="4467" spans="16:21" x14ac:dyDescent="0.25">
      <c r="P4467" s="10">
        <v>41009</v>
      </c>
      <c r="Q4467">
        <v>28.114550000000001</v>
      </c>
      <c r="S4467" s="42">
        <f t="shared" ca="1" si="75"/>
        <v>50438</v>
      </c>
      <c r="T4467" s="43">
        <f ca="1">_xll.BInterpol('Base CDI'!$H$4:$H$28,'Base CDI'!$J$4:$J$29,S4467,"Cubic","Extrapolate=Linear","MultiX=Average","Skip=True","Sort=True")</f>
        <v>13.433206566347469</v>
      </c>
      <c r="U4467" s="43">
        <f ca="1">_xll.BInterpol('Base CDI'!$H$4:$H$28,'Base CDI'!$I$4:$I$29,S4467,"Cubic","Extrapolate=Linear","MultiX=Average","Skip=True","Sort=True")</f>
        <v>13.402913816689466</v>
      </c>
    </row>
    <row r="4468" spans="16:21" x14ac:dyDescent="0.25">
      <c r="P4468" s="10">
        <v>41010</v>
      </c>
      <c r="Q4468">
        <v>28.124700000000001</v>
      </c>
      <c r="S4468" s="42">
        <f t="shared" ca="1" si="75"/>
        <v>50439</v>
      </c>
      <c r="T4468" s="43">
        <f ca="1">_xll.BInterpol('Base CDI'!$H$4:$H$28,'Base CDI'!$J$4:$J$29,S4468,"Cubic","Extrapolate=Linear","MultiX=Average","Skip=True","Sort=True")</f>
        <v>13.433164158686729</v>
      </c>
      <c r="U4468" s="43">
        <f ca="1">_xll.BInterpol('Base CDI'!$H$4:$H$28,'Base CDI'!$I$4:$I$29,S4468,"Cubic","Extrapolate=Linear","MultiX=Average","Skip=True","Sort=True")</f>
        <v>13.402845417236662</v>
      </c>
    </row>
    <row r="4469" spans="16:21" x14ac:dyDescent="0.25">
      <c r="P4469" s="10">
        <v>41011</v>
      </c>
      <c r="Q4469">
        <v>28.134820000000001</v>
      </c>
      <c r="S4469" s="42">
        <f t="shared" ca="1" si="75"/>
        <v>50440</v>
      </c>
      <c r="T4469" s="43">
        <f ca="1">_xll.BInterpol('Base CDI'!$H$4:$H$28,'Base CDI'!$J$4:$J$29,S4469,"Cubic","Extrapolate=Linear","MultiX=Average","Skip=True","Sort=True")</f>
        <v>13.433121751025991</v>
      </c>
      <c r="U4469" s="43">
        <f ca="1">_xll.BInterpol('Base CDI'!$H$4:$H$28,'Base CDI'!$I$4:$I$29,S4469,"Cubic","Extrapolate=Linear","MultiX=Average","Skip=True","Sort=True")</f>
        <v>13.402777017783857</v>
      </c>
    </row>
    <row r="4470" spans="16:21" x14ac:dyDescent="0.25">
      <c r="P4470" s="10">
        <v>41012</v>
      </c>
      <c r="Q4470">
        <v>28.144929999999999</v>
      </c>
      <c r="S4470" s="42">
        <f t="shared" ca="1" si="75"/>
        <v>50441</v>
      </c>
      <c r="T4470" s="43">
        <f ca="1">_xll.BInterpol('Base CDI'!$H$4:$H$28,'Base CDI'!$J$4:$J$29,S4470,"Cubic","Extrapolate=Linear","MultiX=Average","Skip=True","Sort=True")</f>
        <v>13.433079343365252</v>
      </c>
      <c r="U4470" s="43">
        <f ca="1">_xll.BInterpol('Base CDI'!$H$4:$H$28,'Base CDI'!$I$4:$I$29,S4470,"Cubic","Extrapolate=Linear","MultiX=Average","Skip=True","Sort=True")</f>
        <v>13.402708618331053</v>
      </c>
    </row>
    <row r="4471" spans="16:21" x14ac:dyDescent="0.25">
      <c r="P4471" s="10">
        <v>41015</v>
      </c>
      <c r="Q4471">
        <v>28.155049999999999</v>
      </c>
      <c r="S4471" s="42">
        <f t="shared" ca="1" si="75"/>
        <v>50442</v>
      </c>
      <c r="T4471" s="43">
        <f ca="1">_xll.BInterpol('Base CDI'!$H$4:$H$28,'Base CDI'!$J$4:$J$29,S4471,"Cubic","Extrapolate=Linear","MultiX=Average","Skip=True","Sort=True")</f>
        <v>13.433036935704513</v>
      </c>
      <c r="U4471" s="43">
        <f ca="1">_xll.BInterpol('Base CDI'!$H$4:$H$28,'Base CDI'!$I$4:$I$29,S4471,"Cubic","Extrapolate=Linear","MultiX=Average","Skip=True","Sort=True")</f>
        <v>13.402640218878249</v>
      </c>
    </row>
    <row r="4472" spans="16:21" x14ac:dyDescent="0.25">
      <c r="P4472" s="10">
        <v>41016</v>
      </c>
      <c r="Q4472">
        <v>28.16516</v>
      </c>
      <c r="S4472" s="42">
        <f t="shared" ca="1" si="75"/>
        <v>50443</v>
      </c>
      <c r="T4472" s="43">
        <f ca="1">_xll.BInterpol('Base CDI'!$H$4:$H$28,'Base CDI'!$J$4:$J$29,S4472,"Cubic","Extrapolate=Linear","MultiX=Average","Skip=True","Sort=True")</f>
        <v>13.432994528043775</v>
      </c>
      <c r="U4472" s="43">
        <f ca="1">_xll.BInterpol('Base CDI'!$H$4:$H$28,'Base CDI'!$I$4:$I$29,S4472,"Cubic","Extrapolate=Linear","MultiX=Average","Skip=True","Sort=True")</f>
        <v>13.402571819425443</v>
      </c>
    </row>
    <row r="4473" spans="16:21" x14ac:dyDescent="0.25">
      <c r="P4473" s="10">
        <v>41017</v>
      </c>
      <c r="Q4473">
        <v>28.175260000000002</v>
      </c>
      <c r="S4473" s="42">
        <f t="shared" ca="1" si="75"/>
        <v>50444</v>
      </c>
      <c r="T4473" s="43">
        <f ca="1">_xll.BInterpol('Base CDI'!$H$4:$H$28,'Base CDI'!$J$4:$J$29,S4473,"Cubic","Extrapolate=Linear","MultiX=Average","Skip=True","Sort=True")</f>
        <v>13.432952120383035</v>
      </c>
      <c r="U4473" s="43">
        <f ca="1">_xll.BInterpol('Base CDI'!$H$4:$H$28,'Base CDI'!$I$4:$I$29,S4473,"Cubic","Extrapolate=Linear","MultiX=Average","Skip=True","Sort=True")</f>
        <v>13.402503419972639</v>
      </c>
    </row>
    <row r="4474" spans="16:21" x14ac:dyDescent="0.25">
      <c r="P4474" s="10">
        <v>41018</v>
      </c>
      <c r="Q4474">
        <v>28.185379999999999</v>
      </c>
      <c r="S4474" s="42">
        <f t="shared" ca="1" si="75"/>
        <v>50445</v>
      </c>
      <c r="T4474" s="43">
        <f ca="1">_xll.BInterpol('Base CDI'!$H$4:$H$28,'Base CDI'!$J$4:$J$29,S4474,"Cubic","Extrapolate=Linear","MultiX=Average","Skip=True","Sort=True")</f>
        <v>13.432909712722298</v>
      </c>
      <c r="U4474" s="43">
        <f ca="1">_xll.BInterpol('Base CDI'!$H$4:$H$28,'Base CDI'!$I$4:$I$29,S4474,"Cubic","Extrapolate=Linear","MultiX=Average","Skip=True","Sort=True")</f>
        <v>13.402435020519835</v>
      </c>
    </row>
    <row r="4475" spans="16:21" x14ac:dyDescent="0.25">
      <c r="P4475" s="10">
        <v>41019</v>
      </c>
      <c r="Q4475">
        <v>28.19473</v>
      </c>
      <c r="S4475" s="42">
        <f t="shared" ca="1" si="75"/>
        <v>50446</v>
      </c>
      <c r="T4475" s="43">
        <f ca="1">_xll.BInterpol('Base CDI'!$H$4:$H$28,'Base CDI'!$J$4:$J$29,S4475,"Cubic","Extrapolate=Linear","MultiX=Average","Skip=True","Sort=True")</f>
        <v>13.432867305061558</v>
      </c>
      <c r="U4475" s="43">
        <f ca="1">_xll.BInterpol('Base CDI'!$H$4:$H$28,'Base CDI'!$I$4:$I$29,S4475,"Cubic","Extrapolate=Linear","MultiX=Average","Skip=True","Sort=True")</f>
        <v>13.402366621067031</v>
      </c>
    </row>
    <row r="4476" spans="16:21" x14ac:dyDescent="0.25">
      <c r="P4476" s="10">
        <v>41022</v>
      </c>
      <c r="Q4476">
        <v>28.2041</v>
      </c>
      <c r="S4476" s="42">
        <f t="shared" ca="1" si="75"/>
        <v>50447</v>
      </c>
      <c r="T4476" s="43">
        <f ca="1">_xll.BInterpol('Base CDI'!$H$4:$H$28,'Base CDI'!$J$4:$J$29,S4476,"Cubic","Extrapolate=Linear","MultiX=Average","Skip=True","Sort=True")</f>
        <v>13.43282489740082</v>
      </c>
      <c r="U4476" s="43">
        <f ca="1">_xll.BInterpol('Base CDI'!$H$4:$H$28,'Base CDI'!$I$4:$I$29,S4476,"Cubic","Extrapolate=Linear","MultiX=Average","Skip=True","Sort=True")</f>
        <v>13.402298221614226</v>
      </c>
    </row>
    <row r="4477" spans="16:21" x14ac:dyDescent="0.25">
      <c r="P4477" s="10">
        <v>41023</v>
      </c>
      <c r="Q4477">
        <v>28.213509999999999</v>
      </c>
      <c r="S4477" s="42">
        <f t="shared" ca="1" si="75"/>
        <v>50448</v>
      </c>
      <c r="T4477" s="43">
        <f ca="1">_xll.BInterpol('Base CDI'!$H$4:$H$28,'Base CDI'!$J$4:$J$29,S4477,"Cubic","Extrapolate=Linear","MultiX=Average","Skip=True","Sort=True")</f>
        <v>13.432782489740081</v>
      </c>
      <c r="U4477" s="43">
        <f ca="1">_xll.BInterpol('Base CDI'!$H$4:$H$28,'Base CDI'!$I$4:$I$29,S4477,"Cubic","Extrapolate=Linear","MultiX=Average","Skip=True","Sort=True")</f>
        <v>13.402229822161422</v>
      </c>
    </row>
    <row r="4478" spans="16:21" x14ac:dyDescent="0.25">
      <c r="P4478" s="10">
        <v>41024</v>
      </c>
      <c r="Q4478">
        <v>28.22287</v>
      </c>
      <c r="S4478" s="42">
        <f t="shared" ca="1" si="75"/>
        <v>50449</v>
      </c>
      <c r="T4478" s="43">
        <f ca="1">_xll.BInterpol('Base CDI'!$H$4:$H$28,'Base CDI'!$J$4:$J$29,S4478,"Cubic","Extrapolate=Linear","MultiX=Average","Skip=True","Sort=True")</f>
        <v>13.432740082079341</v>
      </c>
      <c r="U4478" s="43">
        <f ca="1">_xll.BInterpol('Base CDI'!$H$4:$H$28,'Base CDI'!$I$4:$I$29,S4478,"Cubic","Extrapolate=Linear","MultiX=Average","Skip=True","Sort=True")</f>
        <v>13.402161422708618</v>
      </c>
    </row>
    <row r="4479" spans="16:21" x14ac:dyDescent="0.25">
      <c r="P4479" s="10">
        <v>41025</v>
      </c>
      <c r="Q4479">
        <v>28.232240000000001</v>
      </c>
      <c r="S4479" s="42">
        <f t="shared" ca="1" si="75"/>
        <v>50450</v>
      </c>
      <c r="T4479" s="43">
        <f ca="1">_xll.BInterpol('Base CDI'!$H$4:$H$28,'Base CDI'!$J$4:$J$29,S4479,"Cubic","Extrapolate=Linear","MultiX=Average","Skip=True","Sort=True")</f>
        <v>13.432697674418604</v>
      </c>
      <c r="U4479" s="43">
        <f ca="1">_xll.BInterpol('Base CDI'!$H$4:$H$28,'Base CDI'!$I$4:$I$29,S4479,"Cubic","Extrapolate=Linear","MultiX=Average","Skip=True","Sort=True")</f>
        <v>13.402093023255814</v>
      </c>
    </row>
    <row r="4480" spans="16:21" x14ac:dyDescent="0.25">
      <c r="P4480" s="10">
        <v>41026</v>
      </c>
      <c r="Q4480">
        <v>28.241599999999998</v>
      </c>
      <c r="S4480" s="42">
        <f t="shared" ca="1" si="75"/>
        <v>50451</v>
      </c>
      <c r="T4480" s="43">
        <f ca="1">_xll.BInterpol('Base CDI'!$H$4:$H$28,'Base CDI'!$J$4:$J$29,S4480,"Cubic","Extrapolate=Linear","MultiX=Average","Skip=True","Sort=True")</f>
        <v>13.432655266757864</v>
      </c>
      <c r="U4480" s="43">
        <f ca="1">_xll.BInterpol('Base CDI'!$H$4:$H$28,'Base CDI'!$I$4:$I$29,S4480,"Cubic","Extrapolate=Linear","MultiX=Average","Skip=True","Sort=True")</f>
        <v>13.402024623803008</v>
      </c>
    </row>
    <row r="4481" spans="16:21" x14ac:dyDescent="0.25">
      <c r="P4481" s="10">
        <v>41029</v>
      </c>
      <c r="Q4481">
        <v>28.250990000000002</v>
      </c>
      <c r="S4481" s="42">
        <f t="shared" ca="1" si="75"/>
        <v>50452</v>
      </c>
      <c r="T4481" s="43">
        <f ca="1">_xll.BInterpol('Base CDI'!$H$4:$H$28,'Base CDI'!$J$4:$J$29,S4481,"Cubic","Extrapolate=Linear","MultiX=Average","Skip=True","Sort=True")</f>
        <v>13.432612859097127</v>
      </c>
      <c r="U4481" s="43">
        <f ca="1">_xll.BInterpol('Base CDI'!$H$4:$H$28,'Base CDI'!$I$4:$I$29,S4481,"Cubic","Extrapolate=Linear","MultiX=Average","Skip=True","Sort=True")</f>
        <v>13.401956224350204</v>
      </c>
    </row>
    <row r="4482" spans="16:21" x14ac:dyDescent="0.25">
      <c r="P4482" s="10">
        <v>41031</v>
      </c>
      <c r="Q4482">
        <v>28.260339999999999</v>
      </c>
      <c r="S4482" s="42">
        <f t="shared" ca="1" si="75"/>
        <v>50453</v>
      </c>
      <c r="T4482" s="43">
        <f ca="1">_xll.BInterpol('Base CDI'!$H$4:$H$28,'Base CDI'!$J$4:$J$29,S4482,"Cubic","Extrapolate=Linear","MultiX=Average","Skip=True","Sort=True")</f>
        <v>13.432570451436387</v>
      </c>
      <c r="U4482" s="43">
        <f ca="1">_xll.BInterpol('Base CDI'!$H$4:$H$28,'Base CDI'!$I$4:$I$29,S4482,"Cubic","Extrapolate=Linear","MultiX=Average","Skip=True","Sort=True")</f>
        <v>13.4018878248974</v>
      </c>
    </row>
    <row r="4483" spans="16:21" x14ac:dyDescent="0.25">
      <c r="P4483" s="10">
        <v>41032</v>
      </c>
      <c r="Q4483">
        <v>28.269760000000002</v>
      </c>
      <c r="S4483" s="42">
        <f t="shared" ca="1" si="75"/>
        <v>50454</v>
      </c>
      <c r="T4483" s="43">
        <f ca="1">_xll.BInterpol('Base CDI'!$H$4:$H$28,'Base CDI'!$J$4:$J$29,S4483,"Cubic","Extrapolate=Linear","MultiX=Average","Skip=True","Sort=True")</f>
        <v>13.432528043775649</v>
      </c>
      <c r="U4483" s="43">
        <f ca="1">_xll.BInterpol('Base CDI'!$H$4:$H$28,'Base CDI'!$I$4:$I$29,S4483,"Cubic","Extrapolate=Linear","MultiX=Average","Skip=True","Sort=True")</f>
        <v>13.401819425444597</v>
      </c>
    </row>
    <row r="4484" spans="16:21" x14ac:dyDescent="0.25">
      <c r="P4484" s="10">
        <v>41033</v>
      </c>
      <c r="Q4484">
        <v>28.27918</v>
      </c>
      <c r="S4484" s="42">
        <f t="shared" ca="1" si="75"/>
        <v>50455</v>
      </c>
      <c r="T4484" s="43">
        <f ca="1">_xll.BInterpol('Base CDI'!$H$4:$H$28,'Base CDI'!$J$4:$J$29,S4484,"Cubic","Extrapolate=Linear","MultiX=Average","Skip=True","Sort=True")</f>
        <v>13.43248563611491</v>
      </c>
      <c r="U4484" s="43">
        <f ca="1">_xll.BInterpol('Base CDI'!$H$4:$H$28,'Base CDI'!$I$4:$I$29,S4484,"Cubic","Extrapolate=Linear","MultiX=Average","Skip=True","Sort=True")</f>
        <v>13.401751025991791</v>
      </c>
    </row>
    <row r="4485" spans="16:21" x14ac:dyDescent="0.25">
      <c r="P4485" s="10">
        <v>41036</v>
      </c>
      <c r="Q4485">
        <v>28.288550000000001</v>
      </c>
      <c r="S4485" s="42">
        <f t="shared" ca="1" si="75"/>
        <v>50456</v>
      </c>
      <c r="T4485" s="43">
        <f ca="1">_xll.BInterpol('Base CDI'!$H$4:$H$28,'Base CDI'!$J$4:$J$29,S4485,"Cubic","Extrapolate=Linear","MultiX=Average","Skip=True","Sort=True")</f>
        <v>13.432443228454172</v>
      </c>
      <c r="U4485" s="43">
        <f ca="1">_xll.BInterpol('Base CDI'!$H$4:$H$28,'Base CDI'!$I$4:$I$29,S4485,"Cubic","Extrapolate=Linear","MultiX=Average","Skip=True","Sort=True")</f>
        <v>13.401682626538987</v>
      </c>
    </row>
    <row r="4486" spans="16:21" x14ac:dyDescent="0.25">
      <c r="P4486" s="10">
        <v>41037</v>
      </c>
      <c r="Q4486">
        <v>28.297930000000001</v>
      </c>
      <c r="S4486" s="42">
        <f t="shared" ca="1" si="75"/>
        <v>50457</v>
      </c>
      <c r="T4486" s="43">
        <f ca="1">_xll.BInterpol('Base CDI'!$H$4:$H$28,'Base CDI'!$J$4:$J$29,S4486,"Cubic","Extrapolate=Linear","MultiX=Average","Skip=True","Sort=True")</f>
        <v>13.432400820793433</v>
      </c>
      <c r="U4486" s="43">
        <f ca="1">_xll.BInterpol('Base CDI'!$H$4:$H$28,'Base CDI'!$I$4:$I$29,S4486,"Cubic","Extrapolate=Linear","MultiX=Average","Skip=True","Sort=True")</f>
        <v>13.401614227086183</v>
      </c>
    </row>
    <row r="4487" spans="16:21" x14ac:dyDescent="0.25">
      <c r="P4487" s="10">
        <v>41038</v>
      </c>
      <c r="Q4487">
        <v>28.307289999999998</v>
      </c>
      <c r="S4487" s="42">
        <f t="shared" ca="1" si="75"/>
        <v>50458</v>
      </c>
      <c r="T4487" s="43">
        <f ca="1">_xll.BInterpol('Base CDI'!$H$4:$H$28,'Base CDI'!$J$4:$J$29,S4487,"Cubic","Extrapolate=Linear","MultiX=Average","Skip=True","Sort=True")</f>
        <v>13.432358413132693</v>
      </c>
      <c r="U4487" s="43">
        <f ca="1">_xll.BInterpol('Base CDI'!$H$4:$H$28,'Base CDI'!$I$4:$I$29,S4487,"Cubic","Extrapolate=Linear","MultiX=Average","Skip=True","Sort=True")</f>
        <v>13.401545827633377</v>
      </c>
    </row>
    <row r="4488" spans="16:21" x14ac:dyDescent="0.25">
      <c r="P4488" s="10">
        <v>41039</v>
      </c>
      <c r="Q4488">
        <v>28.316649999999999</v>
      </c>
      <c r="S4488" s="42">
        <f t="shared" ca="1" si="75"/>
        <v>50459</v>
      </c>
      <c r="T4488" s="43">
        <f ca="1">_xll.BInterpol('Base CDI'!$H$4:$H$28,'Base CDI'!$J$4:$J$29,S4488,"Cubic","Extrapolate=Linear","MultiX=Average","Skip=True","Sort=True")</f>
        <v>13.432316005471955</v>
      </c>
      <c r="U4488" s="43">
        <f ca="1">_xll.BInterpol('Base CDI'!$H$4:$H$28,'Base CDI'!$I$4:$I$29,S4488,"Cubic","Extrapolate=Linear","MultiX=Average","Skip=True","Sort=True")</f>
        <v>13.401477428180574</v>
      </c>
    </row>
    <row r="4489" spans="16:21" x14ac:dyDescent="0.25">
      <c r="P4489" s="10">
        <v>41040</v>
      </c>
      <c r="Q4489">
        <v>28.32601</v>
      </c>
      <c r="S4489" s="42">
        <f t="shared" ca="1" si="75"/>
        <v>50460</v>
      </c>
      <c r="T4489" s="43">
        <f ca="1">_xll.BInterpol('Base CDI'!$H$4:$H$28,'Base CDI'!$J$4:$J$29,S4489,"Cubic","Extrapolate=Linear","MultiX=Average","Skip=True","Sort=True")</f>
        <v>13.432273597811216</v>
      </c>
      <c r="U4489" s="43">
        <f ca="1">_xll.BInterpol('Base CDI'!$H$4:$H$28,'Base CDI'!$I$4:$I$29,S4489,"Cubic","Extrapolate=Linear","MultiX=Average","Skip=True","Sort=True")</f>
        <v>13.40140902872777</v>
      </c>
    </row>
    <row r="4490" spans="16:21" x14ac:dyDescent="0.25">
      <c r="P4490" s="10">
        <v>41043</v>
      </c>
      <c r="Q4490">
        <v>28.335360000000001</v>
      </c>
      <c r="S4490" s="42">
        <f t="shared" ca="1" si="75"/>
        <v>50461</v>
      </c>
      <c r="T4490" s="43">
        <f ca="1">_xll.BInterpol('Base CDI'!$H$4:$H$28,'Base CDI'!$J$4:$J$29,S4490,"Cubic","Extrapolate=Linear","MultiX=Average","Skip=True","Sort=True")</f>
        <v>13.432231190150478</v>
      </c>
      <c r="U4490" s="43">
        <f ca="1">_xll.BInterpol('Base CDI'!$H$4:$H$28,'Base CDI'!$I$4:$I$29,S4490,"Cubic","Extrapolate=Linear","MultiX=Average","Skip=True","Sort=True")</f>
        <v>13.401340629274966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6">S4490+1</f>
        <v>50462</v>
      </c>
      <c r="T4491" s="43">
        <f ca="1">_xll.BInterpol('Base CDI'!$H$4:$H$28,'Base CDI'!$J$4:$J$29,S4491,"Cubic","Extrapolate=Linear","MultiX=Average","Skip=True","Sort=True")</f>
        <v>13.432188782489739</v>
      </c>
      <c r="U4491" s="43">
        <f ca="1">_xll.BInterpol('Base CDI'!$H$4:$H$28,'Base CDI'!$I$4:$I$29,S4491,"Cubic","Extrapolate=Linear","MultiX=Average","Skip=True","Sort=True")</f>
        <v>13.40127222982216</v>
      </c>
    </row>
    <row r="4492" spans="16:21" x14ac:dyDescent="0.25">
      <c r="P4492" s="10">
        <v>41045</v>
      </c>
      <c r="Q4492">
        <v>28.35408</v>
      </c>
      <c r="S4492" s="42">
        <f t="shared" ca="1" si="76"/>
        <v>50463</v>
      </c>
      <c r="T4492" s="43">
        <f ca="1">_xll.BInterpol('Base CDI'!$H$4:$H$28,'Base CDI'!$J$4:$J$29,S4492,"Cubic","Extrapolate=Linear","MultiX=Average","Skip=True","Sort=True")</f>
        <v>13.432146374829001</v>
      </c>
      <c r="U4492" s="43">
        <f ca="1">_xll.BInterpol('Base CDI'!$H$4:$H$28,'Base CDI'!$I$4:$I$29,S4492,"Cubic","Extrapolate=Linear","MultiX=Average","Skip=True","Sort=True")</f>
        <v>13.401203830369356</v>
      </c>
    </row>
    <row r="4493" spans="16:21" x14ac:dyDescent="0.25">
      <c r="P4493" s="10">
        <v>41046</v>
      </c>
      <c r="Q4493">
        <v>28.363499999999998</v>
      </c>
      <c r="S4493" s="42">
        <f t="shared" ca="1" si="76"/>
        <v>50464</v>
      </c>
      <c r="T4493" s="43">
        <f ca="1">_xll.BInterpol('Base CDI'!$H$4:$H$28,'Base CDI'!$J$4:$J$29,S4493,"Cubic","Extrapolate=Linear","MultiX=Average","Skip=True","Sort=True")</f>
        <v>13.432103967168262</v>
      </c>
      <c r="U4493" s="43">
        <f ca="1">_xll.BInterpol('Base CDI'!$H$4:$H$28,'Base CDI'!$I$4:$I$29,S4493,"Cubic","Extrapolate=Linear","MultiX=Average","Skip=True","Sort=True")</f>
        <v>13.401135430916552</v>
      </c>
    </row>
    <row r="4494" spans="16:21" x14ac:dyDescent="0.25">
      <c r="P4494" s="10">
        <v>41047</v>
      </c>
      <c r="Q4494">
        <v>28.37293</v>
      </c>
      <c r="S4494" s="42">
        <f t="shared" ca="1" si="76"/>
        <v>50465</v>
      </c>
      <c r="T4494" s="43">
        <f ca="1">_xll.BInterpol('Base CDI'!$H$4:$H$28,'Base CDI'!$J$4:$J$29,S4494,"Cubic","Extrapolate=Linear","MultiX=Average","Skip=True","Sort=True")</f>
        <v>13.432061559507522</v>
      </c>
      <c r="U4494" s="43">
        <f ca="1">_xll.BInterpol('Base CDI'!$H$4:$H$28,'Base CDI'!$I$4:$I$29,S4494,"Cubic","Extrapolate=Linear","MultiX=Average","Skip=True","Sort=True")</f>
        <v>13.401067031463748</v>
      </c>
    </row>
    <row r="4495" spans="16:21" x14ac:dyDescent="0.25">
      <c r="P4495" s="10">
        <v>41050</v>
      </c>
      <c r="Q4495">
        <v>28.382390000000001</v>
      </c>
      <c r="S4495" s="42">
        <f t="shared" ca="1" si="76"/>
        <v>50466</v>
      </c>
      <c r="T4495" s="43">
        <f ca="1">_xll.BInterpol('Base CDI'!$H$4:$H$28,'Base CDI'!$J$4:$J$29,S4495,"Cubic","Extrapolate=Linear","MultiX=Average","Skip=True","Sort=True")</f>
        <v>13.432019151846784</v>
      </c>
      <c r="U4495" s="43">
        <f ca="1">_xll.BInterpol('Base CDI'!$H$4:$H$28,'Base CDI'!$I$4:$I$29,S4495,"Cubic","Extrapolate=Linear","MultiX=Average","Skip=True","Sort=True")</f>
        <v>13.400998632010943</v>
      </c>
    </row>
    <row r="4496" spans="16:21" x14ac:dyDescent="0.25">
      <c r="P4496" s="10">
        <v>41051</v>
      </c>
      <c r="Q4496">
        <v>28.39181</v>
      </c>
      <c r="S4496" s="42">
        <f t="shared" ca="1" si="76"/>
        <v>50467</v>
      </c>
      <c r="T4496" s="43">
        <f ca="1">_xll.BInterpol('Base CDI'!$H$4:$H$28,'Base CDI'!$J$4:$J$29,S4496,"Cubic","Extrapolate=Linear","MultiX=Average","Skip=True","Sort=True")</f>
        <v>13.431976744186045</v>
      </c>
      <c r="U4496" s="43">
        <f ca="1">_xll.BInterpol('Base CDI'!$H$4:$H$28,'Base CDI'!$I$4:$I$29,S4496,"Cubic","Extrapolate=Linear","MultiX=Average","Skip=True","Sort=True")</f>
        <v>13.400930232558139</v>
      </c>
    </row>
    <row r="4497" spans="16:21" x14ac:dyDescent="0.25">
      <c r="P4497" s="10">
        <v>41052</v>
      </c>
      <c r="Q4497">
        <v>28.401289999999999</v>
      </c>
      <c r="S4497" s="42">
        <f t="shared" ca="1" si="76"/>
        <v>50468</v>
      </c>
      <c r="T4497" s="43">
        <f ca="1">_xll.BInterpol('Base CDI'!$H$4:$H$28,'Base CDI'!$J$4:$J$29,S4497,"Cubic","Extrapolate=Linear","MultiX=Average","Skip=True","Sort=True")</f>
        <v>13.431934336525307</v>
      </c>
      <c r="U4497" s="43">
        <f ca="1">_xll.BInterpol('Base CDI'!$H$4:$H$28,'Base CDI'!$I$4:$I$29,S4497,"Cubic","Extrapolate=Linear","MultiX=Average","Skip=True","Sort=True")</f>
        <v>13.400861833105335</v>
      </c>
    </row>
    <row r="4498" spans="16:21" x14ac:dyDescent="0.25">
      <c r="P4498" s="10">
        <v>41053</v>
      </c>
      <c r="Q4498">
        <v>28.410769999999999</v>
      </c>
      <c r="S4498" s="42">
        <f t="shared" ca="1" si="76"/>
        <v>50469</v>
      </c>
      <c r="T4498" s="43">
        <f ca="1">_xll.BInterpol('Base CDI'!$H$4:$H$28,'Base CDI'!$J$4:$J$29,S4498,"Cubic","Extrapolate=Linear","MultiX=Average","Skip=True","Sort=True")</f>
        <v>13.431891928864568</v>
      </c>
      <c r="U4498" s="43">
        <f ca="1">_xll.BInterpol('Base CDI'!$H$4:$H$28,'Base CDI'!$I$4:$I$29,S4498,"Cubic","Extrapolate=Linear","MultiX=Average","Skip=True","Sort=True")</f>
        <v>13.400793433652531</v>
      </c>
    </row>
    <row r="4499" spans="16:21" x14ac:dyDescent="0.25">
      <c r="P4499" s="10">
        <v>41054</v>
      </c>
      <c r="Q4499">
        <v>28.420259999999999</v>
      </c>
      <c r="S4499" s="42">
        <f t="shared" ca="1" si="76"/>
        <v>50470</v>
      </c>
      <c r="T4499" s="43">
        <f ca="1">_xll.BInterpol('Base CDI'!$H$4:$H$28,'Base CDI'!$J$4:$J$29,S4499,"Cubic","Extrapolate=Linear","MultiX=Average","Skip=True","Sort=True")</f>
        <v>13.43184952120383</v>
      </c>
      <c r="U4499" s="43">
        <f ca="1">_xll.BInterpol('Base CDI'!$H$4:$H$28,'Base CDI'!$I$4:$I$29,S4499,"Cubic","Extrapolate=Linear","MultiX=Average","Skip=True","Sort=True")</f>
        <v>13.400725034199725</v>
      </c>
    </row>
    <row r="4500" spans="16:21" x14ac:dyDescent="0.25">
      <c r="P4500" s="10">
        <v>41057</v>
      </c>
      <c r="Q4500">
        <v>28.429770000000001</v>
      </c>
      <c r="S4500" s="42">
        <f t="shared" ca="1" si="76"/>
        <v>50471</v>
      </c>
      <c r="T4500" s="43">
        <f ca="1">_xll.BInterpol('Base CDI'!$H$4:$H$28,'Base CDI'!$J$4:$J$29,S4500,"Cubic","Extrapolate=Linear","MultiX=Average","Skip=True","Sort=True")</f>
        <v>13.431807113543091</v>
      </c>
      <c r="U4500" s="43">
        <f ca="1">_xll.BInterpol('Base CDI'!$H$4:$H$28,'Base CDI'!$I$4:$I$29,S4500,"Cubic","Extrapolate=Linear","MultiX=Average","Skip=True","Sort=True")</f>
        <v>13.400656634746921</v>
      </c>
    </row>
    <row r="4501" spans="16:21" x14ac:dyDescent="0.25">
      <c r="P4501" s="10">
        <v>41058</v>
      </c>
      <c r="Q4501">
        <v>28.439260000000001</v>
      </c>
      <c r="S4501" s="42">
        <f t="shared" ca="1" si="76"/>
        <v>50472</v>
      </c>
      <c r="T4501" s="43">
        <f ca="1">_xll.BInterpol('Base CDI'!$H$4:$H$28,'Base CDI'!$J$4:$J$29,S4501,"Cubic","Extrapolate=Linear","MultiX=Average","Skip=True","Sort=True")</f>
        <v>13.431764705882351</v>
      </c>
      <c r="U4501" s="43">
        <f ca="1">_xll.BInterpol('Base CDI'!$H$4:$H$28,'Base CDI'!$I$4:$I$29,S4501,"Cubic","Extrapolate=Linear","MultiX=Average","Skip=True","Sort=True")</f>
        <v>13.400588235294117</v>
      </c>
    </row>
    <row r="4502" spans="16:21" x14ac:dyDescent="0.25">
      <c r="P4502" s="10">
        <v>41059</v>
      </c>
      <c r="Q4502">
        <v>28.44877</v>
      </c>
      <c r="S4502" s="42">
        <f t="shared" ca="1" si="76"/>
        <v>50473</v>
      </c>
      <c r="T4502" s="43">
        <f ca="1">_xll.BInterpol('Base CDI'!$H$4:$H$28,'Base CDI'!$J$4:$J$29,S4502,"Cubic","Extrapolate=Linear","MultiX=Average","Skip=True","Sort=True")</f>
        <v>13.431722298221613</v>
      </c>
      <c r="U4502" s="43">
        <f ca="1">_xll.BInterpol('Base CDI'!$H$4:$H$28,'Base CDI'!$I$4:$I$29,S4502,"Cubic","Extrapolate=Linear","MultiX=Average","Skip=True","Sort=True")</f>
        <v>13.400519835841312</v>
      </c>
    </row>
    <row r="4503" spans="16:21" x14ac:dyDescent="0.25">
      <c r="P4503" s="10">
        <v>41060</v>
      </c>
      <c r="Q4503">
        <v>28.458310000000001</v>
      </c>
      <c r="S4503" s="42">
        <f t="shared" ca="1" si="76"/>
        <v>50474</v>
      </c>
      <c r="T4503" s="43">
        <f ca="1">_xll.BInterpol('Base CDI'!$H$4:$H$28,'Base CDI'!$J$4:$J$29,S4503,"Cubic","Extrapolate=Linear","MultiX=Average","Skip=True","Sort=True")</f>
        <v>13.431679890560874</v>
      </c>
      <c r="U4503" s="43">
        <f ca="1">_xll.BInterpol('Base CDI'!$H$4:$H$28,'Base CDI'!$I$4:$I$29,S4503,"Cubic","Extrapolate=Linear","MultiX=Average","Skip=True","Sort=True")</f>
        <v>13.400451436388508</v>
      </c>
    </row>
    <row r="4504" spans="16:21" x14ac:dyDescent="0.25">
      <c r="P4504" s="10">
        <v>41061</v>
      </c>
      <c r="Q4504">
        <v>28.46734</v>
      </c>
      <c r="S4504" s="42">
        <f t="shared" ca="1" si="76"/>
        <v>50475</v>
      </c>
      <c r="T4504" s="43">
        <f ca="1">_xll.BInterpol('Base CDI'!$H$4:$H$28,'Base CDI'!$J$4:$J$29,S4504,"Cubic","Extrapolate=Linear","MultiX=Average","Skip=True","Sort=True")</f>
        <v>13.431637482900136</v>
      </c>
      <c r="U4504" s="43">
        <f ca="1">_xll.BInterpol('Base CDI'!$H$4:$H$28,'Base CDI'!$I$4:$I$29,S4504,"Cubic","Extrapolate=Linear","MultiX=Average","Skip=True","Sort=True")</f>
        <v>13.400383036935704</v>
      </c>
    </row>
    <row r="4505" spans="16:21" x14ac:dyDescent="0.25">
      <c r="P4505" s="10">
        <v>41064</v>
      </c>
      <c r="Q4505">
        <v>28.476389999999999</v>
      </c>
      <c r="S4505" s="42">
        <f t="shared" ca="1" si="76"/>
        <v>50476</v>
      </c>
      <c r="T4505" s="43">
        <f ca="1">_xll.BInterpol('Base CDI'!$H$4:$H$28,'Base CDI'!$J$4:$J$29,S4505,"Cubic","Extrapolate=Linear","MultiX=Average","Skip=True","Sort=True")</f>
        <v>13.431595075239397</v>
      </c>
      <c r="U4505" s="43">
        <f ca="1">_xll.BInterpol('Base CDI'!$H$4:$H$28,'Base CDI'!$I$4:$I$29,S4505,"Cubic","Extrapolate=Linear","MultiX=Average","Skip=True","Sort=True")</f>
        <v>13.4003146374829</v>
      </c>
    </row>
    <row r="4506" spans="16:21" x14ac:dyDescent="0.25">
      <c r="P4506" s="10">
        <v>41065</v>
      </c>
      <c r="Q4506">
        <v>28.48546</v>
      </c>
      <c r="S4506" s="42">
        <f t="shared" ca="1" si="76"/>
        <v>50477</v>
      </c>
      <c r="T4506" s="43">
        <f ca="1">_xll.BInterpol('Base CDI'!$H$4:$H$28,'Base CDI'!$J$4:$J$29,S4506,"Cubic","Extrapolate=Linear","MultiX=Average","Skip=True","Sort=True")</f>
        <v>13.431552667578659</v>
      </c>
      <c r="U4506" s="43">
        <f ca="1">_xll.BInterpol('Base CDI'!$H$4:$H$28,'Base CDI'!$I$4:$I$29,S4506,"Cubic","Extrapolate=Linear","MultiX=Average","Skip=True","Sort=True")</f>
        <v>13.400246238030094</v>
      </c>
    </row>
    <row r="4507" spans="16:21" x14ac:dyDescent="0.25">
      <c r="P4507" s="10">
        <v>41066</v>
      </c>
      <c r="Q4507">
        <v>28.494530000000001</v>
      </c>
      <c r="S4507" s="42">
        <f t="shared" ca="1" si="76"/>
        <v>50478</v>
      </c>
      <c r="T4507" s="43">
        <f ca="1">_xll.BInterpol('Base CDI'!$H$4:$H$28,'Base CDI'!$J$4:$J$29,S4507,"Cubic","Extrapolate=Linear","MultiX=Average","Skip=True","Sort=True")</f>
        <v>13.431510259917919</v>
      </c>
      <c r="U4507" s="43">
        <f ca="1">_xll.BInterpol('Base CDI'!$H$4:$H$28,'Base CDI'!$I$4:$I$29,S4507,"Cubic","Extrapolate=Linear","MultiX=Average","Skip=True","Sort=True")</f>
        <v>13.400177838577291</v>
      </c>
    </row>
    <row r="4508" spans="16:21" x14ac:dyDescent="0.25">
      <c r="P4508" s="10">
        <v>41068</v>
      </c>
      <c r="Q4508">
        <v>28.50357</v>
      </c>
      <c r="S4508" s="42">
        <f t="shared" ca="1" si="76"/>
        <v>50479</v>
      </c>
      <c r="T4508" s="43">
        <f ca="1">_xll.BInterpol('Base CDI'!$H$4:$H$28,'Base CDI'!$J$4:$J$29,S4508,"Cubic","Extrapolate=Linear","MultiX=Average","Skip=True","Sort=True")</f>
        <v>13.431467852257182</v>
      </c>
      <c r="U4508" s="43">
        <f ca="1">_xll.BInterpol('Base CDI'!$H$4:$H$28,'Base CDI'!$I$4:$I$29,S4508,"Cubic","Extrapolate=Linear","MultiX=Average","Skip=True","Sort=True")</f>
        <v>13.400109439124487</v>
      </c>
    </row>
    <row r="4509" spans="16:21" x14ac:dyDescent="0.25">
      <c r="P4509" s="10">
        <v>41071</v>
      </c>
      <c r="Q4509">
        <v>28.51266</v>
      </c>
      <c r="S4509" s="42">
        <f t="shared" ca="1" si="76"/>
        <v>50480</v>
      </c>
      <c r="T4509" s="43">
        <f ca="1">_xll.BInterpol('Base CDI'!$H$4:$H$28,'Base CDI'!$J$4:$J$29,S4509,"Cubic","Extrapolate=Linear","MultiX=Average","Skip=True","Sort=True")</f>
        <v>13.431425444596442</v>
      </c>
      <c r="U4509" s="43">
        <f ca="1">_xll.BInterpol('Base CDI'!$H$4:$H$28,'Base CDI'!$I$4:$I$29,S4509,"Cubic","Extrapolate=Linear","MultiX=Average","Skip=True","Sort=True")</f>
        <v>13.400041039671683</v>
      </c>
    </row>
    <row r="4510" spans="16:21" x14ac:dyDescent="0.25">
      <c r="P4510" s="10">
        <v>41072</v>
      </c>
      <c r="Q4510">
        <v>28.521699999999999</v>
      </c>
      <c r="S4510" s="42">
        <f t="shared" ca="1" si="76"/>
        <v>50481</v>
      </c>
      <c r="T4510" s="43">
        <f ca="1">_xll.BInterpol('Base CDI'!$H$4:$H$28,'Base CDI'!$J$4:$J$29,S4510,"Cubic","Extrapolate=Linear","MultiX=Average","Skip=True","Sort=True")</f>
        <v>13.431383036935703</v>
      </c>
      <c r="U4510" s="43">
        <f ca="1">_xll.BInterpol('Base CDI'!$H$4:$H$28,'Base CDI'!$I$4:$I$29,S4510,"Cubic","Extrapolate=Linear","MultiX=Average","Skip=True","Sort=True")</f>
        <v>13.399972640218877</v>
      </c>
    </row>
    <row r="4511" spans="16:21" x14ac:dyDescent="0.25">
      <c r="P4511" s="10">
        <v>41073</v>
      </c>
      <c r="Q4511">
        <v>28.53077</v>
      </c>
      <c r="S4511" s="42">
        <f t="shared" ca="1" si="76"/>
        <v>50482</v>
      </c>
      <c r="T4511" s="43">
        <f ca="1">_xll.BInterpol('Base CDI'!$H$4:$H$28,'Base CDI'!$J$4:$J$29,S4511,"Cubic","Extrapolate=Linear","MultiX=Average","Skip=True","Sort=True")</f>
        <v>13.431340629274965</v>
      </c>
      <c r="U4511" s="43">
        <f ca="1">_xll.BInterpol('Base CDI'!$H$4:$H$28,'Base CDI'!$I$4:$I$29,S4511,"Cubic","Extrapolate=Linear","MultiX=Average","Skip=True","Sort=True")</f>
        <v>13.399904240766073</v>
      </c>
    </row>
    <row r="4512" spans="16:21" x14ac:dyDescent="0.25">
      <c r="P4512" s="10">
        <v>41074</v>
      </c>
      <c r="Q4512">
        <v>28.539850000000001</v>
      </c>
      <c r="S4512" s="42">
        <f t="shared" ca="1" si="76"/>
        <v>50483</v>
      </c>
      <c r="T4512" s="43">
        <f ca="1">_xll.BInterpol('Base CDI'!$H$4:$H$28,'Base CDI'!$J$4:$J$29,S4512,"Cubic","Extrapolate=Linear","MultiX=Average","Skip=True","Sort=True")</f>
        <v>13.431298221614226</v>
      </c>
      <c r="U4512" s="43">
        <f ca="1">_xll.BInterpol('Base CDI'!$H$4:$H$28,'Base CDI'!$I$4:$I$29,S4512,"Cubic","Extrapolate=Linear","MultiX=Average","Skip=True","Sort=True")</f>
        <v>13.399835841313269</v>
      </c>
    </row>
    <row r="4513" spans="16:21" x14ac:dyDescent="0.25">
      <c r="P4513" s="10">
        <v>41075</v>
      </c>
      <c r="Q4513">
        <v>28.548919999999999</v>
      </c>
      <c r="S4513" s="42">
        <f t="shared" ca="1" si="76"/>
        <v>50484</v>
      </c>
      <c r="T4513" s="43">
        <f ca="1">_xll.BInterpol('Base CDI'!$H$4:$H$28,'Base CDI'!$J$4:$J$29,S4513,"Cubic","Extrapolate=Linear","MultiX=Average","Skip=True","Sort=True")</f>
        <v>13.431255813953488</v>
      </c>
      <c r="U4513" s="43">
        <f ca="1">_xll.BInterpol('Base CDI'!$H$4:$H$28,'Base CDI'!$I$4:$I$29,S4513,"Cubic","Extrapolate=Linear","MultiX=Average","Skip=True","Sort=True")</f>
        <v>13.399767441860464</v>
      </c>
    </row>
    <row r="4514" spans="16:21" x14ac:dyDescent="0.25">
      <c r="P4514" s="10">
        <v>41078</v>
      </c>
      <c r="Q4514">
        <v>28.557980000000001</v>
      </c>
      <c r="S4514" s="42">
        <f t="shared" ca="1" si="76"/>
        <v>50485</v>
      </c>
      <c r="T4514" s="43">
        <f ca="1">_xll.BInterpol('Base CDI'!$H$4:$H$28,'Base CDI'!$J$4:$J$29,S4514,"Cubic","Extrapolate=Linear","MultiX=Average","Skip=True","Sort=True")</f>
        <v>13.431213406292748</v>
      </c>
      <c r="U4514" s="43">
        <f ca="1">_xll.BInterpol('Base CDI'!$H$4:$H$28,'Base CDI'!$I$4:$I$29,S4514,"Cubic","Extrapolate=Linear","MultiX=Average","Skip=True","Sort=True")</f>
        <v>13.39969904240766</v>
      </c>
    </row>
    <row r="4515" spans="16:21" x14ac:dyDescent="0.25">
      <c r="P4515" s="10">
        <v>41079</v>
      </c>
      <c r="Q4515">
        <v>28.567070000000001</v>
      </c>
      <c r="S4515" s="42">
        <f t="shared" ca="1" si="76"/>
        <v>50486</v>
      </c>
      <c r="T4515" s="43">
        <f ca="1">_xll.BInterpol('Base CDI'!$H$4:$H$28,'Base CDI'!$J$4:$J$29,S4515,"Cubic","Extrapolate=Linear","MultiX=Average","Skip=True","Sort=True")</f>
        <v>13.431170998632011</v>
      </c>
      <c r="U4515" s="43">
        <f ca="1">_xll.BInterpol('Base CDI'!$H$4:$H$28,'Base CDI'!$I$4:$I$29,S4515,"Cubic","Extrapolate=Linear","MultiX=Average","Skip=True","Sort=True")</f>
        <v>13.399630642954856</v>
      </c>
    </row>
    <row r="4516" spans="16:21" x14ac:dyDescent="0.25">
      <c r="P4516" s="10">
        <v>41080</v>
      </c>
      <c r="Q4516">
        <v>28.576129999999999</v>
      </c>
      <c r="S4516" s="42">
        <f t="shared" ca="1" si="76"/>
        <v>50487</v>
      </c>
      <c r="T4516" s="43">
        <f ca="1">_xll.BInterpol('Base CDI'!$H$4:$H$28,'Base CDI'!$J$4:$J$29,S4516,"Cubic","Extrapolate=Linear","MultiX=Average","Skip=True","Sort=True")</f>
        <v>13.431128590971271</v>
      </c>
      <c r="U4516" s="43">
        <f ca="1">_xll.BInterpol('Base CDI'!$H$4:$H$28,'Base CDI'!$I$4:$I$29,S4516,"Cubic","Extrapolate=Linear","MultiX=Average","Skip=True","Sort=True")</f>
        <v>13.399562243502052</v>
      </c>
    </row>
    <row r="4517" spans="16:21" x14ac:dyDescent="0.25">
      <c r="P4517" s="10">
        <v>41081</v>
      </c>
      <c r="Q4517">
        <v>28.585239999999999</v>
      </c>
      <c r="S4517" s="42">
        <f t="shared" ca="1" si="76"/>
        <v>50488</v>
      </c>
      <c r="T4517" s="43">
        <f ca="1">_xll.BInterpol('Base CDI'!$H$4:$H$28,'Base CDI'!$J$4:$J$29,S4517,"Cubic","Extrapolate=Linear","MultiX=Average","Skip=True","Sort=True")</f>
        <v>13.431086183310532</v>
      </c>
      <c r="U4517" s="43">
        <f ca="1">_xll.BInterpol('Base CDI'!$H$4:$H$28,'Base CDI'!$I$4:$I$29,S4517,"Cubic","Extrapolate=Linear","MultiX=Average","Skip=True","Sort=True")</f>
        <v>13.399493844049246</v>
      </c>
    </row>
    <row r="4518" spans="16:21" x14ac:dyDescent="0.25">
      <c r="P4518" s="10">
        <v>41082</v>
      </c>
      <c r="Q4518">
        <v>28.594370000000001</v>
      </c>
      <c r="S4518" s="42">
        <f t="shared" ca="1" si="76"/>
        <v>50489</v>
      </c>
      <c r="T4518" s="43">
        <f ca="1">_xll.BInterpol('Base CDI'!$H$4:$H$28,'Base CDI'!$J$4:$J$29,S4518,"Cubic","Extrapolate=Linear","MultiX=Average","Skip=True","Sort=True")</f>
        <v>13.431043775649794</v>
      </c>
      <c r="U4518" s="43">
        <f ca="1">_xll.BInterpol('Base CDI'!$H$4:$H$28,'Base CDI'!$I$4:$I$29,S4518,"Cubic","Extrapolate=Linear","MultiX=Average","Skip=True","Sort=True")</f>
        <v>13.399425444596442</v>
      </c>
    </row>
    <row r="4519" spans="16:21" x14ac:dyDescent="0.25">
      <c r="P4519" s="10">
        <v>41085</v>
      </c>
      <c r="Q4519">
        <v>28.603490000000001</v>
      </c>
      <c r="S4519" s="42">
        <f t="shared" ca="1" si="76"/>
        <v>50490</v>
      </c>
      <c r="T4519" s="43">
        <f ca="1">_xll.BInterpol('Base CDI'!$H$4:$H$28,'Base CDI'!$J$4:$J$29,S4519,"Cubic","Extrapolate=Linear","MultiX=Average","Skip=True","Sort=True")</f>
        <v>13.431001367989055</v>
      </c>
      <c r="U4519" s="43">
        <f ca="1">_xll.BInterpol('Base CDI'!$H$4:$H$28,'Base CDI'!$I$4:$I$29,S4519,"Cubic","Extrapolate=Linear","MultiX=Average","Skip=True","Sort=True")</f>
        <v>13.399357045143638</v>
      </c>
    </row>
    <row r="4520" spans="16:21" x14ac:dyDescent="0.25">
      <c r="P4520" s="10">
        <v>41086</v>
      </c>
      <c r="Q4520">
        <v>28.61262</v>
      </c>
      <c r="S4520" s="42">
        <f t="shared" ca="1" si="76"/>
        <v>50491</v>
      </c>
      <c r="T4520" s="43">
        <f ca="1">_xll.BInterpol('Base CDI'!$H$4:$H$28,'Base CDI'!$J$4:$J$29,S4520,"Cubic","Extrapolate=Linear","MultiX=Average","Skip=True","Sort=True")</f>
        <v>13.430958960328317</v>
      </c>
      <c r="U4520" s="43">
        <f ca="1">_xll.BInterpol('Base CDI'!$H$4:$H$28,'Base CDI'!$I$4:$I$29,S4520,"Cubic","Extrapolate=Linear","MultiX=Average","Skip=True","Sort=True")</f>
        <v>13.399288645690834</v>
      </c>
    </row>
    <row r="4521" spans="16:21" x14ac:dyDescent="0.25">
      <c r="P4521" s="10">
        <v>41087</v>
      </c>
      <c r="Q4521">
        <v>28.621729999999999</v>
      </c>
      <c r="S4521" s="42">
        <f t="shared" ca="1" si="76"/>
        <v>50492</v>
      </c>
      <c r="T4521" s="43">
        <f ca="1">_xll.BInterpol('Base CDI'!$H$4:$H$28,'Base CDI'!$J$4:$J$29,S4521,"Cubic","Extrapolate=Linear","MultiX=Average","Skip=True","Sort=True")</f>
        <v>13.430916552667577</v>
      </c>
      <c r="U4521" s="43">
        <f ca="1">_xll.BInterpol('Base CDI'!$H$4:$H$28,'Base CDI'!$I$4:$I$29,S4521,"Cubic","Extrapolate=Linear","MultiX=Average","Skip=True","Sort=True")</f>
        <v>13.399220246238029</v>
      </c>
    </row>
    <row r="4522" spans="16:21" x14ac:dyDescent="0.25">
      <c r="P4522" s="10">
        <v>41088</v>
      </c>
      <c r="Q4522">
        <v>28.630859999999998</v>
      </c>
      <c r="S4522" s="42">
        <f t="shared" ca="1" si="76"/>
        <v>50493</v>
      </c>
      <c r="T4522" s="43">
        <f ca="1">_xll.BInterpol('Base CDI'!$H$4:$H$28,'Base CDI'!$J$4:$J$29,S4522,"Cubic","Extrapolate=Linear","MultiX=Average","Skip=True","Sort=True")</f>
        <v>13.43087414500684</v>
      </c>
      <c r="U4522" s="43">
        <f ca="1">_xll.BInterpol('Base CDI'!$H$4:$H$28,'Base CDI'!$I$4:$I$29,S4522,"Cubic","Extrapolate=Linear","MultiX=Average","Skip=True","Sort=True")</f>
        <v>13.399151846785225</v>
      </c>
    </row>
    <row r="4523" spans="16:21" x14ac:dyDescent="0.25">
      <c r="P4523" s="10">
        <v>41089</v>
      </c>
      <c r="Q4523">
        <v>28.639980000000001</v>
      </c>
      <c r="S4523" s="42">
        <f t="shared" ca="1" si="76"/>
        <v>50494</v>
      </c>
      <c r="T4523" s="43">
        <f ca="1">_xll.BInterpol('Base CDI'!$H$4:$H$28,'Base CDI'!$J$4:$J$29,S4523,"Cubic","Extrapolate=Linear","MultiX=Average","Skip=True","Sort=True")</f>
        <v>13.4308317373461</v>
      </c>
      <c r="U4523" s="43">
        <f ca="1">_xll.BInterpol('Base CDI'!$H$4:$H$28,'Base CDI'!$I$4:$I$29,S4523,"Cubic","Extrapolate=Linear","MultiX=Average","Skip=True","Sort=True")</f>
        <v>13.399083447332421</v>
      </c>
    </row>
    <row r="4524" spans="16:21" x14ac:dyDescent="0.25">
      <c r="P4524" s="10">
        <v>41092</v>
      </c>
      <c r="Q4524">
        <v>28.64913</v>
      </c>
      <c r="S4524" s="42">
        <f t="shared" ca="1" si="76"/>
        <v>50495</v>
      </c>
      <c r="T4524" s="43">
        <f ca="1">_xll.BInterpol('Base CDI'!$H$4:$H$28,'Base CDI'!$J$4:$J$29,S4524,"Cubic","Extrapolate=Linear","MultiX=Average","Skip=True","Sort=True")</f>
        <v>13.430789329685361</v>
      </c>
      <c r="U4524" s="43">
        <f ca="1">_xll.BInterpol('Base CDI'!$H$4:$H$28,'Base CDI'!$I$4:$I$29,S4524,"Cubic","Extrapolate=Linear","MultiX=Average","Skip=True","Sort=True")</f>
        <v>13.399015047879617</v>
      </c>
    </row>
    <row r="4525" spans="16:21" x14ac:dyDescent="0.25">
      <c r="P4525" s="10">
        <v>41093</v>
      </c>
      <c r="Q4525">
        <v>28.658259999999999</v>
      </c>
      <c r="S4525" s="42">
        <f t="shared" ca="1" si="76"/>
        <v>50496</v>
      </c>
      <c r="T4525" s="43">
        <f ca="1">_xll.BInterpol('Base CDI'!$H$4:$H$28,'Base CDI'!$J$4:$J$29,S4525,"Cubic","Extrapolate=Linear","MultiX=Average","Skip=True","Sort=True")</f>
        <v>13.430746922024623</v>
      </c>
      <c r="U4525" s="43">
        <f ca="1">_xll.BInterpol('Base CDI'!$H$4:$H$28,'Base CDI'!$I$4:$I$29,S4525,"Cubic","Extrapolate=Linear","MultiX=Average","Skip=True","Sort=True")</f>
        <v>13.398946648426811</v>
      </c>
    </row>
    <row r="4526" spans="16:21" x14ac:dyDescent="0.25">
      <c r="P4526" s="10">
        <v>41094</v>
      </c>
      <c r="Q4526">
        <v>28.667390000000001</v>
      </c>
      <c r="S4526" s="42">
        <f t="shared" ca="1" si="76"/>
        <v>50497</v>
      </c>
      <c r="T4526" s="43">
        <f ca="1">_xll.BInterpol('Base CDI'!$H$4:$H$28,'Base CDI'!$J$4:$J$29,S4526,"Cubic","Extrapolate=Linear","MultiX=Average","Skip=True","Sort=True")</f>
        <v>13.430704514363883</v>
      </c>
      <c r="U4526" s="43">
        <f ca="1">_xll.BInterpol('Base CDI'!$H$4:$H$28,'Base CDI'!$I$4:$I$29,S4526,"Cubic","Extrapolate=Linear","MultiX=Average","Skip=True","Sort=True")</f>
        <v>13.398878248974007</v>
      </c>
    </row>
    <row r="4527" spans="16:21" x14ac:dyDescent="0.25">
      <c r="P4527" s="10">
        <v>41095</v>
      </c>
      <c r="Q4527">
        <v>28.676539999999999</v>
      </c>
      <c r="S4527" s="42">
        <f t="shared" ca="1" si="76"/>
        <v>50498</v>
      </c>
      <c r="T4527" s="43">
        <f ca="1">_xll.BInterpol('Base CDI'!$H$4:$H$28,'Base CDI'!$J$4:$J$29,S4527,"Cubic","Extrapolate=Linear","MultiX=Average","Skip=True","Sort=True")</f>
        <v>13.430662106703146</v>
      </c>
      <c r="U4527" s="43">
        <f ca="1">_xll.BInterpol('Base CDI'!$H$4:$H$28,'Base CDI'!$I$4:$I$29,S4527,"Cubic","Extrapolate=Linear","MultiX=Average","Skip=True","Sort=True")</f>
        <v>13.398809849521204</v>
      </c>
    </row>
    <row r="4528" spans="16:21" x14ac:dyDescent="0.25">
      <c r="P4528" s="10">
        <v>41096</v>
      </c>
      <c r="Q4528">
        <v>28.685669999999998</v>
      </c>
      <c r="S4528" s="42">
        <f t="shared" ca="1" si="76"/>
        <v>50499</v>
      </c>
      <c r="T4528" s="43">
        <f ca="1">_xll.BInterpol('Base CDI'!$H$4:$H$28,'Base CDI'!$J$4:$J$29,S4528,"Cubic","Extrapolate=Linear","MultiX=Average","Skip=True","Sort=True")</f>
        <v>13.430619699042406</v>
      </c>
      <c r="U4528" s="43">
        <f ca="1">_xll.BInterpol('Base CDI'!$H$4:$H$28,'Base CDI'!$I$4:$I$29,S4528,"Cubic","Extrapolate=Linear","MultiX=Average","Skip=True","Sort=True")</f>
        <v>13.398741450068398</v>
      </c>
    </row>
    <row r="4529" spans="16:21" x14ac:dyDescent="0.25">
      <c r="P4529" s="10">
        <v>41099</v>
      </c>
      <c r="Q4529">
        <v>28.694790000000001</v>
      </c>
      <c r="S4529" s="42">
        <f t="shared" ca="1" si="76"/>
        <v>50500</v>
      </c>
      <c r="T4529" s="43">
        <f ca="1">_xll.BInterpol('Base CDI'!$H$4:$H$28,'Base CDI'!$J$4:$J$29,S4529,"Cubic","Extrapolate=Linear","MultiX=Average","Skip=True","Sort=True")</f>
        <v>13.430577291381669</v>
      </c>
      <c r="U4529" s="43">
        <f ca="1">_xll.BInterpol('Base CDI'!$H$4:$H$28,'Base CDI'!$I$4:$I$29,S4529,"Cubic","Extrapolate=Linear","MultiX=Average","Skip=True","Sort=True")</f>
        <v>13.398673050615594</v>
      </c>
    </row>
    <row r="4530" spans="16:21" x14ac:dyDescent="0.25">
      <c r="P4530" s="10">
        <v>41100</v>
      </c>
      <c r="Q4530">
        <v>28.703939999999999</v>
      </c>
      <c r="S4530" s="42">
        <f t="shared" ca="1" si="76"/>
        <v>50501</v>
      </c>
      <c r="T4530" s="43">
        <f ca="1">_xll.BInterpol('Base CDI'!$H$4:$H$28,'Base CDI'!$J$4:$J$29,S4530,"Cubic","Extrapolate=Linear","MultiX=Average","Skip=True","Sort=True")</f>
        <v>13.430534883720929</v>
      </c>
      <c r="U4530" s="43">
        <f ca="1">_xll.BInterpol('Base CDI'!$H$4:$H$28,'Base CDI'!$I$4:$I$29,S4530,"Cubic","Extrapolate=Linear","MultiX=Average","Skip=True","Sort=True")</f>
        <v>13.39860465116279</v>
      </c>
    </row>
    <row r="4531" spans="16:21" x14ac:dyDescent="0.25">
      <c r="P4531" s="10">
        <v>41101</v>
      </c>
      <c r="Q4531">
        <v>28.713039999999999</v>
      </c>
      <c r="S4531" s="42">
        <f t="shared" ca="1" si="76"/>
        <v>50502</v>
      </c>
      <c r="T4531" s="43">
        <f ca="1">_xll.BInterpol('Base CDI'!$H$4:$H$28,'Base CDI'!$J$4:$J$29,S4531,"Cubic","Extrapolate=Linear","MultiX=Average","Skip=True","Sort=True")</f>
        <v>13.43049247606019</v>
      </c>
      <c r="U4531" s="43">
        <f ca="1">_xll.BInterpol('Base CDI'!$H$4:$H$28,'Base CDI'!$I$4:$I$29,S4531,"Cubic","Extrapolate=Linear","MultiX=Average","Skip=True","Sort=True")</f>
        <v>13.398536251709986</v>
      </c>
    </row>
    <row r="4532" spans="16:21" x14ac:dyDescent="0.25">
      <c r="P4532" s="10">
        <v>41102</v>
      </c>
      <c r="Q4532">
        <v>28.72213</v>
      </c>
      <c r="S4532" s="42">
        <f t="shared" ca="1" si="76"/>
        <v>50503</v>
      </c>
      <c r="T4532" s="43">
        <f ca="1">_xll.BInterpol('Base CDI'!$H$4:$H$28,'Base CDI'!$J$4:$J$29,S4532,"Cubic","Extrapolate=Linear","MultiX=Average","Skip=True","Sort=True")</f>
        <v>13.430450068399452</v>
      </c>
      <c r="U4532" s="43">
        <f ca="1">_xll.BInterpol('Base CDI'!$H$4:$H$28,'Base CDI'!$I$4:$I$29,S4532,"Cubic","Extrapolate=Linear","MultiX=Average","Skip=True","Sort=True")</f>
        <v>13.398467852257181</v>
      </c>
    </row>
    <row r="4533" spans="16:21" x14ac:dyDescent="0.25">
      <c r="P4533" s="10">
        <v>41103</v>
      </c>
      <c r="Q4533">
        <v>28.730740000000001</v>
      </c>
      <c r="S4533" s="42">
        <f t="shared" ca="1" si="76"/>
        <v>50504</v>
      </c>
      <c r="T4533" s="43">
        <f ca="1">_xll.BInterpol('Base CDI'!$H$4:$H$28,'Base CDI'!$J$4:$J$29,S4533,"Cubic","Extrapolate=Linear","MultiX=Average","Skip=True","Sort=True")</f>
        <v>13.430407660738712</v>
      </c>
      <c r="U4533" s="43">
        <f ca="1">_xll.BInterpol('Base CDI'!$H$4:$H$28,'Base CDI'!$I$4:$I$29,S4533,"Cubic","Extrapolate=Linear","MultiX=Average","Skip=True","Sort=True")</f>
        <v>13.398399452804377</v>
      </c>
    </row>
    <row r="4534" spans="16:21" x14ac:dyDescent="0.25">
      <c r="P4534" s="10">
        <v>41106</v>
      </c>
      <c r="Q4534">
        <v>28.739339999999999</v>
      </c>
      <c r="S4534" s="42">
        <f t="shared" ca="1" si="76"/>
        <v>50505</v>
      </c>
      <c r="T4534" s="43">
        <f ca="1">_xll.BInterpol('Base CDI'!$H$4:$H$28,'Base CDI'!$J$4:$J$29,S4534,"Cubic","Extrapolate=Linear","MultiX=Average","Skip=True","Sort=True")</f>
        <v>13.430365253077975</v>
      </c>
      <c r="U4534" s="43">
        <f ca="1">_xll.BInterpol('Base CDI'!$H$4:$H$28,'Base CDI'!$I$4:$I$29,S4534,"Cubic","Extrapolate=Linear","MultiX=Average","Skip=True","Sort=True")</f>
        <v>13.398331053351573</v>
      </c>
    </row>
    <row r="4535" spans="16:21" x14ac:dyDescent="0.25">
      <c r="P4535" s="10">
        <v>41107</v>
      </c>
      <c r="Q4535">
        <v>28.747959999999999</v>
      </c>
      <c r="S4535" s="42">
        <f t="shared" ca="1" si="76"/>
        <v>50506</v>
      </c>
      <c r="T4535" s="43">
        <f ca="1">_xll.BInterpol('Base CDI'!$H$4:$H$28,'Base CDI'!$J$4:$J$29,S4535,"Cubic","Extrapolate=Linear","MultiX=Average","Skip=True","Sort=True")</f>
        <v>13.430322845417235</v>
      </c>
      <c r="U4535" s="43">
        <f ca="1">_xll.BInterpol('Base CDI'!$H$4:$H$28,'Base CDI'!$I$4:$I$29,S4535,"Cubic","Extrapolate=Linear","MultiX=Average","Skip=True","Sort=True")</f>
        <v>13.398262653898769</v>
      </c>
    </row>
    <row r="4536" spans="16:21" x14ac:dyDescent="0.25">
      <c r="P4536" s="10">
        <v>41108</v>
      </c>
      <c r="Q4536">
        <v>28.756550000000001</v>
      </c>
      <c r="S4536" s="42">
        <f t="shared" ca="1" si="76"/>
        <v>50507</v>
      </c>
      <c r="T4536" s="43">
        <f ca="1">_xll.BInterpol('Base CDI'!$H$4:$H$28,'Base CDI'!$J$4:$J$29,S4536,"Cubic","Extrapolate=Linear","MultiX=Average","Skip=True","Sort=True")</f>
        <v>13.430280437756497</v>
      </c>
      <c r="U4536" s="43">
        <f ca="1">_xll.BInterpol('Base CDI'!$H$4:$H$28,'Base CDI'!$I$4:$I$29,S4536,"Cubic","Extrapolate=Linear","MultiX=Average","Skip=True","Sort=True")</f>
        <v>13.398194254445963</v>
      </c>
    </row>
    <row r="4537" spans="16:21" x14ac:dyDescent="0.25">
      <c r="P4537" s="10">
        <v>41109</v>
      </c>
      <c r="Q4537">
        <v>28.76512</v>
      </c>
      <c r="S4537" s="42">
        <f t="shared" ca="1" si="76"/>
        <v>50508</v>
      </c>
      <c r="T4537" s="43">
        <f ca="1">_xll.BInterpol('Base CDI'!$H$4:$H$28,'Base CDI'!$J$4:$J$29,S4537,"Cubic","Extrapolate=Linear","MultiX=Average","Skip=True","Sort=True")</f>
        <v>13.430238030095758</v>
      </c>
      <c r="U4537" s="43">
        <f ca="1">_xll.BInterpol('Base CDI'!$H$4:$H$28,'Base CDI'!$I$4:$I$29,S4537,"Cubic","Extrapolate=Linear","MultiX=Average","Skip=True","Sort=True")</f>
        <v>13.398125854993159</v>
      </c>
    </row>
    <row r="4538" spans="16:21" x14ac:dyDescent="0.25">
      <c r="P4538" s="10">
        <v>41110</v>
      </c>
      <c r="Q4538">
        <v>28.77373</v>
      </c>
      <c r="S4538" s="42">
        <f t="shared" ca="1" si="76"/>
        <v>50509</v>
      </c>
      <c r="T4538" s="43">
        <f ca="1">_xll.BInterpol('Base CDI'!$H$4:$H$28,'Base CDI'!$J$4:$J$29,S4538,"Cubic","Extrapolate=Linear","MultiX=Average","Skip=True","Sort=True")</f>
        <v>13.43019562243502</v>
      </c>
      <c r="U4538" s="43">
        <f ca="1">_xll.BInterpol('Base CDI'!$H$4:$H$28,'Base CDI'!$I$4:$I$29,S4538,"Cubic","Extrapolate=Linear","MultiX=Average","Skip=True","Sort=True")</f>
        <v>13.398057455540355</v>
      </c>
    </row>
    <row r="4539" spans="16:21" x14ac:dyDescent="0.25">
      <c r="P4539" s="10">
        <v>41113</v>
      </c>
      <c r="Q4539">
        <v>28.782350000000001</v>
      </c>
      <c r="S4539" s="42">
        <f t="shared" ca="1" si="76"/>
        <v>50510</v>
      </c>
      <c r="T4539" s="43">
        <f ca="1">_xll.BInterpol('Base CDI'!$H$4:$H$28,'Base CDI'!$J$4:$J$29,S4539,"Cubic","Extrapolate=Linear","MultiX=Average","Skip=True","Sort=True")</f>
        <v>13.430153214774281</v>
      </c>
      <c r="U4539" s="43">
        <f ca="1">_xll.BInterpol('Base CDI'!$H$4:$H$28,'Base CDI'!$I$4:$I$29,S4539,"Cubic","Extrapolate=Linear","MultiX=Average","Skip=True","Sort=True")</f>
        <v>13.397989056087551</v>
      </c>
    </row>
    <row r="4540" spans="16:21" x14ac:dyDescent="0.25">
      <c r="P4540" s="10">
        <v>41114</v>
      </c>
      <c r="Q4540">
        <v>28.790970000000002</v>
      </c>
      <c r="S4540" s="42">
        <f t="shared" ca="1" si="76"/>
        <v>50511</v>
      </c>
      <c r="T4540" s="43">
        <f ca="1">_xll.BInterpol('Base CDI'!$H$4:$H$28,'Base CDI'!$J$4:$J$29,S4540,"Cubic","Extrapolate=Linear","MultiX=Average","Skip=True","Sort=True")</f>
        <v>13.430110807113541</v>
      </c>
      <c r="U4540" s="43">
        <f ca="1">_xll.BInterpol('Base CDI'!$H$4:$H$28,'Base CDI'!$I$4:$I$29,S4540,"Cubic","Extrapolate=Linear","MultiX=Average","Skip=True","Sort=True")</f>
        <v>13.397920656634746</v>
      </c>
    </row>
    <row r="4541" spans="16:21" x14ac:dyDescent="0.25">
      <c r="P4541" s="10">
        <v>41115</v>
      </c>
      <c r="Q4541">
        <v>28.799569999999999</v>
      </c>
      <c r="S4541" s="42">
        <f t="shared" ca="1" si="76"/>
        <v>50512</v>
      </c>
      <c r="T4541" s="43">
        <f ca="1">_xll.BInterpol('Base CDI'!$H$4:$H$28,'Base CDI'!$J$4:$J$29,S4541,"Cubic","Extrapolate=Linear","MultiX=Average","Skip=True","Sort=True")</f>
        <v>13.430068399452804</v>
      </c>
      <c r="U4541" s="43">
        <f ca="1">_xll.BInterpol('Base CDI'!$H$4:$H$28,'Base CDI'!$I$4:$I$29,S4541,"Cubic","Extrapolate=Linear","MultiX=Average","Skip=True","Sort=True")</f>
        <v>13.397852257181942</v>
      </c>
    </row>
    <row r="4542" spans="16:21" x14ac:dyDescent="0.25">
      <c r="P4542" s="10">
        <v>41116</v>
      </c>
      <c r="Q4542">
        <v>28.808199999999999</v>
      </c>
      <c r="S4542" s="42">
        <f t="shared" ca="1" si="76"/>
        <v>50513</v>
      </c>
      <c r="T4542" s="43">
        <f ca="1">_xll.BInterpol('Base CDI'!$H$4:$H$28,'Base CDI'!$J$4:$J$29,S4542,"Cubic","Extrapolate=Linear","MultiX=Average","Skip=True","Sort=True")</f>
        <v>13.430025991792064</v>
      </c>
      <c r="U4542" s="43">
        <f ca="1">_xll.BInterpol('Base CDI'!$H$4:$H$28,'Base CDI'!$I$4:$I$29,S4542,"Cubic","Extrapolate=Linear","MultiX=Average","Skip=True","Sort=True")</f>
        <v>13.397783857729138</v>
      </c>
    </row>
    <row r="4543" spans="16:21" x14ac:dyDescent="0.25">
      <c r="P4543" s="10">
        <v>41117</v>
      </c>
      <c r="Q4543">
        <v>28.816800000000001</v>
      </c>
      <c r="S4543" s="42">
        <f t="shared" ca="1" si="76"/>
        <v>50514</v>
      </c>
      <c r="T4543" s="43">
        <f ca="1">_xll.BInterpol('Base CDI'!$H$4:$H$28,'Base CDI'!$J$4:$J$29,S4543,"Cubic","Extrapolate=Linear","MultiX=Average","Skip=True","Sort=True")</f>
        <v>13.429983584131326</v>
      </c>
      <c r="U4543" s="43">
        <f ca="1">_xll.BInterpol('Base CDI'!$H$4:$H$28,'Base CDI'!$I$4:$I$29,S4543,"Cubic","Extrapolate=Linear","MultiX=Average","Skip=True","Sort=True")</f>
        <v>13.397715458276332</v>
      </c>
    </row>
    <row r="4544" spans="16:21" x14ac:dyDescent="0.25">
      <c r="P4544" s="10">
        <v>41120</v>
      </c>
      <c r="Q4544">
        <v>28.825379999999999</v>
      </c>
      <c r="S4544" s="42">
        <f t="shared" ca="1" si="76"/>
        <v>50515</v>
      </c>
      <c r="T4544" s="43">
        <f ca="1">_xll.BInterpol('Base CDI'!$H$4:$H$28,'Base CDI'!$J$4:$J$29,S4544,"Cubic","Extrapolate=Linear","MultiX=Average","Skip=True","Sort=True")</f>
        <v>13.429941176470587</v>
      </c>
      <c r="U4544" s="43">
        <f ca="1">_xll.BInterpol('Base CDI'!$H$4:$H$28,'Base CDI'!$I$4:$I$29,S4544,"Cubic","Extrapolate=Linear","MultiX=Average","Skip=True","Sort=True")</f>
        <v>13.397647058823528</v>
      </c>
    </row>
    <row r="4545" spans="16:21" x14ac:dyDescent="0.25">
      <c r="P4545" s="10">
        <v>41121</v>
      </c>
      <c r="Q4545">
        <v>28.834</v>
      </c>
      <c r="S4545" s="42">
        <f t="shared" ca="1" si="76"/>
        <v>50516</v>
      </c>
      <c r="T4545" s="43">
        <f ca="1">_xll.BInterpol('Base CDI'!$H$4:$H$28,'Base CDI'!$J$4:$J$29,S4545,"Cubic","Extrapolate=Linear","MultiX=Average","Skip=True","Sort=True")</f>
        <v>13.429898768809849</v>
      </c>
      <c r="U4545" s="43">
        <f ca="1">_xll.BInterpol('Base CDI'!$H$4:$H$28,'Base CDI'!$I$4:$I$29,S4545,"Cubic","Extrapolate=Linear","MultiX=Average","Skip=True","Sort=True")</f>
        <v>13.397578659370724</v>
      </c>
    </row>
    <row r="4546" spans="16:21" x14ac:dyDescent="0.25">
      <c r="P4546" s="10">
        <v>41122</v>
      </c>
      <c r="Q4546">
        <v>28.84263</v>
      </c>
      <c r="S4546" s="42">
        <f t="shared" ca="1" si="76"/>
        <v>50517</v>
      </c>
      <c r="T4546" s="43">
        <f ca="1">_xll.BInterpol('Base CDI'!$H$4:$H$28,'Base CDI'!$J$4:$J$29,S4546,"Cubic","Extrapolate=Linear","MultiX=Average","Skip=True","Sort=True")</f>
        <v>13.42985636114911</v>
      </c>
      <c r="U4546" s="43">
        <f ca="1">_xll.BInterpol('Base CDI'!$H$4:$H$28,'Base CDI'!$I$4:$I$29,S4546,"Cubic","Extrapolate=Linear","MultiX=Average","Skip=True","Sort=True")</f>
        <v>13.397510259917921</v>
      </c>
    </row>
    <row r="4547" spans="16:21" x14ac:dyDescent="0.25">
      <c r="P4547" s="10">
        <v>41123</v>
      </c>
      <c r="Q4547">
        <v>28.85126</v>
      </c>
      <c r="S4547" s="42">
        <f t="shared" ca="1" si="76"/>
        <v>50518</v>
      </c>
      <c r="T4547" s="43">
        <f ca="1">_xll.BInterpol('Base CDI'!$H$4:$H$28,'Base CDI'!$J$4:$J$29,S4547,"Cubic","Extrapolate=Linear","MultiX=Average","Skip=True","Sort=True")</f>
        <v>13.42981395348837</v>
      </c>
      <c r="U4547" s="43">
        <f ca="1">_xll.BInterpol('Base CDI'!$H$4:$H$28,'Base CDI'!$I$4:$I$29,S4547,"Cubic","Extrapolate=Linear","MultiX=Average","Skip=True","Sort=True")</f>
        <v>13.397441860465115</v>
      </c>
    </row>
    <row r="4548" spans="16:21" x14ac:dyDescent="0.25">
      <c r="P4548" s="10">
        <v>41124</v>
      </c>
      <c r="Q4548">
        <v>28.85988</v>
      </c>
      <c r="S4548" s="42">
        <f t="shared" ca="1" si="76"/>
        <v>50519</v>
      </c>
      <c r="T4548" s="43">
        <f ca="1">_xll.BInterpol('Base CDI'!$H$4:$H$28,'Base CDI'!$J$4:$J$29,S4548,"Cubic","Extrapolate=Linear","MultiX=Average","Skip=True","Sort=True")</f>
        <v>13.429771545827633</v>
      </c>
      <c r="U4548" s="43">
        <f ca="1">_xll.BInterpol('Base CDI'!$H$4:$H$28,'Base CDI'!$I$4:$I$29,S4548,"Cubic","Extrapolate=Linear","MultiX=Average","Skip=True","Sort=True")</f>
        <v>13.397373461012311</v>
      </c>
    </row>
    <row r="4549" spans="16:21" x14ac:dyDescent="0.25">
      <c r="P4549" s="10">
        <v>41127</v>
      </c>
      <c r="Q4549">
        <v>28.86852</v>
      </c>
      <c r="S4549" s="42">
        <f t="shared" ca="1" si="76"/>
        <v>50520</v>
      </c>
      <c r="T4549" s="43">
        <f ca="1">_xll.BInterpol('Base CDI'!$H$4:$H$28,'Base CDI'!$J$4:$J$29,S4549,"Cubic","Extrapolate=Linear","MultiX=Average","Skip=True","Sort=True")</f>
        <v>13.429729138166893</v>
      </c>
      <c r="U4549" s="43">
        <f ca="1">_xll.BInterpol('Base CDI'!$H$4:$H$28,'Base CDI'!$I$4:$I$29,S4549,"Cubic","Extrapolate=Linear","MultiX=Average","Skip=True","Sort=True")</f>
        <v>13.397305061559507</v>
      </c>
    </row>
    <row r="4550" spans="16:21" x14ac:dyDescent="0.25">
      <c r="P4550" s="10">
        <v>41128</v>
      </c>
      <c r="Q4550">
        <v>28.877140000000001</v>
      </c>
      <c r="S4550" s="42">
        <f t="shared" ca="1" si="76"/>
        <v>50521</v>
      </c>
      <c r="T4550" s="43">
        <f ca="1">_xll.BInterpol('Base CDI'!$H$4:$H$28,'Base CDI'!$J$4:$J$29,S4550,"Cubic","Extrapolate=Linear","MultiX=Average","Skip=True","Sort=True")</f>
        <v>13.429686730506155</v>
      </c>
      <c r="U4550" s="43">
        <f ca="1">_xll.BInterpol('Base CDI'!$H$4:$H$28,'Base CDI'!$I$4:$I$29,S4550,"Cubic","Extrapolate=Linear","MultiX=Average","Skip=True","Sort=True")</f>
        <v>13.397236662106703</v>
      </c>
    </row>
    <row r="4551" spans="16:21" x14ac:dyDescent="0.25">
      <c r="P4551" s="10">
        <v>41129</v>
      </c>
      <c r="Q4551">
        <v>28.885770000000001</v>
      </c>
      <c r="S4551" s="42">
        <f t="shared" ca="1" si="76"/>
        <v>50522</v>
      </c>
      <c r="T4551" s="43">
        <f ca="1">_xll.BInterpol('Base CDI'!$H$4:$H$28,'Base CDI'!$J$4:$J$29,S4551,"Cubic","Extrapolate=Linear","MultiX=Average","Skip=True","Sort=True")</f>
        <v>13.429644322845416</v>
      </c>
      <c r="U4551" s="43">
        <f ca="1">_xll.BInterpol('Base CDI'!$H$4:$H$28,'Base CDI'!$I$4:$I$29,S4551,"Cubic","Extrapolate=Linear","MultiX=Average","Skip=True","Sort=True")</f>
        <v>13.397168262653897</v>
      </c>
    </row>
    <row r="4552" spans="16:21" x14ac:dyDescent="0.25">
      <c r="P4552" s="10">
        <v>41130</v>
      </c>
      <c r="Q4552">
        <v>28.894400000000001</v>
      </c>
      <c r="S4552" s="42">
        <f t="shared" ca="1" si="76"/>
        <v>50523</v>
      </c>
      <c r="T4552" s="43">
        <f ca="1">_xll.BInterpol('Base CDI'!$H$4:$H$28,'Base CDI'!$J$4:$J$29,S4552,"Cubic","Extrapolate=Linear","MultiX=Average","Skip=True","Sort=True")</f>
        <v>13.429601915184678</v>
      </c>
      <c r="U4552" s="43">
        <f ca="1">_xll.BInterpol('Base CDI'!$H$4:$H$28,'Base CDI'!$I$4:$I$29,S4552,"Cubic","Extrapolate=Linear","MultiX=Average","Skip=True","Sort=True")</f>
        <v>13.397099863201094</v>
      </c>
    </row>
    <row r="4553" spans="16:21" x14ac:dyDescent="0.25">
      <c r="P4553" s="10">
        <v>41131</v>
      </c>
      <c r="Q4553">
        <v>28.903040000000001</v>
      </c>
      <c r="S4553" s="42">
        <f t="shared" ca="1" si="76"/>
        <v>50524</v>
      </c>
      <c r="T4553" s="43">
        <f ca="1">_xll.BInterpol('Base CDI'!$H$4:$H$28,'Base CDI'!$J$4:$J$29,S4553,"Cubic","Extrapolate=Linear","MultiX=Average","Skip=True","Sort=True")</f>
        <v>13.429559507523939</v>
      </c>
      <c r="U4553" s="43">
        <f ca="1">_xll.BInterpol('Base CDI'!$H$4:$H$28,'Base CDI'!$I$4:$I$29,S4553,"Cubic","Extrapolate=Linear","MultiX=Average","Skip=True","Sort=True")</f>
        <v>13.39703146374829</v>
      </c>
    </row>
    <row r="4554" spans="16:21" x14ac:dyDescent="0.25">
      <c r="P4554" s="10">
        <v>41134</v>
      </c>
      <c r="Q4554">
        <v>28.911670000000001</v>
      </c>
      <c r="S4554" s="42">
        <f t="shared" ca="1" si="76"/>
        <v>50525</v>
      </c>
      <c r="T4554" s="43">
        <f ca="1">_xll.BInterpol('Base CDI'!$H$4:$H$28,'Base CDI'!$J$4:$J$29,S4554,"Cubic","Extrapolate=Linear","MultiX=Average","Skip=True","Sort=True")</f>
        <v>13.429517099863199</v>
      </c>
      <c r="U4554" s="43">
        <f ca="1">_xll.BInterpol('Base CDI'!$H$4:$H$28,'Base CDI'!$I$4:$I$29,S4554,"Cubic","Extrapolate=Linear","MultiX=Average","Skip=True","Sort=True")</f>
        <v>13.396963064295484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7">S4554+1</f>
        <v>50526</v>
      </c>
      <c r="T4555" s="43">
        <f ca="1">_xll.BInterpol('Base CDI'!$H$4:$H$28,'Base CDI'!$J$4:$J$29,S4555,"Cubic","Extrapolate=Linear","MultiX=Average","Skip=True","Sort=True")</f>
        <v>13.429474692202461</v>
      </c>
      <c r="U4555" s="43">
        <f ca="1">_xll.BInterpol('Base CDI'!$H$4:$H$28,'Base CDI'!$I$4:$I$29,S4555,"Cubic","Extrapolate=Linear","MultiX=Average","Skip=True","Sort=True")</f>
        <v>13.39689466484268</v>
      </c>
    </row>
    <row r="4556" spans="16:21" x14ac:dyDescent="0.25">
      <c r="P4556" s="10">
        <v>41136</v>
      </c>
      <c r="Q4556">
        <v>28.92895</v>
      </c>
      <c r="S4556" s="42">
        <f t="shared" ca="1" si="77"/>
        <v>50527</v>
      </c>
      <c r="T4556" s="43">
        <f ca="1">_xll.BInterpol('Base CDI'!$H$4:$H$28,'Base CDI'!$J$4:$J$29,S4556,"Cubic","Extrapolate=Linear","MultiX=Average","Skip=True","Sort=True")</f>
        <v>13.429432284541722</v>
      </c>
      <c r="U4556" s="43">
        <f ca="1">_xll.BInterpol('Base CDI'!$H$4:$H$28,'Base CDI'!$I$4:$I$29,S4556,"Cubic","Extrapolate=Linear","MultiX=Average","Skip=True","Sort=True")</f>
        <v>13.396826265389876</v>
      </c>
    </row>
    <row r="4557" spans="16:21" x14ac:dyDescent="0.25">
      <c r="P4557" s="10">
        <v>41137</v>
      </c>
      <c r="Q4557">
        <v>28.9376</v>
      </c>
      <c r="S4557" s="42">
        <f t="shared" ca="1" si="77"/>
        <v>50528</v>
      </c>
      <c r="T4557" s="43">
        <f ca="1">_xll.BInterpol('Base CDI'!$H$4:$H$28,'Base CDI'!$J$4:$J$29,S4557,"Cubic","Extrapolate=Linear","MultiX=Average","Skip=True","Sort=True")</f>
        <v>13.429389876880984</v>
      </c>
      <c r="U4557" s="43">
        <f ca="1">_xll.BInterpol('Base CDI'!$H$4:$H$28,'Base CDI'!$I$4:$I$29,S4557,"Cubic","Extrapolate=Linear","MultiX=Average","Skip=True","Sort=True")</f>
        <v>13.396757865937072</v>
      </c>
    </row>
    <row r="4558" spans="16:21" x14ac:dyDescent="0.25">
      <c r="P4558" s="10">
        <v>41138</v>
      </c>
      <c r="Q4558">
        <v>28.946249999999999</v>
      </c>
      <c r="S4558" s="42">
        <f t="shared" ca="1" si="77"/>
        <v>50529</v>
      </c>
      <c r="T4558" s="43">
        <f ca="1">_xll.BInterpol('Base CDI'!$H$4:$H$28,'Base CDI'!$J$4:$J$29,S4558,"Cubic","Extrapolate=Linear","MultiX=Average","Skip=True","Sort=True")</f>
        <v>13.429347469220245</v>
      </c>
      <c r="U4558" s="43">
        <f ca="1">_xll.BInterpol('Base CDI'!$H$4:$H$28,'Base CDI'!$I$4:$I$29,S4558,"Cubic","Extrapolate=Linear","MultiX=Average","Skip=True","Sort=True")</f>
        <v>13.396689466484267</v>
      </c>
    </row>
    <row r="4559" spans="16:21" x14ac:dyDescent="0.25">
      <c r="P4559" s="10">
        <v>41141</v>
      </c>
      <c r="Q4559">
        <v>28.954920000000001</v>
      </c>
      <c r="S4559" s="42">
        <f t="shared" ca="1" si="77"/>
        <v>50530</v>
      </c>
      <c r="T4559" s="43">
        <f ca="1">_xll.BInterpol('Base CDI'!$H$4:$H$28,'Base CDI'!$J$4:$J$29,S4559,"Cubic","Extrapolate=Linear","MultiX=Average","Skip=True","Sort=True")</f>
        <v>13.429305061559507</v>
      </c>
      <c r="U4559" s="43">
        <f ca="1">_xll.BInterpol('Base CDI'!$H$4:$H$28,'Base CDI'!$I$4:$I$29,S4559,"Cubic","Extrapolate=Linear","MultiX=Average","Skip=True","Sort=True")</f>
        <v>13.396621067031463</v>
      </c>
    </row>
    <row r="4560" spans="16:21" x14ac:dyDescent="0.25">
      <c r="P4560" s="10">
        <v>41142</v>
      </c>
      <c r="Q4560">
        <v>28.9636</v>
      </c>
      <c r="S4560" s="42">
        <f t="shared" ca="1" si="77"/>
        <v>50531</v>
      </c>
      <c r="T4560" s="43">
        <f ca="1">_xll.BInterpol('Base CDI'!$H$4:$H$28,'Base CDI'!$J$4:$J$29,S4560,"Cubic","Extrapolate=Linear","MultiX=Average","Skip=True","Sort=True")</f>
        <v>13.429262653898768</v>
      </c>
      <c r="U4560" s="43">
        <f ca="1">_xll.BInterpol('Base CDI'!$H$4:$H$28,'Base CDI'!$I$4:$I$29,S4560,"Cubic","Extrapolate=Linear","MultiX=Average","Skip=True","Sort=True")</f>
        <v>13.396552667578659</v>
      </c>
    </row>
    <row r="4561" spans="16:21" x14ac:dyDescent="0.25">
      <c r="P4561" s="10">
        <v>41143</v>
      </c>
      <c r="Q4561">
        <v>28.972259999999999</v>
      </c>
      <c r="S4561" s="42">
        <f t="shared" ca="1" si="77"/>
        <v>50532</v>
      </c>
      <c r="T4561" s="43">
        <f ca="1">_xll.BInterpol('Base CDI'!$H$4:$H$28,'Base CDI'!$J$4:$J$29,S4561,"Cubic","Extrapolate=Linear","MultiX=Average","Skip=True","Sort=True")</f>
        <v>13.429220246238028</v>
      </c>
      <c r="U4561" s="43">
        <f ca="1">_xll.BInterpol('Base CDI'!$H$4:$H$28,'Base CDI'!$I$4:$I$29,S4561,"Cubic","Extrapolate=Linear","MultiX=Average","Skip=True","Sort=True")</f>
        <v>13.396484268125855</v>
      </c>
    </row>
    <row r="4562" spans="16:21" x14ac:dyDescent="0.25">
      <c r="P4562" s="10">
        <v>41144</v>
      </c>
      <c r="Q4562">
        <v>28.980910000000002</v>
      </c>
      <c r="S4562" s="42">
        <f t="shared" ca="1" si="77"/>
        <v>50533</v>
      </c>
      <c r="T4562" s="43">
        <f ca="1">_xll.BInterpol('Base CDI'!$H$4:$H$28,'Base CDI'!$J$4:$J$29,S4562,"Cubic","Extrapolate=Linear","MultiX=Average","Skip=True","Sort=True")</f>
        <v>13.42917783857729</v>
      </c>
      <c r="U4562" s="43">
        <f ca="1">_xll.BInterpol('Base CDI'!$H$4:$H$28,'Base CDI'!$I$4:$I$29,S4562,"Cubic","Extrapolate=Linear","MultiX=Average","Skip=True","Sort=True")</f>
        <v>13.396415868673049</v>
      </c>
    </row>
    <row r="4563" spans="16:21" x14ac:dyDescent="0.25">
      <c r="P4563" s="10">
        <v>41145</v>
      </c>
      <c r="Q4563">
        <v>28.989560000000001</v>
      </c>
      <c r="S4563" s="42">
        <f t="shared" ca="1" si="77"/>
        <v>50534</v>
      </c>
      <c r="T4563" s="43">
        <f ca="1">_xll.BInterpol('Base CDI'!$H$4:$H$28,'Base CDI'!$J$4:$J$29,S4563,"Cubic","Extrapolate=Linear","MultiX=Average","Skip=True","Sort=True")</f>
        <v>13.429135430916551</v>
      </c>
      <c r="U4563" s="43">
        <f ca="1">_xll.BInterpol('Base CDI'!$H$4:$H$28,'Base CDI'!$I$4:$I$29,S4563,"Cubic","Extrapolate=Linear","MultiX=Average","Skip=True","Sort=True")</f>
        <v>13.396347469220245</v>
      </c>
    </row>
    <row r="4564" spans="16:21" x14ac:dyDescent="0.25">
      <c r="P4564" s="10">
        <v>41148</v>
      </c>
      <c r="Q4564">
        <v>28.99822</v>
      </c>
      <c r="S4564" s="42">
        <f t="shared" ca="1" si="77"/>
        <v>50535</v>
      </c>
      <c r="T4564" s="43">
        <f ca="1">_xll.BInterpol('Base CDI'!$H$4:$H$28,'Base CDI'!$J$4:$J$29,S4564,"Cubic","Extrapolate=Linear","MultiX=Average","Skip=True","Sort=True")</f>
        <v>13.429093023255813</v>
      </c>
      <c r="U4564" s="43">
        <f ca="1">_xll.BInterpol('Base CDI'!$H$4:$H$28,'Base CDI'!$I$4:$I$29,S4564,"Cubic","Extrapolate=Linear","MultiX=Average","Skip=True","Sort=True")</f>
        <v>13.396279069767441</v>
      </c>
    </row>
    <row r="4565" spans="16:21" x14ac:dyDescent="0.25">
      <c r="P4565" s="10">
        <v>41149</v>
      </c>
      <c r="Q4565">
        <v>29.006900000000002</v>
      </c>
      <c r="S4565" s="42">
        <f t="shared" ca="1" si="77"/>
        <v>50536</v>
      </c>
      <c r="T4565" s="43">
        <f ca="1">_xll.BInterpol('Base CDI'!$H$4:$H$28,'Base CDI'!$J$4:$J$29,S4565,"Cubic","Extrapolate=Linear","MultiX=Average","Skip=True","Sort=True")</f>
        <v>13.429050615595074</v>
      </c>
      <c r="U4565" s="43">
        <f ca="1">_xll.BInterpol('Base CDI'!$H$4:$H$28,'Base CDI'!$I$4:$I$29,S4565,"Cubic","Extrapolate=Linear","MultiX=Average","Skip=True","Sort=True")</f>
        <v>13.396210670314638</v>
      </c>
    </row>
    <row r="4566" spans="16:21" x14ac:dyDescent="0.25">
      <c r="P4566" s="10">
        <v>41150</v>
      </c>
      <c r="Q4566">
        <v>29.01557</v>
      </c>
      <c r="S4566" s="42">
        <f t="shared" ca="1" si="77"/>
        <v>50537</v>
      </c>
      <c r="T4566" s="43">
        <f ca="1">_xll.BInterpol('Base CDI'!$H$4:$H$28,'Base CDI'!$J$4:$J$29,S4566,"Cubic","Extrapolate=Linear","MultiX=Average","Skip=True","Sort=True")</f>
        <v>13.429008207934336</v>
      </c>
      <c r="U4566" s="43">
        <f ca="1">_xll.BInterpol('Base CDI'!$H$4:$H$28,'Base CDI'!$I$4:$I$29,S4566,"Cubic","Extrapolate=Linear","MultiX=Average","Skip=True","Sort=True")</f>
        <v>13.396142270861832</v>
      </c>
    </row>
    <row r="4567" spans="16:21" x14ac:dyDescent="0.25">
      <c r="P4567" s="10">
        <v>41151</v>
      </c>
      <c r="Q4567">
        <v>29.024239999999999</v>
      </c>
      <c r="S4567" s="42">
        <f t="shared" ca="1" si="77"/>
        <v>50538</v>
      </c>
      <c r="T4567" s="43">
        <f ca="1">_xll.BInterpol('Base CDI'!$H$4:$H$28,'Base CDI'!$J$4:$J$29,S4567,"Cubic","Extrapolate=Linear","MultiX=Average","Skip=True","Sort=True")</f>
        <v>13.428965800273597</v>
      </c>
      <c r="U4567" s="43">
        <f ca="1">_xll.BInterpol('Base CDI'!$H$4:$H$28,'Base CDI'!$I$4:$I$29,S4567,"Cubic","Extrapolate=Linear","MultiX=Average","Skip=True","Sort=True")</f>
        <v>13.396073871409028</v>
      </c>
    </row>
    <row r="4568" spans="16:21" x14ac:dyDescent="0.25">
      <c r="P4568" s="10">
        <v>41152</v>
      </c>
      <c r="Q4568">
        <v>29.032450000000001</v>
      </c>
      <c r="S4568" s="42">
        <f t="shared" ca="1" si="77"/>
        <v>50539</v>
      </c>
      <c r="T4568" s="43">
        <f ca="1">_xll.BInterpol('Base CDI'!$H$4:$H$28,'Base CDI'!$J$4:$J$29,S4568,"Cubic","Extrapolate=Linear","MultiX=Average","Skip=True","Sort=True")</f>
        <v>13.428923392612859</v>
      </c>
      <c r="U4568" s="43">
        <f ca="1">_xll.BInterpol('Base CDI'!$H$4:$H$28,'Base CDI'!$I$4:$I$29,S4568,"Cubic","Extrapolate=Linear","MultiX=Average","Skip=True","Sort=True")</f>
        <v>13.396005471956224</v>
      </c>
    </row>
    <row r="4569" spans="16:21" x14ac:dyDescent="0.25">
      <c r="P4569" s="10">
        <v>41155</v>
      </c>
      <c r="Q4569">
        <v>29.040649999999999</v>
      </c>
      <c r="S4569" s="42">
        <f t="shared" ca="1" si="77"/>
        <v>50540</v>
      </c>
      <c r="T4569" s="43">
        <f ca="1">_xll.BInterpol('Base CDI'!$H$4:$H$28,'Base CDI'!$J$4:$J$29,S4569,"Cubic","Extrapolate=Linear","MultiX=Average","Skip=True","Sort=True")</f>
        <v>13.428880984952119</v>
      </c>
      <c r="U4569" s="43">
        <f ca="1">_xll.BInterpol('Base CDI'!$H$4:$H$28,'Base CDI'!$I$4:$I$29,S4569,"Cubic","Extrapolate=Linear","MultiX=Average","Skip=True","Sort=True")</f>
        <v>13.395937072503418</v>
      </c>
    </row>
    <row r="4570" spans="16:21" x14ac:dyDescent="0.25">
      <c r="P4570" s="10">
        <v>41156</v>
      </c>
      <c r="Q4570">
        <v>29.04889</v>
      </c>
      <c r="S4570" s="42">
        <f t="shared" ca="1" si="77"/>
        <v>50541</v>
      </c>
      <c r="T4570" s="43">
        <f ca="1">_xll.BInterpol('Base CDI'!$H$4:$H$28,'Base CDI'!$J$4:$J$29,S4570,"Cubic","Extrapolate=Linear","MultiX=Average","Skip=True","Sort=True")</f>
        <v>13.42883857729138</v>
      </c>
      <c r="U4570" s="43">
        <f ca="1">_xll.BInterpol('Base CDI'!$H$4:$H$28,'Base CDI'!$I$4:$I$29,S4570,"Cubic","Extrapolate=Linear","MultiX=Average","Skip=True","Sort=True")</f>
        <v>13.395868673050614</v>
      </c>
    </row>
    <row r="4571" spans="16:21" x14ac:dyDescent="0.25">
      <c r="P4571" s="10">
        <v>41157</v>
      </c>
      <c r="Q4571">
        <v>29.057110000000002</v>
      </c>
      <c r="S4571" s="42">
        <f t="shared" ca="1" si="77"/>
        <v>50542</v>
      </c>
      <c r="T4571" s="43">
        <f ca="1">_xll.BInterpol('Base CDI'!$H$4:$H$28,'Base CDI'!$J$4:$J$29,S4571,"Cubic","Extrapolate=Linear","MultiX=Average","Skip=True","Sort=True")</f>
        <v>13.428796169630642</v>
      </c>
      <c r="U4571" s="43">
        <f ca="1">_xll.BInterpol('Base CDI'!$H$4:$H$28,'Base CDI'!$I$4:$I$29,S4571,"Cubic","Extrapolate=Linear","MultiX=Average","Skip=True","Sort=True")</f>
        <v>13.395800273597811</v>
      </c>
    </row>
    <row r="4572" spans="16:21" x14ac:dyDescent="0.25">
      <c r="P4572" s="10">
        <v>41158</v>
      </c>
      <c r="Q4572">
        <v>29.065329999999999</v>
      </c>
      <c r="S4572" s="42">
        <f t="shared" ca="1" si="77"/>
        <v>50543</v>
      </c>
      <c r="T4572" s="43">
        <f ca="1">_xll.BInterpol('Base CDI'!$H$4:$H$28,'Base CDI'!$J$4:$J$29,S4572,"Cubic","Extrapolate=Linear","MultiX=Average","Skip=True","Sort=True")</f>
        <v>13.428753761969903</v>
      </c>
      <c r="U4572" s="43">
        <f ca="1">_xll.BInterpol('Base CDI'!$H$4:$H$28,'Base CDI'!$I$4:$I$29,S4572,"Cubic","Extrapolate=Linear","MultiX=Average","Skip=True","Sort=True")</f>
        <v>13.395731874145007</v>
      </c>
    </row>
    <row r="4573" spans="16:21" x14ac:dyDescent="0.25">
      <c r="P4573" s="10">
        <v>41162</v>
      </c>
      <c r="Q4573">
        <v>29.073550000000001</v>
      </c>
      <c r="S4573" s="42">
        <f t="shared" ca="1" si="77"/>
        <v>50544</v>
      </c>
      <c r="T4573" s="43">
        <f ca="1">_xll.BInterpol('Base CDI'!$H$4:$H$28,'Base CDI'!$J$4:$J$29,S4573,"Cubic","Extrapolate=Linear","MultiX=Average","Skip=True","Sort=True")</f>
        <v>13.428711354309165</v>
      </c>
      <c r="U4573" s="43">
        <f ca="1">_xll.BInterpol('Base CDI'!$H$4:$H$28,'Base CDI'!$I$4:$I$29,S4573,"Cubic","Extrapolate=Linear","MultiX=Average","Skip=True","Sort=True")</f>
        <v>13.395663474692201</v>
      </c>
    </row>
    <row r="4574" spans="16:21" x14ac:dyDescent="0.25">
      <c r="P4574" s="10">
        <v>41163</v>
      </c>
      <c r="Q4574">
        <v>29.081769999999999</v>
      </c>
      <c r="S4574" s="42">
        <f t="shared" ca="1" si="77"/>
        <v>50545</v>
      </c>
      <c r="T4574" s="43">
        <f ca="1">_xll.BInterpol('Base CDI'!$H$4:$H$28,'Base CDI'!$J$4:$J$29,S4574,"Cubic","Extrapolate=Linear","MultiX=Average","Skip=True","Sort=True")</f>
        <v>13.428668946648425</v>
      </c>
      <c r="U4574" s="43">
        <f ca="1">_xll.BInterpol('Base CDI'!$H$4:$H$28,'Base CDI'!$I$4:$I$29,S4574,"Cubic","Extrapolate=Linear","MultiX=Average","Skip=True","Sort=True")</f>
        <v>13.395595075239397</v>
      </c>
    </row>
    <row r="4575" spans="16:21" x14ac:dyDescent="0.25">
      <c r="P4575" s="10">
        <v>41164</v>
      </c>
      <c r="Q4575">
        <v>29.089980000000001</v>
      </c>
      <c r="S4575" s="42">
        <f t="shared" ca="1" si="77"/>
        <v>50546</v>
      </c>
      <c r="T4575" s="43">
        <f ca="1">_xll.BInterpol('Base CDI'!$H$4:$H$28,'Base CDI'!$J$4:$J$29,S4575,"Cubic","Extrapolate=Linear","MultiX=Average","Skip=True","Sort=True")</f>
        <v>13.428626538987688</v>
      </c>
      <c r="U4575" s="43">
        <f ca="1">_xll.BInterpol('Base CDI'!$H$4:$H$28,'Base CDI'!$I$4:$I$29,S4575,"Cubic","Extrapolate=Linear","MultiX=Average","Skip=True","Sort=True")</f>
        <v>13.395526675786593</v>
      </c>
    </row>
    <row r="4576" spans="16:21" x14ac:dyDescent="0.25">
      <c r="P4576" s="10">
        <v>41165</v>
      </c>
      <c r="Q4576">
        <v>29.098179999999999</v>
      </c>
      <c r="S4576" s="42">
        <f t="shared" ca="1" si="77"/>
        <v>50547</v>
      </c>
      <c r="T4576" s="43">
        <f ca="1">_xll.BInterpol('Base CDI'!$H$4:$H$28,'Base CDI'!$J$4:$J$29,S4576,"Cubic","Extrapolate=Linear","MultiX=Average","Skip=True","Sort=True")</f>
        <v>13.428584131326948</v>
      </c>
      <c r="U4576" s="43">
        <f ca="1">_xll.BInterpol('Base CDI'!$H$4:$H$28,'Base CDI'!$I$4:$I$29,S4576,"Cubic","Extrapolate=Linear","MultiX=Average","Skip=True","Sort=True")</f>
        <v>13.395458276333789</v>
      </c>
    </row>
    <row r="4577" spans="16:21" x14ac:dyDescent="0.25">
      <c r="P4577" s="10">
        <v>41166</v>
      </c>
      <c r="Q4577">
        <v>29.106380000000001</v>
      </c>
      <c r="S4577" s="42">
        <f t="shared" ca="1" si="77"/>
        <v>50548</v>
      </c>
      <c r="T4577" s="43">
        <f ca="1">_xll.BInterpol('Base CDI'!$H$4:$H$28,'Base CDI'!$J$4:$J$29,S4577,"Cubic","Extrapolate=Linear","MultiX=Average","Skip=True","Sort=True")</f>
        <v>13.428541723666209</v>
      </c>
      <c r="U4577" s="43">
        <f ca="1">_xll.BInterpol('Base CDI'!$H$4:$H$28,'Base CDI'!$I$4:$I$29,S4577,"Cubic","Extrapolate=Linear","MultiX=Average","Skip=True","Sort=True")</f>
        <v>13.395389876880984</v>
      </c>
    </row>
    <row r="4578" spans="16:21" x14ac:dyDescent="0.25">
      <c r="P4578" s="10">
        <v>41169</v>
      </c>
      <c r="Q4578">
        <v>29.114570000000001</v>
      </c>
      <c r="S4578" s="42">
        <f t="shared" ca="1" si="77"/>
        <v>50549</v>
      </c>
      <c r="T4578" s="43">
        <f ca="1">_xll.BInterpol('Base CDI'!$H$4:$H$28,'Base CDI'!$J$4:$J$29,S4578,"Cubic","Extrapolate=Linear","MultiX=Average","Skip=True","Sort=True")</f>
        <v>13.428499316005471</v>
      </c>
      <c r="U4578" s="43">
        <f ca="1">_xll.BInterpol('Base CDI'!$H$4:$H$28,'Base CDI'!$I$4:$I$29,S4578,"Cubic","Extrapolate=Linear","MultiX=Average","Skip=True","Sort=True")</f>
        <v>13.39532147742818</v>
      </c>
    </row>
    <row r="4579" spans="16:21" x14ac:dyDescent="0.25">
      <c r="P4579" s="10">
        <v>41170</v>
      </c>
      <c r="Q4579">
        <v>29.12276</v>
      </c>
      <c r="S4579" s="42">
        <f t="shared" ca="1" si="77"/>
        <v>50550</v>
      </c>
      <c r="T4579" s="43">
        <f ca="1">_xll.BInterpol('Base CDI'!$H$4:$H$28,'Base CDI'!$J$4:$J$29,S4579,"Cubic","Extrapolate=Linear","MultiX=Average","Skip=True","Sort=True")</f>
        <v>13.428456908344732</v>
      </c>
      <c r="U4579" s="43">
        <f ca="1">_xll.BInterpol('Base CDI'!$H$4:$H$28,'Base CDI'!$I$4:$I$29,S4579,"Cubic","Extrapolate=Linear","MultiX=Average","Skip=True","Sort=True")</f>
        <v>13.395253077975376</v>
      </c>
    </row>
    <row r="4580" spans="16:21" x14ac:dyDescent="0.25">
      <c r="P4580" s="10">
        <v>41171</v>
      </c>
      <c r="Q4580">
        <v>29.130929999999999</v>
      </c>
      <c r="S4580" s="42">
        <f t="shared" ca="1" si="77"/>
        <v>50551</v>
      </c>
      <c r="T4580" s="43">
        <f ca="1">_xll.BInterpol('Base CDI'!$H$4:$H$28,'Base CDI'!$J$4:$J$29,S4580,"Cubic","Extrapolate=Linear","MultiX=Average","Skip=True","Sort=True")</f>
        <v>13.428414500683994</v>
      </c>
      <c r="U4580" s="43">
        <f ca="1">_xll.BInterpol('Base CDI'!$H$4:$H$28,'Base CDI'!$I$4:$I$29,S4580,"Cubic","Extrapolate=Linear","MultiX=Average","Skip=True","Sort=True")</f>
        <v>13.395184678522572</v>
      </c>
    </row>
    <row r="4581" spans="16:21" x14ac:dyDescent="0.25">
      <c r="P4581" s="10">
        <v>41172</v>
      </c>
      <c r="Q4581">
        <v>29.139109999999999</v>
      </c>
      <c r="S4581" s="42">
        <f t="shared" ca="1" si="77"/>
        <v>50552</v>
      </c>
      <c r="T4581" s="43">
        <f ca="1">_xll.BInterpol('Base CDI'!$H$4:$H$28,'Base CDI'!$J$4:$J$29,S4581,"Cubic","Extrapolate=Linear","MultiX=Average","Skip=True","Sort=True")</f>
        <v>13.428372093023254</v>
      </c>
      <c r="U4581" s="43">
        <f ca="1">_xll.BInterpol('Base CDI'!$H$4:$H$28,'Base CDI'!$I$4:$I$29,S4581,"Cubic","Extrapolate=Linear","MultiX=Average","Skip=True","Sort=True")</f>
        <v>13.395116279069766</v>
      </c>
    </row>
    <row r="4582" spans="16:21" x14ac:dyDescent="0.25">
      <c r="P4582" s="10">
        <v>41173</v>
      </c>
      <c r="Q4582">
        <v>29.147310000000001</v>
      </c>
      <c r="S4582" s="42">
        <f t="shared" ca="1" si="77"/>
        <v>50553</v>
      </c>
      <c r="T4582" s="43">
        <f ca="1">_xll.BInterpol('Base CDI'!$H$4:$H$28,'Base CDI'!$J$4:$J$29,S4582,"Cubic","Extrapolate=Linear","MultiX=Average","Skip=True","Sort=True")</f>
        <v>13.428329685362517</v>
      </c>
      <c r="U4582" s="43">
        <f ca="1">_xll.BInterpol('Base CDI'!$H$4:$H$28,'Base CDI'!$I$4:$I$29,S4582,"Cubic","Extrapolate=Linear","MultiX=Average","Skip=True","Sort=True")</f>
        <v>13.395047879616962</v>
      </c>
    </row>
    <row r="4583" spans="16:21" x14ac:dyDescent="0.25">
      <c r="P4583" s="10">
        <v>41176</v>
      </c>
      <c r="Q4583">
        <v>29.155519999999999</v>
      </c>
      <c r="S4583" s="42">
        <f t="shared" ca="1" si="77"/>
        <v>50554</v>
      </c>
      <c r="T4583" s="43">
        <f ca="1">_xll.BInterpol('Base CDI'!$H$4:$H$28,'Base CDI'!$J$4:$J$29,S4583,"Cubic","Extrapolate=Linear","MultiX=Average","Skip=True","Sort=True")</f>
        <v>13.428287277701777</v>
      </c>
      <c r="U4583" s="43">
        <f ca="1">_xll.BInterpol('Base CDI'!$H$4:$H$28,'Base CDI'!$I$4:$I$29,S4583,"Cubic","Extrapolate=Linear","MultiX=Average","Skip=True","Sort=True")</f>
        <v>13.394979480164158</v>
      </c>
    </row>
    <row r="4584" spans="16:21" x14ac:dyDescent="0.25">
      <c r="P4584" s="10">
        <v>41177</v>
      </c>
      <c r="Q4584">
        <v>29.163730000000001</v>
      </c>
      <c r="S4584" s="42">
        <f t="shared" ca="1" si="77"/>
        <v>50555</v>
      </c>
      <c r="T4584" s="43">
        <f ca="1">_xll.BInterpol('Base CDI'!$H$4:$H$28,'Base CDI'!$J$4:$J$29,S4584,"Cubic","Extrapolate=Linear","MultiX=Average","Skip=True","Sort=True")</f>
        <v>13.428244870041038</v>
      </c>
      <c r="U4584" s="43">
        <f ca="1">_xll.BInterpol('Base CDI'!$H$4:$H$28,'Base CDI'!$I$4:$I$29,S4584,"Cubic","Extrapolate=Linear","MultiX=Average","Skip=True","Sort=True")</f>
        <v>13.394911080711353</v>
      </c>
    </row>
    <row r="4585" spans="16:21" x14ac:dyDescent="0.25">
      <c r="P4585" s="10">
        <v>41178</v>
      </c>
      <c r="Q4585">
        <v>29.171970000000002</v>
      </c>
      <c r="S4585" s="42">
        <f t="shared" ca="1" si="77"/>
        <v>50556</v>
      </c>
      <c r="T4585" s="43">
        <f ca="1">_xll.BInterpol('Base CDI'!$H$4:$H$28,'Base CDI'!$J$4:$J$29,S4585,"Cubic","Extrapolate=Linear","MultiX=Average","Skip=True","Sort=True")</f>
        <v>13.4282024623803</v>
      </c>
      <c r="U4585" s="43">
        <f ca="1">_xll.BInterpol('Base CDI'!$H$4:$H$28,'Base CDI'!$I$4:$I$29,S4585,"Cubic","Extrapolate=Linear","MultiX=Average","Skip=True","Sort=True")</f>
        <v>13.394842681258549</v>
      </c>
    </row>
    <row r="4586" spans="16:21" x14ac:dyDescent="0.25">
      <c r="P4586" s="10">
        <v>41179</v>
      </c>
      <c r="Q4586">
        <v>29.180199999999999</v>
      </c>
      <c r="S4586" s="42">
        <f t="shared" ca="1" si="77"/>
        <v>50557</v>
      </c>
      <c r="T4586" s="43">
        <f ca="1">_xll.BInterpol('Base CDI'!$H$4:$H$28,'Base CDI'!$J$4:$J$29,S4586,"Cubic","Extrapolate=Linear","MultiX=Average","Skip=True","Sort=True")</f>
        <v>13.428160054719561</v>
      </c>
      <c r="U4586" s="43">
        <f ca="1">_xll.BInterpol('Base CDI'!$H$4:$H$28,'Base CDI'!$I$4:$I$29,S4586,"Cubic","Extrapolate=Linear","MultiX=Average","Skip=True","Sort=True")</f>
        <v>13.394774281805745</v>
      </c>
    </row>
    <row r="4587" spans="16:21" x14ac:dyDescent="0.25">
      <c r="P4587" s="10">
        <v>41180</v>
      </c>
      <c r="Q4587">
        <v>29.18843</v>
      </c>
      <c r="S4587" s="42">
        <f t="shared" ca="1" si="77"/>
        <v>50558</v>
      </c>
      <c r="T4587" s="43">
        <f ca="1">_xll.BInterpol('Base CDI'!$H$4:$H$28,'Base CDI'!$J$4:$J$29,S4587,"Cubic","Extrapolate=Linear","MultiX=Average","Skip=True","Sort=True")</f>
        <v>13.428117647058823</v>
      </c>
      <c r="U4587" s="43">
        <f ca="1">_xll.BInterpol('Base CDI'!$H$4:$H$28,'Base CDI'!$I$4:$I$29,S4587,"Cubic","Extrapolate=Linear","MultiX=Average","Skip=True","Sort=True")</f>
        <v>13.394705882352941</v>
      </c>
    </row>
    <row r="4588" spans="16:21" x14ac:dyDescent="0.25">
      <c r="P4588" s="10">
        <v>41183</v>
      </c>
      <c r="Q4588">
        <v>29.196650000000002</v>
      </c>
      <c r="S4588" s="42">
        <f t="shared" ca="1" si="77"/>
        <v>50559</v>
      </c>
      <c r="T4588" s="43">
        <f ca="1">_xll.BInterpol('Base CDI'!$H$4:$H$28,'Base CDI'!$J$4:$J$29,S4588,"Cubic","Extrapolate=Linear","MultiX=Average","Skip=True","Sort=True")</f>
        <v>13.428075239398083</v>
      </c>
      <c r="U4588" s="43">
        <f ca="1">_xll.BInterpol('Base CDI'!$H$4:$H$28,'Base CDI'!$I$4:$I$29,S4588,"Cubic","Extrapolate=Linear","MultiX=Average","Skip=True","Sort=True")</f>
        <v>13.394637482900135</v>
      </c>
    </row>
    <row r="4589" spans="16:21" x14ac:dyDescent="0.25">
      <c r="P4589" s="10">
        <v>41184</v>
      </c>
      <c r="Q4589">
        <v>29.204879999999999</v>
      </c>
      <c r="S4589" s="42">
        <f t="shared" ca="1" si="77"/>
        <v>50560</v>
      </c>
      <c r="T4589" s="43">
        <f ca="1">_xll.BInterpol('Base CDI'!$H$4:$H$28,'Base CDI'!$J$4:$J$29,S4589,"Cubic","Extrapolate=Linear","MultiX=Average","Skip=True","Sort=True")</f>
        <v>13.428032831737346</v>
      </c>
      <c r="U4589" s="43">
        <f ca="1">_xll.BInterpol('Base CDI'!$H$4:$H$28,'Base CDI'!$I$4:$I$29,S4589,"Cubic","Extrapolate=Linear","MultiX=Average","Skip=True","Sort=True")</f>
        <v>13.394569083447331</v>
      </c>
    </row>
    <row r="4590" spans="16:21" x14ac:dyDescent="0.25">
      <c r="P4590" s="10">
        <v>41185</v>
      </c>
      <c r="Q4590">
        <v>29.213100000000001</v>
      </c>
      <c r="S4590" s="42">
        <f t="shared" ca="1" si="77"/>
        <v>50561</v>
      </c>
      <c r="T4590" s="43">
        <f ca="1">_xll.BInterpol('Base CDI'!$H$4:$H$28,'Base CDI'!$J$4:$J$29,S4590,"Cubic","Extrapolate=Linear","MultiX=Average","Skip=True","Sort=True")</f>
        <v>13.427990424076606</v>
      </c>
      <c r="U4590" s="43">
        <f ca="1">_xll.BInterpol('Base CDI'!$H$4:$H$28,'Base CDI'!$I$4:$I$29,S4590,"Cubic","Extrapolate=Linear","MultiX=Average","Skip=True","Sort=True")</f>
        <v>13.394500683994528</v>
      </c>
    </row>
    <row r="4591" spans="16:21" x14ac:dyDescent="0.25">
      <c r="P4591" s="10">
        <v>41186</v>
      </c>
      <c r="Q4591">
        <v>29.221340000000001</v>
      </c>
      <c r="S4591" s="42">
        <f t="shared" ca="1" si="77"/>
        <v>50562</v>
      </c>
      <c r="T4591" s="43">
        <f ca="1">_xll.BInterpol('Base CDI'!$H$4:$H$28,'Base CDI'!$J$4:$J$29,S4591,"Cubic","Extrapolate=Linear","MultiX=Average","Skip=True","Sort=True")</f>
        <v>13.427948016415867</v>
      </c>
      <c r="U4591" s="43">
        <f ca="1">_xll.BInterpol('Base CDI'!$H$4:$H$28,'Base CDI'!$I$4:$I$29,S4591,"Cubic","Extrapolate=Linear","MultiX=Average","Skip=True","Sort=True")</f>
        <v>13.394432284541724</v>
      </c>
    </row>
    <row r="4592" spans="16:21" x14ac:dyDescent="0.25">
      <c r="P4592" s="10">
        <v>41187</v>
      </c>
      <c r="Q4592">
        <v>29.229569999999999</v>
      </c>
      <c r="S4592" s="42">
        <f t="shared" ca="1" si="77"/>
        <v>50563</v>
      </c>
      <c r="T4592" s="43">
        <f ca="1">_xll.BInterpol('Base CDI'!$H$4:$H$28,'Base CDI'!$J$4:$J$29,S4592,"Cubic","Extrapolate=Linear","MultiX=Average","Skip=True","Sort=True")</f>
        <v>13.427905608755129</v>
      </c>
      <c r="U4592" s="43">
        <f ca="1">_xll.BInterpol('Base CDI'!$H$4:$H$28,'Base CDI'!$I$4:$I$29,S4592,"Cubic","Extrapolate=Linear","MultiX=Average","Skip=True","Sort=True")</f>
        <v>13.394363885088918</v>
      </c>
    </row>
    <row r="4593" spans="16:21" x14ac:dyDescent="0.25">
      <c r="P4593" s="10">
        <v>41190</v>
      </c>
      <c r="Q4593">
        <v>29.23781</v>
      </c>
      <c r="S4593" s="42">
        <f t="shared" ca="1" si="77"/>
        <v>50564</v>
      </c>
      <c r="T4593" s="43">
        <f ca="1">_xll.BInterpol('Base CDI'!$H$4:$H$28,'Base CDI'!$J$4:$J$29,S4593,"Cubic","Extrapolate=Linear","MultiX=Average","Skip=True","Sort=True")</f>
        <v>13.427863201094389</v>
      </c>
      <c r="U4593" s="43">
        <f ca="1">_xll.BInterpol('Base CDI'!$H$4:$H$28,'Base CDI'!$I$4:$I$29,S4593,"Cubic","Extrapolate=Linear","MultiX=Average","Skip=True","Sort=True")</f>
        <v>13.394295485636114</v>
      </c>
    </row>
    <row r="4594" spans="16:21" x14ac:dyDescent="0.25">
      <c r="P4594" s="10">
        <v>41191</v>
      </c>
      <c r="Q4594">
        <v>29.24605</v>
      </c>
      <c r="S4594" s="42">
        <f t="shared" ca="1" si="77"/>
        <v>50565</v>
      </c>
      <c r="T4594" s="43">
        <f ca="1">_xll.BInterpol('Base CDI'!$H$4:$H$28,'Base CDI'!$J$4:$J$29,S4594,"Cubic","Extrapolate=Linear","MultiX=Average","Skip=True","Sort=True")</f>
        <v>13.427820793433652</v>
      </c>
      <c r="U4594" s="43">
        <f ca="1">_xll.BInterpol('Base CDI'!$H$4:$H$28,'Base CDI'!$I$4:$I$29,S4594,"Cubic","Extrapolate=Linear","MultiX=Average","Skip=True","Sort=True")</f>
        <v>13.39422708618331</v>
      </c>
    </row>
    <row r="4595" spans="16:21" x14ac:dyDescent="0.25">
      <c r="P4595" s="10">
        <v>41192</v>
      </c>
      <c r="Q4595">
        <v>29.254280000000001</v>
      </c>
      <c r="S4595" s="42">
        <f t="shared" ca="1" si="77"/>
        <v>50566</v>
      </c>
      <c r="T4595" s="43">
        <f ca="1">_xll.BInterpol('Base CDI'!$H$4:$H$28,'Base CDI'!$J$4:$J$29,S4595,"Cubic","Extrapolate=Linear","MultiX=Average","Skip=True","Sort=True")</f>
        <v>13.427778385772912</v>
      </c>
      <c r="U4595" s="43">
        <f ca="1">_xll.BInterpol('Base CDI'!$H$4:$H$28,'Base CDI'!$I$4:$I$29,S4595,"Cubic","Extrapolate=Linear","MultiX=Average","Skip=True","Sort=True")</f>
        <v>13.394158686730506</v>
      </c>
    </row>
    <row r="4596" spans="16:21" x14ac:dyDescent="0.25">
      <c r="P4596" s="10">
        <v>41193</v>
      </c>
      <c r="Q4596">
        <v>29.262499999999999</v>
      </c>
      <c r="S4596" s="42">
        <f t="shared" ca="1" si="77"/>
        <v>50567</v>
      </c>
      <c r="T4596" s="43">
        <f ca="1">_xll.BInterpol('Base CDI'!$H$4:$H$28,'Base CDI'!$J$4:$J$29,S4596,"Cubic","Extrapolate=Linear","MultiX=Average","Skip=True","Sort=True")</f>
        <v>13.427735978112175</v>
      </c>
      <c r="U4596" s="43">
        <f ca="1">_xll.BInterpol('Base CDI'!$H$4:$H$28,'Base CDI'!$I$4:$I$29,S4596,"Cubic","Extrapolate=Linear","MultiX=Average","Skip=True","Sort=True")</f>
        <v>13.394090287277701</v>
      </c>
    </row>
    <row r="4597" spans="16:21" x14ac:dyDescent="0.25">
      <c r="P4597" s="10">
        <v>41197</v>
      </c>
      <c r="Q4597">
        <v>29.270399999999999</v>
      </c>
      <c r="S4597" s="42">
        <f t="shared" ca="1" si="77"/>
        <v>50568</v>
      </c>
      <c r="T4597" s="43">
        <f ca="1">_xll.BInterpol('Base CDI'!$H$4:$H$28,'Base CDI'!$J$4:$J$29,S4597,"Cubic","Extrapolate=Linear","MultiX=Average","Skip=True","Sort=True")</f>
        <v>13.427693570451435</v>
      </c>
      <c r="U4597" s="43">
        <f ca="1">_xll.BInterpol('Base CDI'!$H$4:$H$28,'Base CDI'!$I$4:$I$29,S4597,"Cubic","Extrapolate=Linear","MultiX=Average","Skip=True","Sort=True")</f>
        <v>13.394021887824897</v>
      </c>
    </row>
    <row r="4598" spans="16:21" x14ac:dyDescent="0.25">
      <c r="P4598" s="10">
        <v>41198</v>
      </c>
      <c r="Q4598">
        <v>29.278300000000002</v>
      </c>
      <c r="S4598" s="42">
        <f t="shared" ca="1" si="77"/>
        <v>50569</v>
      </c>
      <c r="T4598" s="43">
        <f ca="1">_xll.BInterpol('Base CDI'!$H$4:$H$28,'Base CDI'!$J$4:$J$29,S4598,"Cubic","Extrapolate=Linear","MultiX=Average","Skip=True","Sort=True")</f>
        <v>13.427651162790697</v>
      </c>
      <c r="U4598" s="43">
        <f ca="1">_xll.BInterpol('Base CDI'!$H$4:$H$28,'Base CDI'!$I$4:$I$29,S4598,"Cubic","Extrapolate=Linear","MultiX=Average","Skip=True","Sort=True")</f>
        <v>13.393953488372093</v>
      </c>
    </row>
    <row r="4599" spans="16:21" x14ac:dyDescent="0.25">
      <c r="P4599" s="10">
        <v>41199</v>
      </c>
      <c r="Q4599">
        <v>29.28622</v>
      </c>
      <c r="S4599" s="42">
        <f t="shared" ca="1" si="77"/>
        <v>50570</v>
      </c>
      <c r="T4599" s="43">
        <f ca="1">_xll.BInterpol('Base CDI'!$H$4:$H$28,'Base CDI'!$J$4:$J$29,S4599,"Cubic","Extrapolate=Linear","MultiX=Average","Skip=True","Sort=True")</f>
        <v>13.427608755129958</v>
      </c>
      <c r="U4599" s="43">
        <f ca="1">_xll.BInterpol('Base CDI'!$H$4:$H$28,'Base CDI'!$I$4:$I$29,S4599,"Cubic","Extrapolate=Linear","MultiX=Average","Skip=True","Sort=True")</f>
        <v>13.393885088919287</v>
      </c>
    </row>
    <row r="4600" spans="16:21" x14ac:dyDescent="0.25">
      <c r="P4600" s="10">
        <v>41200</v>
      </c>
      <c r="Q4600">
        <v>29.294149999999998</v>
      </c>
      <c r="S4600" s="42">
        <f t="shared" ca="1" si="77"/>
        <v>50571</v>
      </c>
      <c r="T4600" s="43">
        <f ca="1">_xll.BInterpol('Base CDI'!$H$4:$H$28,'Base CDI'!$J$4:$J$29,S4600,"Cubic","Extrapolate=Linear","MultiX=Average","Skip=True","Sort=True")</f>
        <v>13.427566347469218</v>
      </c>
      <c r="U4600" s="43">
        <f ca="1">_xll.BInterpol('Base CDI'!$H$4:$H$28,'Base CDI'!$I$4:$I$29,S4600,"Cubic","Extrapolate=Linear","MultiX=Average","Skip=True","Sort=True")</f>
        <v>13.393816689466483</v>
      </c>
    </row>
    <row r="4601" spans="16:21" x14ac:dyDescent="0.25">
      <c r="P4601" s="10">
        <v>41201</v>
      </c>
      <c r="Q4601">
        <v>29.302099999999999</v>
      </c>
      <c r="S4601" s="42">
        <f t="shared" ca="1" si="77"/>
        <v>50572</v>
      </c>
      <c r="T4601" s="43">
        <f ca="1">_xll.BInterpol('Base CDI'!$H$4:$H$28,'Base CDI'!$J$4:$J$29,S4601,"Cubic","Extrapolate=Linear","MultiX=Average","Skip=True","Sort=True")</f>
        <v>13.427523939808481</v>
      </c>
      <c r="U4601" s="43">
        <f ca="1">_xll.BInterpol('Base CDI'!$H$4:$H$28,'Base CDI'!$I$4:$I$29,S4601,"Cubic","Extrapolate=Linear","MultiX=Average","Skip=True","Sort=True")</f>
        <v>13.393748290013679</v>
      </c>
    </row>
    <row r="4602" spans="16:21" x14ac:dyDescent="0.25">
      <c r="P4602" s="10">
        <v>41204</v>
      </c>
      <c r="Q4602">
        <v>29.31006</v>
      </c>
      <c r="S4602" s="42">
        <f t="shared" ca="1" si="77"/>
        <v>50573</v>
      </c>
      <c r="T4602" s="43">
        <f ca="1">_xll.BInterpol('Base CDI'!$H$4:$H$28,'Base CDI'!$J$4:$J$29,S4602,"Cubic","Extrapolate=Linear","MultiX=Average","Skip=True","Sort=True")</f>
        <v>13.427481532147741</v>
      </c>
      <c r="U4602" s="43">
        <f ca="1">_xll.BInterpol('Base CDI'!$H$4:$H$28,'Base CDI'!$I$4:$I$29,S4602,"Cubic","Extrapolate=Linear","MultiX=Average","Skip=True","Sort=True")</f>
        <v>13.393679890560875</v>
      </c>
    </row>
    <row r="4603" spans="16:21" x14ac:dyDescent="0.25">
      <c r="P4603" s="10">
        <v>41205</v>
      </c>
      <c r="Q4603">
        <v>29.318059999999999</v>
      </c>
      <c r="S4603" s="42">
        <f t="shared" ca="1" si="77"/>
        <v>50574</v>
      </c>
      <c r="T4603" s="43">
        <f ca="1">_xll.BInterpol('Base CDI'!$H$4:$H$28,'Base CDI'!$J$4:$J$29,S4603,"Cubic","Extrapolate=Linear","MultiX=Average","Skip=True","Sort=True")</f>
        <v>13.427439124487003</v>
      </c>
      <c r="U4603" s="43">
        <f ca="1">_xll.BInterpol('Base CDI'!$H$4:$H$28,'Base CDI'!$I$4:$I$29,S4603,"Cubic","Extrapolate=Linear","MultiX=Average","Skip=True","Sort=True")</f>
        <v>13.39361149110807</v>
      </c>
    </row>
    <row r="4604" spans="16:21" x14ac:dyDescent="0.25">
      <c r="P4604" s="10">
        <v>41206</v>
      </c>
      <c r="Q4604">
        <v>29.326059999999998</v>
      </c>
      <c r="S4604" s="42">
        <f t="shared" ca="1" si="77"/>
        <v>50575</v>
      </c>
      <c r="T4604" s="43">
        <f ca="1">_xll.BInterpol('Base CDI'!$H$4:$H$28,'Base CDI'!$J$4:$J$29,S4604,"Cubic","Extrapolate=Linear","MultiX=Average","Skip=True","Sort=True")</f>
        <v>13.427396716826264</v>
      </c>
      <c r="U4604" s="43">
        <f ca="1">_xll.BInterpol('Base CDI'!$H$4:$H$28,'Base CDI'!$I$4:$I$29,S4604,"Cubic","Extrapolate=Linear","MultiX=Average","Skip=True","Sort=True")</f>
        <v>13.393543091655266</v>
      </c>
    </row>
    <row r="4605" spans="16:21" x14ac:dyDescent="0.25">
      <c r="P4605" s="10">
        <v>41207</v>
      </c>
      <c r="Q4605">
        <v>29.33408</v>
      </c>
      <c r="S4605" s="42">
        <f t="shared" ca="1" si="77"/>
        <v>50576</v>
      </c>
      <c r="T4605" s="43">
        <f ca="1">_xll.BInterpol('Base CDI'!$H$4:$H$28,'Base CDI'!$J$4:$J$29,S4605,"Cubic","Extrapolate=Linear","MultiX=Average","Skip=True","Sort=True")</f>
        <v>13.427354309165526</v>
      </c>
      <c r="U4605" s="43">
        <f ca="1">_xll.BInterpol('Base CDI'!$H$4:$H$28,'Base CDI'!$I$4:$I$29,S4605,"Cubic","Extrapolate=Linear","MultiX=Average","Skip=True","Sort=True")</f>
        <v>13.393474692202462</v>
      </c>
    </row>
    <row r="4606" spans="16:21" x14ac:dyDescent="0.25">
      <c r="P4606" s="10">
        <v>41208</v>
      </c>
      <c r="Q4606">
        <v>29.34207</v>
      </c>
      <c r="S4606" s="42">
        <f t="shared" ca="1" si="77"/>
        <v>50577</v>
      </c>
      <c r="T4606" s="43">
        <f ca="1">_xll.BInterpol('Base CDI'!$H$4:$H$28,'Base CDI'!$J$4:$J$29,S4606,"Cubic","Extrapolate=Linear","MultiX=Average","Skip=True","Sort=True")</f>
        <v>13.427311901504787</v>
      </c>
      <c r="U4606" s="43">
        <f ca="1">_xll.BInterpol('Base CDI'!$H$4:$H$28,'Base CDI'!$I$4:$I$29,S4606,"Cubic","Extrapolate=Linear","MultiX=Average","Skip=True","Sort=True")</f>
        <v>13.393406292749658</v>
      </c>
    </row>
    <row r="4607" spans="16:21" x14ac:dyDescent="0.25">
      <c r="P4607" s="10">
        <v>41211</v>
      </c>
      <c r="Q4607">
        <v>29.35005</v>
      </c>
      <c r="S4607" s="42">
        <f t="shared" ca="1" si="77"/>
        <v>50578</v>
      </c>
      <c r="T4607" s="43">
        <f ca="1">_xll.BInterpol('Base CDI'!$H$4:$H$28,'Base CDI'!$J$4:$J$29,S4607,"Cubic","Extrapolate=Linear","MultiX=Average","Skip=True","Sort=True")</f>
        <v>13.427269493844047</v>
      </c>
      <c r="U4607" s="43">
        <f ca="1">_xll.BInterpol('Base CDI'!$H$4:$H$28,'Base CDI'!$I$4:$I$29,S4607,"Cubic","Extrapolate=Linear","MultiX=Average","Skip=True","Sort=True")</f>
        <v>13.393337893296852</v>
      </c>
    </row>
    <row r="4608" spans="16:21" x14ac:dyDescent="0.25">
      <c r="P4608" s="10">
        <v>41212</v>
      </c>
      <c r="Q4608">
        <v>29.35802</v>
      </c>
      <c r="S4608" s="42">
        <f t="shared" ca="1" si="77"/>
        <v>50579</v>
      </c>
      <c r="T4608" s="43">
        <f ca="1">_xll.BInterpol('Base CDI'!$H$4:$H$28,'Base CDI'!$J$4:$J$29,S4608,"Cubic","Extrapolate=Linear","MultiX=Average","Skip=True","Sort=True")</f>
        <v>13.42722708618331</v>
      </c>
      <c r="U4608" s="43">
        <f ca="1">_xll.BInterpol('Base CDI'!$H$4:$H$28,'Base CDI'!$I$4:$I$29,S4608,"Cubic","Extrapolate=Linear","MultiX=Average","Skip=True","Sort=True")</f>
        <v>13.393269493844048</v>
      </c>
    </row>
    <row r="4609" spans="16:21" x14ac:dyDescent="0.25">
      <c r="P4609" s="10">
        <v>41213</v>
      </c>
      <c r="Q4609">
        <v>29.36598</v>
      </c>
      <c r="S4609" s="42">
        <f t="shared" ca="1" si="77"/>
        <v>50580</v>
      </c>
      <c r="T4609" s="43">
        <f ca="1">_xll.BInterpol('Base CDI'!$H$4:$H$28,'Base CDI'!$J$4:$J$29,S4609,"Cubic","Extrapolate=Linear","MultiX=Average","Skip=True","Sort=True")</f>
        <v>13.42718467852257</v>
      </c>
      <c r="U4609" s="43">
        <f ca="1">_xll.BInterpol('Base CDI'!$H$4:$H$28,'Base CDI'!$I$4:$I$29,S4609,"Cubic","Extrapolate=Linear","MultiX=Average","Skip=True","Sort=True")</f>
        <v>13.393201094391245</v>
      </c>
    </row>
    <row r="4610" spans="16:21" x14ac:dyDescent="0.25">
      <c r="P4610" s="10">
        <v>41214</v>
      </c>
      <c r="Q4610">
        <v>29.37396</v>
      </c>
      <c r="S4610" s="42">
        <f t="shared" ca="1" si="77"/>
        <v>50581</v>
      </c>
      <c r="T4610" s="43">
        <f ca="1">_xll.BInterpol('Base CDI'!$H$4:$H$28,'Base CDI'!$J$4:$J$29,S4610,"Cubic","Extrapolate=Linear","MultiX=Average","Skip=True","Sort=True")</f>
        <v>13.427142270861832</v>
      </c>
      <c r="U4610" s="43">
        <f ca="1">_xll.BInterpol('Base CDI'!$H$4:$H$28,'Base CDI'!$I$4:$I$29,S4610,"Cubic","Extrapolate=Linear","MultiX=Average","Skip=True","Sort=True")</f>
        <v>13.393132694938439</v>
      </c>
    </row>
    <row r="4611" spans="16:21" x14ac:dyDescent="0.25">
      <c r="P4611" s="10">
        <v>41218</v>
      </c>
      <c r="Q4611">
        <v>29.381969999999999</v>
      </c>
      <c r="S4611" s="42">
        <f t="shared" ca="1" si="77"/>
        <v>50582</v>
      </c>
      <c r="T4611" s="43">
        <f ca="1">_xll.BInterpol('Base CDI'!$H$4:$H$28,'Base CDI'!$J$4:$J$29,S4611,"Cubic","Extrapolate=Linear","MultiX=Average","Skip=True","Sort=True")</f>
        <v>13.427099863201093</v>
      </c>
      <c r="U4611" s="43">
        <f ca="1">_xll.BInterpol('Base CDI'!$H$4:$H$28,'Base CDI'!$I$4:$I$29,S4611,"Cubic","Extrapolate=Linear","MultiX=Average","Skip=True","Sort=True")</f>
        <v>13.393064295485635</v>
      </c>
    </row>
    <row r="4612" spans="16:21" x14ac:dyDescent="0.25">
      <c r="P4612" s="10">
        <v>41219</v>
      </c>
      <c r="Q4612">
        <v>29.389990000000001</v>
      </c>
      <c r="S4612" s="42">
        <f t="shared" ca="1" si="77"/>
        <v>50583</v>
      </c>
      <c r="T4612" s="43">
        <f ca="1">_xll.BInterpol('Base CDI'!$H$4:$H$28,'Base CDI'!$J$4:$J$29,S4612,"Cubic","Extrapolate=Linear","MultiX=Average","Skip=True","Sort=True")</f>
        <v>13.427057455540355</v>
      </c>
      <c r="U4612" s="43">
        <f ca="1">_xll.BInterpol('Base CDI'!$H$4:$H$28,'Base CDI'!$I$4:$I$29,S4612,"Cubic","Extrapolate=Linear","MultiX=Average","Skip=True","Sort=True")</f>
        <v>13.392995896032831</v>
      </c>
    </row>
    <row r="4613" spans="16:21" x14ac:dyDescent="0.25">
      <c r="P4613" s="10">
        <v>41220</v>
      </c>
      <c r="Q4613">
        <v>29.398009999999999</v>
      </c>
      <c r="S4613" s="42">
        <f t="shared" ca="1" si="77"/>
        <v>50584</v>
      </c>
      <c r="T4613" s="43">
        <f ca="1">_xll.BInterpol('Base CDI'!$H$4:$H$28,'Base CDI'!$J$4:$J$29,S4613,"Cubic","Extrapolate=Linear","MultiX=Average","Skip=True","Sort=True")</f>
        <v>13.427015047879616</v>
      </c>
      <c r="U4613" s="43">
        <f ca="1">_xll.BInterpol('Base CDI'!$H$4:$H$28,'Base CDI'!$I$4:$I$29,S4613,"Cubic","Extrapolate=Linear","MultiX=Average","Skip=True","Sort=True")</f>
        <v>13.392927496580027</v>
      </c>
    </row>
    <row r="4614" spans="16:21" x14ac:dyDescent="0.25">
      <c r="P4614" s="10">
        <v>41221</v>
      </c>
      <c r="Q4614">
        <v>29.40605</v>
      </c>
      <c r="S4614" s="42">
        <f t="shared" ca="1" si="77"/>
        <v>50585</v>
      </c>
      <c r="T4614" s="43">
        <f ca="1">_xll.BInterpol('Base CDI'!$H$4:$H$28,'Base CDI'!$J$4:$J$29,S4614,"Cubic","Extrapolate=Linear","MultiX=Average","Skip=True","Sort=True")</f>
        <v>13.426972640218876</v>
      </c>
      <c r="U4614" s="43">
        <f ca="1">_xll.BInterpol('Base CDI'!$H$4:$H$28,'Base CDI'!$I$4:$I$29,S4614,"Cubic","Extrapolate=Linear","MultiX=Average","Skip=True","Sort=True")</f>
        <v>13.392859097127221</v>
      </c>
    </row>
    <row r="4615" spans="16:21" x14ac:dyDescent="0.25">
      <c r="P4615" s="10">
        <v>41222</v>
      </c>
      <c r="Q4615">
        <v>29.41404</v>
      </c>
      <c r="S4615" s="42">
        <f t="shared" ca="1" si="77"/>
        <v>50586</v>
      </c>
      <c r="T4615" s="43">
        <f ca="1">_xll.BInterpol('Base CDI'!$H$4:$H$28,'Base CDI'!$J$4:$J$29,S4615,"Cubic","Extrapolate=Linear","MultiX=Average","Skip=True","Sort=True")</f>
        <v>13.426930232558139</v>
      </c>
      <c r="U4615" s="43">
        <f ca="1">_xll.BInterpol('Base CDI'!$H$4:$H$28,'Base CDI'!$I$4:$I$29,S4615,"Cubic","Extrapolate=Linear","MultiX=Average","Skip=True","Sort=True")</f>
        <v>13.392790697674418</v>
      </c>
    </row>
    <row r="4616" spans="16:21" x14ac:dyDescent="0.25">
      <c r="P4616" s="10">
        <v>41225</v>
      </c>
      <c r="Q4616">
        <v>29.422039999999999</v>
      </c>
      <c r="S4616" s="42">
        <f t="shared" ca="1" si="77"/>
        <v>50587</v>
      </c>
      <c r="T4616" s="43">
        <f ca="1">_xll.BInterpol('Base CDI'!$H$4:$H$28,'Base CDI'!$J$4:$J$29,S4616,"Cubic","Extrapolate=Linear","MultiX=Average","Skip=True","Sort=True")</f>
        <v>13.426887824897399</v>
      </c>
      <c r="U4616" s="43">
        <f ca="1">_xll.BInterpol('Base CDI'!$H$4:$H$28,'Base CDI'!$I$4:$I$29,S4616,"Cubic","Extrapolate=Linear","MultiX=Average","Skip=True","Sort=True")</f>
        <v>13.392722298221614</v>
      </c>
    </row>
    <row r="4617" spans="16:21" x14ac:dyDescent="0.25">
      <c r="P4617" s="10">
        <v>41226</v>
      </c>
      <c r="Q4617">
        <v>29.430009999999999</v>
      </c>
      <c r="S4617" s="42">
        <f t="shared" ca="1" si="77"/>
        <v>50588</v>
      </c>
      <c r="T4617" s="43">
        <f ca="1">_xll.BInterpol('Base CDI'!$H$4:$H$28,'Base CDI'!$J$4:$J$29,S4617,"Cubic","Extrapolate=Linear","MultiX=Average","Skip=True","Sort=True")</f>
        <v>13.426845417236661</v>
      </c>
      <c r="U4617" s="43">
        <f ca="1">_xll.BInterpol('Base CDI'!$H$4:$H$28,'Base CDI'!$I$4:$I$29,S4617,"Cubic","Extrapolate=Linear","MultiX=Average","Skip=True","Sort=True")</f>
        <v>13.39265389876881</v>
      </c>
    </row>
    <row r="4618" spans="16:21" x14ac:dyDescent="0.25">
      <c r="P4618" s="10">
        <v>41227</v>
      </c>
      <c r="Q4618">
        <v>29.43798</v>
      </c>
      <c r="S4618" s="42">
        <f t="shared" ca="1" si="77"/>
        <v>50589</v>
      </c>
      <c r="T4618" s="43">
        <f ca="1">_xll.BInterpol('Base CDI'!$H$4:$H$28,'Base CDI'!$J$4:$J$29,S4618,"Cubic","Extrapolate=Linear","MultiX=Average","Skip=True","Sort=True")</f>
        <v>13.426803009575922</v>
      </c>
      <c r="U4618" s="43">
        <f ca="1">_xll.BInterpol('Base CDI'!$H$4:$H$28,'Base CDI'!$I$4:$I$29,S4618,"Cubic","Extrapolate=Linear","MultiX=Average","Skip=True","Sort=True")</f>
        <v>13.392585499316004</v>
      </c>
    </row>
    <row r="4619" spans="16:21" x14ac:dyDescent="0.25">
      <c r="P4619" s="10">
        <v>41229</v>
      </c>
      <c r="Q4619">
        <v>29.44595</v>
      </c>
      <c r="S4619" s="42">
        <f t="shared" ref="S4619:S4682" ca="1" si="78">S4618+1</f>
        <v>50590</v>
      </c>
      <c r="T4619" s="43">
        <f ca="1">_xll.BInterpol('Base CDI'!$H$4:$H$28,'Base CDI'!$J$4:$J$29,S4619,"Cubic","Extrapolate=Linear","MultiX=Average","Skip=True","Sort=True")</f>
        <v>13.426760601915184</v>
      </c>
      <c r="U4619" s="43">
        <f ca="1">_xll.BInterpol('Base CDI'!$H$4:$H$28,'Base CDI'!$I$4:$I$29,S4619,"Cubic","Extrapolate=Linear","MultiX=Average","Skip=True","Sort=True")</f>
        <v>13.3925170998632</v>
      </c>
    </row>
    <row r="4620" spans="16:21" x14ac:dyDescent="0.25">
      <c r="P4620" s="10">
        <v>41232</v>
      </c>
      <c r="Q4620">
        <v>29.45391</v>
      </c>
      <c r="S4620" s="42">
        <f t="shared" ca="1" si="78"/>
        <v>50591</v>
      </c>
      <c r="T4620" s="43">
        <f ca="1">_xll.BInterpol('Base CDI'!$H$4:$H$28,'Base CDI'!$J$4:$J$29,S4620,"Cubic","Extrapolate=Linear","MultiX=Average","Skip=True","Sort=True")</f>
        <v>13.426718194254445</v>
      </c>
      <c r="U4620" s="43">
        <f ca="1">_xll.BInterpol('Base CDI'!$H$4:$H$28,'Base CDI'!$I$4:$I$29,S4620,"Cubic","Extrapolate=Linear","MultiX=Average","Skip=True","Sort=True")</f>
        <v>13.392448700410396</v>
      </c>
    </row>
    <row r="4621" spans="16:21" x14ac:dyDescent="0.25">
      <c r="P4621" s="10">
        <v>41233</v>
      </c>
      <c r="Q4621">
        <v>29.461860000000001</v>
      </c>
      <c r="S4621" s="42">
        <f t="shared" ca="1" si="78"/>
        <v>50592</v>
      </c>
      <c r="T4621" s="43">
        <f ca="1">_xll.BInterpol('Base CDI'!$H$4:$H$28,'Base CDI'!$J$4:$J$29,S4621,"Cubic","Extrapolate=Linear","MultiX=Average","Skip=True","Sort=True")</f>
        <v>13.426675786593707</v>
      </c>
      <c r="U4621" s="43">
        <f ca="1">_xll.BInterpol('Base CDI'!$H$4:$H$28,'Base CDI'!$I$4:$I$29,S4621,"Cubic","Extrapolate=Linear","MultiX=Average","Skip=True","Sort=True")</f>
        <v>13.392380300957592</v>
      </c>
    </row>
    <row r="4622" spans="16:21" x14ac:dyDescent="0.25">
      <c r="P4622" s="10">
        <v>41234</v>
      </c>
      <c r="Q4622">
        <v>29.46978</v>
      </c>
      <c r="S4622" s="42">
        <f t="shared" ca="1" si="78"/>
        <v>50593</v>
      </c>
      <c r="T4622" s="43">
        <f ca="1">_xll.BInterpol('Base CDI'!$H$4:$H$28,'Base CDI'!$J$4:$J$29,S4622,"Cubic","Extrapolate=Linear","MultiX=Average","Skip=True","Sort=True")</f>
        <v>13.426633378932967</v>
      </c>
      <c r="U4622" s="43">
        <f ca="1">_xll.BInterpol('Base CDI'!$H$4:$H$28,'Base CDI'!$I$4:$I$29,S4622,"Cubic","Extrapolate=Linear","MultiX=Average","Skip=True","Sort=True")</f>
        <v>13.392311901504787</v>
      </c>
    </row>
    <row r="4623" spans="16:21" x14ac:dyDescent="0.25">
      <c r="P4623" s="10">
        <v>41235</v>
      </c>
      <c r="Q4623">
        <v>29.477679999999999</v>
      </c>
      <c r="S4623" s="42">
        <f t="shared" ca="1" si="78"/>
        <v>50594</v>
      </c>
      <c r="T4623" s="43">
        <f ca="1">_xll.BInterpol('Base CDI'!$H$4:$H$28,'Base CDI'!$J$4:$J$29,S4623,"Cubic","Extrapolate=Linear","MultiX=Average","Skip=True","Sort=True")</f>
        <v>13.426590971272228</v>
      </c>
      <c r="U4623" s="43">
        <f ca="1">_xll.BInterpol('Base CDI'!$H$4:$H$28,'Base CDI'!$I$4:$I$29,S4623,"Cubic","Extrapolate=Linear","MultiX=Average","Skip=True","Sort=True")</f>
        <v>13.392243502051983</v>
      </c>
    </row>
    <row r="4624" spans="16:21" x14ac:dyDescent="0.25">
      <c r="P4624" s="10">
        <v>41236</v>
      </c>
      <c r="Q4624">
        <v>29.485690000000002</v>
      </c>
      <c r="S4624" s="42">
        <f t="shared" ca="1" si="78"/>
        <v>50595</v>
      </c>
      <c r="T4624" s="43">
        <f ca="1">_xll.BInterpol('Base CDI'!$H$4:$H$28,'Base CDI'!$J$4:$J$29,S4624,"Cubic","Extrapolate=Linear","MultiX=Average","Skip=True","Sort=True")</f>
        <v>13.42654856361149</v>
      </c>
      <c r="U4624" s="43">
        <f ca="1">_xll.BInterpol('Base CDI'!$H$4:$H$28,'Base CDI'!$I$4:$I$29,S4624,"Cubic","Extrapolate=Linear","MultiX=Average","Skip=True","Sort=True")</f>
        <v>13.392175102599179</v>
      </c>
    </row>
    <row r="4625" spans="16:21" x14ac:dyDescent="0.25">
      <c r="P4625" s="10">
        <v>41239</v>
      </c>
      <c r="Q4625">
        <v>29.493739999999999</v>
      </c>
      <c r="S4625" s="42">
        <f t="shared" ca="1" si="78"/>
        <v>50596</v>
      </c>
      <c r="T4625" s="43">
        <f ca="1">_xll.BInterpol('Base CDI'!$H$4:$H$28,'Base CDI'!$J$4:$J$29,S4625,"Cubic","Extrapolate=Linear","MultiX=Average","Skip=True","Sort=True")</f>
        <v>13.426506155950751</v>
      </c>
      <c r="U4625" s="43">
        <f ca="1">_xll.BInterpol('Base CDI'!$H$4:$H$28,'Base CDI'!$I$4:$I$29,S4625,"Cubic","Extrapolate=Linear","MultiX=Average","Skip=True","Sort=True")</f>
        <v>13.392106703146373</v>
      </c>
    </row>
    <row r="4626" spans="16:21" x14ac:dyDescent="0.25">
      <c r="P4626" s="10">
        <v>41240</v>
      </c>
      <c r="Q4626">
        <v>29.501799999999999</v>
      </c>
      <c r="S4626" s="42">
        <f t="shared" ca="1" si="78"/>
        <v>50597</v>
      </c>
      <c r="T4626" s="43">
        <f ca="1">_xll.BInterpol('Base CDI'!$H$4:$H$28,'Base CDI'!$J$4:$J$29,S4626,"Cubic","Extrapolate=Linear","MultiX=Average","Skip=True","Sort=True")</f>
        <v>13.426463748290013</v>
      </c>
      <c r="U4626" s="43">
        <f ca="1">_xll.BInterpol('Base CDI'!$H$4:$H$28,'Base CDI'!$I$4:$I$29,S4626,"Cubic","Extrapolate=Linear","MultiX=Average","Skip=True","Sort=True")</f>
        <v>13.392038303693569</v>
      </c>
    </row>
    <row r="4627" spans="16:21" x14ac:dyDescent="0.25">
      <c r="P4627" s="10">
        <v>41241</v>
      </c>
      <c r="Q4627">
        <v>29.50986</v>
      </c>
      <c r="S4627" s="42">
        <f t="shared" ca="1" si="78"/>
        <v>50598</v>
      </c>
      <c r="T4627" s="43">
        <f ca="1">_xll.BInterpol('Base CDI'!$H$4:$H$28,'Base CDI'!$J$4:$J$29,S4627,"Cubic","Extrapolate=Linear","MultiX=Average","Skip=True","Sort=True")</f>
        <v>13.426421340629274</v>
      </c>
      <c r="U4627" s="43">
        <f ca="1">_xll.BInterpol('Base CDI'!$H$4:$H$28,'Base CDI'!$I$4:$I$29,S4627,"Cubic","Extrapolate=Linear","MultiX=Average","Skip=True","Sort=True")</f>
        <v>13.391969904240765</v>
      </c>
    </row>
    <row r="4628" spans="16:21" x14ac:dyDescent="0.25">
      <c r="P4628" s="10">
        <v>41242</v>
      </c>
      <c r="Q4628">
        <v>29.517900000000001</v>
      </c>
      <c r="S4628" s="42">
        <f t="shared" ca="1" si="78"/>
        <v>50599</v>
      </c>
      <c r="T4628" s="43">
        <f ca="1">_xll.BInterpol('Base CDI'!$H$4:$H$28,'Base CDI'!$J$4:$J$29,S4628,"Cubic","Extrapolate=Linear","MultiX=Average","Skip=True","Sort=True")</f>
        <v>13.426378932968536</v>
      </c>
      <c r="U4628" s="43">
        <f ca="1">_xll.BInterpol('Base CDI'!$H$4:$H$28,'Base CDI'!$I$4:$I$29,S4628,"Cubic","Extrapolate=Linear","MultiX=Average","Skip=True","Sort=True")</f>
        <v>13.391901504787961</v>
      </c>
    </row>
    <row r="4629" spans="16:21" x14ac:dyDescent="0.25">
      <c r="P4629" s="10">
        <v>41243</v>
      </c>
      <c r="Q4629">
        <v>29.52591</v>
      </c>
      <c r="S4629" s="42">
        <f t="shared" ca="1" si="78"/>
        <v>50600</v>
      </c>
      <c r="T4629" s="43">
        <f ca="1">_xll.BInterpol('Base CDI'!$H$4:$H$28,'Base CDI'!$J$4:$J$29,S4629,"Cubic","Extrapolate=Linear","MultiX=Average","Skip=True","Sort=True")</f>
        <v>13.426336525307796</v>
      </c>
      <c r="U4629" s="43">
        <f ca="1">_xll.BInterpol('Base CDI'!$H$4:$H$28,'Base CDI'!$I$4:$I$29,S4629,"Cubic","Extrapolate=Linear","MultiX=Average","Skip=True","Sort=True")</f>
        <v>13.391833105335156</v>
      </c>
    </row>
    <row r="4630" spans="16:21" x14ac:dyDescent="0.25">
      <c r="P4630" s="10">
        <v>41246</v>
      </c>
      <c r="Q4630">
        <v>29.533899999999999</v>
      </c>
      <c r="S4630" s="42">
        <f t="shared" ca="1" si="78"/>
        <v>50601</v>
      </c>
      <c r="T4630" s="43">
        <f ca="1">_xll.BInterpol('Base CDI'!$H$4:$H$28,'Base CDI'!$J$4:$J$29,S4630,"Cubic","Extrapolate=Linear","MultiX=Average","Skip=True","Sort=True")</f>
        <v>13.426294117647057</v>
      </c>
      <c r="U4630" s="43">
        <f ca="1">_xll.BInterpol('Base CDI'!$H$4:$H$28,'Base CDI'!$I$4:$I$29,S4630,"Cubic","Extrapolate=Linear","MultiX=Average","Skip=True","Sort=True")</f>
        <v>13.391764705882352</v>
      </c>
    </row>
    <row r="4631" spans="16:21" x14ac:dyDescent="0.25">
      <c r="P4631" s="10">
        <v>41247</v>
      </c>
      <c r="Q4631">
        <v>29.541910000000001</v>
      </c>
      <c r="S4631" s="42">
        <f t="shared" ca="1" si="78"/>
        <v>50602</v>
      </c>
      <c r="T4631" s="43">
        <f ca="1">_xll.BInterpol('Base CDI'!$H$4:$H$28,'Base CDI'!$J$4:$J$29,S4631,"Cubic","Extrapolate=Linear","MultiX=Average","Skip=True","Sort=True")</f>
        <v>13.426251709986319</v>
      </c>
      <c r="U4631" s="43">
        <f ca="1">_xll.BInterpol('Base CDI'!$H$4:$H$28,'Base CDI'!$I$4:$I$29,S4631,"Cubic","Extrapolate=Linear","MultiX=Average","Skip=True","Sort=True")</f>
        <v>13.391696306429548</v>
      </c>
    </row>
    <row r="4632" spans="16:21" x14ac:dyDescent="0.25">
      <c r="P4632" s="10">
        <v>41248</v>
      </c>
      <c r="Q4632">
        <v>29.54992</v>
      </c>
      <c r="S4632" s="42">
        <f t="shared" ca="1" si="78"/>
        <v>50603</v>
      </c>
      <c r="T4632" s="43">
        <f ca="1">_xll.BInterpol('Base CDI'!$H$4:$H$28,'Base CDI'!$J$4:$J$29,S4632,"Cubic","Extrapolate=Linear","MultiX=Average","Skip=True","Sort=True")</f>
        <v>13.42620930232558</v>
      </c>
      <c r="U4632" s="43">
        <f ca="1">_xll.BInterpol('Base CDI'!$H$4:$H$28,'Base CDI'!$I$4:$I$29,S4632,"Cubic","Extrapolate=Linear","MultiX=Average","Skip=True","Sort=True")</f>
        <v>13.391627906976744</v>
      </c>
    </row>
    <row r="4633" spans="16:21" x14ac:dyDescent="0.25">
      <c r="P4633" s="10">
        <v>41249</v>
      </c>
      <c r="Q4633">
        <v>29.557919999999999</v>
      </c>
      <c r="S4633" s="42">
        <f t="shared" ca="1" si="78"/>
        <v>50604</v>
      </c>
      <c r="T4633" s="43">
        <f ca="1">_xll.BInterpol('Base CDI'!$H$4:$H$28,'Base CDI'!$J$4:$J$29,S4633,"Cubic","Extrapolate=Linear","MultiX=Average","Skip=True","Sort=True")</f>
        <v>13.426166894664842</v>
      </c>
      <c r="U4633" s="43">
        <f ca="1">_xll.BInterpol('Base CDI'!$H$4:$H$28,'Base CDI'!$I$4:$I$29,S4633,"Cubic","Extrapolate=Linear","MultiX=Average","Skip=True","Sort=True")</f>
        <v>13.391559507523938</v>
      </c>
    </row>
    <row r="4634" spans="16:21" x14ac:dyDescent="0.25">
      <c r="P4634" s="10">
        <v>41250</v>
      </c>
      <c r="Q4634">
        <v>29.565909999999999</v>
      </c>
      <c r="S4634" s="42">
        <f t="shared" ca="1" si="78"/>
        <v>50605</v>
      </c>
      <c r="T4634" s="43">
        <f ca="1">_xll.BInterpol('Base CDI'!$H$4:$H$28,'Base CDI'!$J$4:$J$29,S4634,"Cubic","Extrapolate=Linear","MultiX=Average","Skip=True","Sort=True")</f>
        <v>13.426124487004103</v>
      </c>
      <c r="U4634" s="43">
        <f ca="1">_xll.BInterpol('Base CDI'!$H$4:$H$28,'Base CDI'!$I$4:$I$29,S4634,"Cubic","Extrapolate=Linear","MultiX=Average","Skip=True","Sort=True")</f>
        <v>13.391491108071135</v>
      </c>
    </row>
    <row r="4635" spans="16:21" x14ac:dyDescent="0.25">
      <c r="P4635" s="10">
        <v>41253</v>
      </c>
      <c r="Q4635">
        <v>29.573889999999999</v>
      </c>
      <c r="S4635" s="42">
        <f t="shared" ca="1" si="78"/>
        <v>50606</v>
      </c>
      <c r="T4635" s="43">
        <f ca="1">_xll.BInterpol('Base CDI'!$H$4:$H$28,'Base CDI'!$J$4:$J$29,S4635,"Cubic","Extrapolate=Linear","MultiX=Average","Skip=True","Sort=True")</f>
        <v>13.426082079343365</v>
      </c>
      <c r="U4635" s="43">
        <f ca="1">_xll.BInterpol('Base CDI'!$H$4:$H$28,'Base CDI'!$I$4:$I$29,S4635,"Cubic","Extrapolate=Linear","MultiX=Average","Skip=True","Sort=True")</f>
        <v>13.391422708618331</v>
      </c>
    </row>
    <row r="4636" spans="16:21" x14ac:dyDescent="0.25">
      <c r="P4636" s="10">
        <v>41254</v>
      </c>
      <c r="Q4636">
        <v>29.58184</v>
      </c>
      <c r="S4636" s="42">
        <f t="shared" ca="1" si="78"/>
        <v>50607</v>
      </c>
      <c r="T4636" s="43">
        <f ca="1">_xll.BInterpol('Base CDI'!$H$4:$H$28,'Base CDI'!$J$4:$J$29,S4636,"Cubic","Extrapolate=Linear","MultiX=Average","Skip=True","Sort=True")</f>
        <v>13.426039671682625</v>
      </c>
      <c r="U4636" s="43">
        <f ca="1">_xll.BInterpol('Base CDI'!$H$4:$H$28,'Base CDI'!$I$4:$I$29,S4636,"Cubic","Extrapolate=Linear","MultiX=Average","Skip=True","Sort=True")</f>
        <v>13.391354309165527</v>
      </c>
    </row>
    <row r="4637" spans="16:21" x14ac:dyDescent="0.25">
      <c r="P4637" s="10">
        <v>41255</v>
      </c>
      <c r="Q4637">
        <v>29.589749999999999</v>
      </c>
      <c r="S4637" s="42">
        <f t="shared" ca="1" si="78"/>
        <v>50608</v>
      </c>
      <c r="T4637" s="43">
        <f ca="1">_xll.BInterpol('Base CDI'!$H$4:$H$28,'Base CDI'!$J$4:$J$29,S4637,"Cubic","Extrapolate=Linear","MultiX=Average","Skip=True","Sort=True")</f>
        <v>13.425997264021886</v>
      </c>
      <c r="U4637" s="43">
        <f ca="1">_xll.BInterpol('Base CDI'!$H$4:$H$28,'Base CDI'!$I$4:$I$29,S4637,"Cubic","Extrapolate=Linear","MultiX=Average","Skip=True","Sort=True")</f>
        <v>13.391285909712721</v>
      </c>
    </row>
    <row r="4638" spans="16:21" x14ac:dyDescent="0.25">
      <c r="P4638" s="10">
        <v>41256</v>
      </c>
      <c r="Q4638">
        <v>29.597670000000001</v>
      </c>
      <c r="S4638" s="42">
        <f t="shared" ca="1" si="78"/>
        <v>50609</v>
      </c>
      <c r="T4638" s="43">
        <f ca="1">_xll.BInterpol('Base CDI'!$H$4:$H$28,'Base CDI'!$J$4:$J$29,S4638,"Cubic","Extrapolate=Linear","MultiX=Average","Skip=True","Sort=True")</f>
        <v>13.425954856361148</v>
      </c>
      <c r="U4638" s="43">
        <f ca="1">_xll.BInterpol('Base CDI'!$H$4:$H$28,'Base CDI'!$I$4:$I$29,S4638,"Cubic","Extrapolate=Linear","MultiX=Average","Skip=True","Sort=True")</f>
        <v>13.391217510259917</v>
      </c>
    </row>
    <row r="4639" spans="16:21" x14ac:dyDescent="0.25">
      <c r="P4639" s="10">
        <v>41257</v>
      </c>
      <c r="Q4639">
        <v>29.605560000000001</v>
      </c>
      <c r="S4639" s="42">
        <f t="shared" ca="1" si="78"/>
        <v>50610</v>
      </c>
      <c r="T4639" s="43">
        <f ca="1">_xll.BInterpol('Base CDI'!$H$4:$H$28,'Base CDI'!$J$4:$J$29,S4639,"Cubic","Extrapolate=Linear","MultiX=Average","Skip=True","Sort=True")</f>
        <v>13.425912448700409</v>
      </c>
      <c r="U4639" s="43">
        <f ca="1">_xll.BInterpol('Base CDI'!$H$4:$H$28,'Base CDI'!$I$4:$I$29,S4639,"Cubic","Extrapolate=Linear","MultiX=Average","Skip=True","Sort=True")</f>
        <v>13.391149110807113</v>
      </c>
    </row>
    <row r="4640" spans="16:21" x14ac:dyDescent="0.25">
      <c r="P4640" s="10">
        <v>41260</v>
      </c>
      <c r="Q4640">
        <v>29.613399999999999</v>
      </c>
      <c r="S4640" s="42">
        <f t="shared" ca="1" si="78"/>
        <v>50611</v>
      </c>
      <c r="T4640" s="43">
        <f ca="1">_xll.BInterpol('Base CDI'!$H$4:$H$28,'Base CDI'!$J$4:$J$29,S4640,"Cubic","Extrapolate=Linear","MultiX=Average","Skip=True","Sort=True")</f>
        <v>13.425870041039671</v>
      </c>
      <c r="U4640" s="43">
        <f ca="1">_xll.BInterpol('Base CDI'!$H$4:$H$28,'Base CDI'!$I$4:$I$29,S4640,"Cubic","Extrapolate=Linear","MultiX=Average","Skip=True","Sort=True")</f>
        <v>13.391080711354308</v>
      </c>
    </row>
    <row r="4641" spans="16:21" x14ac:dyDescent="0.25">
      <c r="P4641" s="10">
        <v>41261</v>
      </c>
      <c r="Q4641">
        <v>29.621230000000001</v>
      </c>
      <c r="S4641" s="42">
        <f t="shared" ca="1" si="78"/>
        <v>50612</v>
      </c>
      <c r="T4641" s="43">
        <f ca="1">_xll.BInterpol('Base CDI'!$H$4:$H$28,'Base CDI'!$J$4:$J$29,S4641,"Cubic","Extrapolate=Linear","MultiX=Average","Skip=True","Sort=True")</f>
        <v>13.425827633378931</v>
      </c>
      <c r="U4641" s="43">
        <f ca="1">_xll.BInterpol('Base CDI'!$H$4:$H$28,'Base CDI'!$I$4:$I$29,S4641,"Cubic","Extrapolate=Linear","MultiX=Average","Skip=True","Sort=True")</f>
        <v>13.391012311901504</v>
      </c>
    </row>
    <row r="4642" spans="16:21" x14ac:dyDescent="0.25">
      <c r="P4642" s="10">
        <v>41262</v>
      </c>
      <c r="Q4642">
        <v>29.62904</v>
      </c>
      <c r="S4642" s="42">
        <f t="shared" ca="1" si="78"/>
        <v>50613</v>
      </c>
      <c r="T4642" s="43">
        <f ca="1">_xll.BInterpol('Base CDI'!$H$4:$H$28,'Base CDI'!$J$4:$J$29,S4642,"Cubic","Extrapolate=Linear","MultiX=Average","Skip=True","Sort=True")</f>
        <v>13.425785225718194</v>
      </c>
      <c r="U4642" s="43">
        <f ca="1">_xll.BInterpol('Base CDI'!$H$4:$H$28,'Base CDI'!$I$4:$I$29,S4642,"Cubic","Extrapolate=Linear","MultiX=Average","Skip=True","Sort=True")</f>
        <v>13.3909439124487</v>
      </c>
    </row>
    <row r="4643" spans="16:21" x14ac:dyDescent="0.25">
      <c r="P4643" s="10">
        <v>41263</v>
      </c>
      <c r="Q4643">
        <v>29.63682</v>
      </c>
      <c r="S4643" s="42">
        <f t="shared" ca="1" si="78"/>
        <v>50614</v>
      </c>
      <c r="T4643" s="43">
        <f ca="1">_xll.BInterpol('Base CDI'!$H$4:$H$28,'Base CDI'!$J$4:$J$29,S4643,"Cubic","Extrapolate=Linear","MultiX=Average","Skip=True","Sort=True")</f>
        <v>13.425742818057454</v>
      </c>
      <c r="U4643" s="43">
        <f ca="1">_xll.BInterpol('Base CDI'!$H$4:$H$28,'Base CDI'!$I$4:$I$29,S4643,"Cubic","Extrapolate=Linear","MultiX=Average","Skip=True","Sort=True")</f>
        <v>13.390875512995896</v>
      </c>
    </row>
    <row r="4644" spans="16:21" x14ac:dyDescent="0.25">
      <c r="P4644" s="10">
        <v>41264</v>
      </c>
      <c r="Q4644">
        <v>29.64462</v>
      </c>
      <c r="S4644" s="42">
        <f t="shared" ca="1" si="78"/>
        <v>50615</v>
      </c>
      <c r="T4644" s="43">
        <f ca="1">_xll.BInterpol('Base CDI'!$H$4:$H$28,'Base CDI'!$J$4:$J$29,S4644,"Cubic","Extrapolate=Linear","MultiX=Average","Skip=True","Sort=True")</f>
        <v>13.425700410396715</v>
      </c>
      <c r="U4644" s="43">
        <f ca="1">_xll.BInterpol('Base CDI'!$H$4:$H$28,'Base CDI'!$I$4:$I$29,S4644,"Cubic","Extrapolate=Linear","MultiX=Average","Skip=True","Sort=True")</f>
        <v>13.39080711354309</v>
      </c>
    </row>
    <row r="4645" spans="16:21" x14ac:dyDescent="0.25">
      <c r="P4645" s="10">
        <v>41267</v>
      </c>
      <c r="Q4645">
        <v>29.652429999999999</v>
      </c>
      <c r="S4645" s="42">
        <f t="shared" ca="1" si="78"/>
        <v>50616</v>
      </c>
      <c r="T4645" s="43">
        <f ca="1">_xll.BInterpol('Base CDI'!$H$4:$H$28,'Base CDI'!$J$4:$J$29,S4645,"Cubic","Extrapolate=Linear","MultiX=Average","Skip=True","Sort=True")</f>
        <v>13.425658002735977</v>
      </c>
      <c r="U4645" s="43">
        <f ca="1">_xll.BInterpol('Base CDI'!$H$4:$H$28,'Base CDI'!$I$4:$I$29,S4645,"Cubic","Extrapolate=Linear","MultiX=Average","Skip=True","Sort=True")</f>
        <v>13.390738714090286</v>
      </c>
    </row>
    <row r="4646" spans="16:21" x14ac:dyDescent="0.25">
      <c r="P4646" s="10">
        <v>41269</v>
      </c>
      <c r="Q4646">
        <v>29.660250000000001</v>
      </c>
      <c r="S4646" s="42">
        <f t="shared" ca="1" si="78"/>
        <v>50617</v>
      </c>
      <c r="T4646" s="43">
        <f ca="1">_xll.BInterpol('Base CDI'!$H$4:$H$28,'Base CDI'!$J$4:$J$29,S4646,"Cubic","Extrapolate=Linear","MultiX=Average","Skip=True","Sort=True")</f>
        <v>13.425615595075238</v>
      </c>
      <c r="U4646" s="43">
        <f ca="1">_xll.BInterpol('Base CDI'!$H$4:$H$28,'Base CDI'!$I$4:$I$29,S4646,"Cubic","Extrapolate=Linear","MultiX=Average","Skip=True","Sort=True")</f>
        <v>13.390670314637482</v>
      </c>
    </row>
    <row r="4647" spans="16:21" x14ac:dyDescent="0.25">
      <c r="P4647" s="10">
        <v>41270</v>
      </c>
      <c r="Q4647">
        <v>29.668109999999999</v>
      </c>
      <c r="S4647" s="42">
        <f t="shared" ca="1" si="78"/>
        <v>50618</v>
      </c>
      <c r="T4647" s="43">
        <f ca="1">_xll.BInterpol('Base CDI'!$H$4:$H$28,'Base CDI'!$J$4:$J$29,S4647,"Cubic","Extrapolate=Linear","MultiX=Average","Skip=True","Sort=True")</f>
        <v>13.4255731874145</v>
      </c>
      <c r="U4647" s="43">
        <f ca="1">_xll.BInterpol('Base CDI'!$H$4:$H$28,'Base CDI'!$I$4:$I$29,S4647,"Cubic","Extrapolate=Linear","MultiX=Average","Skip=True","Sort=True")</f>
        <v>13.390601915184678</v>
      </c>
    </row>
    <row r="4648" spans="16:21" x14ac:dyDescent="0.25">
      <c r="P4648" s="10">
        <v>41271</v>
      </c>
      <c r="Q4648">
        <v>29.67596</v>
      </c>
      <c r="S4648" s="42">
        <f t="shared" ca="1" si="78"/>
        <v>50619</v>
      </c>
      <c r="T4648" s="43">
        <f ca="1">_xll.BInterpol('Base CDI'!$H$4:$H$28,'Base CDI'!$J$4:$J$29,S4648,"Cubic","Extrapolate=Linear","MultiX=Average","Skip=True","Sort=True")</f>
        <v>13.42553077975376</v>
      </c>
      <c r="U4648" s="43">
        <f ca="1">_xll.BInterpol('Base CDI'!$H$4:$H$28,'Base CDI'!$I$4:$I$29,S4648,"Cubic","Extrapolate=Linear","MultiX=Average","Skip=True","Sort=True")</f>
        <v>13.390533515731873</v>
      </c>
    </row>
    <row r="4649" spans="16:21" x14ac:dyDescent="0.25">
      <c r="P4649" s="10">
        <v>41274</v>
      </c>
      <c r="Q4649">
        <v>29.683820000000001</v>
      </c>
      <c r="S4649" s="42">
        <f t="shared" ca="1" si="78"/>
        <v>50620</v>
      </c>
      <c r="T4649" s="43">
        <f ca="1">_xll.BInterpol('Base CDI'!$H$4:$H$28,'Base CDI'!$J$4:$J$29,S4649,"Cubic","Extrapolate=Linear","MultiX=Average","Skip=True","Sort=True")</f>
        <v>13.425488372093023</v>
      </c>
      <c r="U4649" s="43">
        <f ca="1">_xll.BInterpol('Base CDI'!$H$4:$H$28,'Base CDI'!$I$4:$I$29,S4649,"Cubic","Extrapolate=Linear","MultiX=Average","Skip=True","Sort=True")</f>
        <v>13.390465116279069</v>
      </c>
    </row>
    <row r="4650" spans="16:21" x14ac:dyDescent="0.25">
      <c r="P4650" s="10">
        <v>41276</v>
      </c>
      <c r="Q4650">
        <v>29.691680000000002</v>
      </c>
      <c r="S4650" s="42">
        <f t="shared" ca="1" si="78"/>
        <v>50621</v>
      </c>
      <c r="T4650" s="43">
        <f ca="1">_xll.BInterpol('Base CDI'!$H$4:$H$28,'Base CDI'!$J$4:$J$29,S4650,"Cubic","Extrapolate=Linear","MultiX=Average","Skip=True","Sort=True")</f>
        <v>13.425445964432283</v>
      </c>
      <c r="U4650" s="43">
        <f ca="1">_xll.BInterpol('Base CDI'!$H$4:$H$28,'Base CDI'!$I$4:$I$29,S4650,"Cubic","Extrapolate=Linear","MultiX=Average","Skip=True","Sort=True")</f>
        <v>13.390396716826265</v>
      </c>
    </row>
    <row r="4651" spans="16:21" x14ac:dyDescent="0.25">
      <c r="P4651" s="10">
        <v>41277</v>
      </c>
      <c r="Q4651">
        <v>29.699570000000001</v>
      </c>
      <c r="S4651" s="42">
        <f t="shared" ca="1" si="78"/>
        <v>50622</v>
      </c>
      <c r="T4651" s="43">
        <f ca="1">_xll.BInterpol('Base CDI'!$H$4:$H$28,'Base CDI'!$J$4:$J$29,S4651,"Cubic","Extrapolate=Linear","MultiX=Average","Skip=True","Sort=True")</f>
        <v>13.425403556771546</v>
      </c>
      <c r="U4651" s="43">
        <f ca="1">_xll.BInterpol('Base CDI'!$H$4:$H$28,'Base CDI'!$I$4:$I$29,S4651,"Cubic","Extrapolate=Linear","MultiX=Average","Skip=True","Sort=True")</f>
        <v>13.390328317373459</v>
      </c>
    </row>
    <row r="4652" spans="16:21" x14ac:dyDescent="0.25">
      <c r="P4652" s="10">
        <v>41278</v>
      </c>
      <c r="Q4652">
        <v>29.707450000000001</v>
      </c>
      <c r="S4652" s="42">
        <f t="shared" ca="1" si="78"/>
        <v>50623</v>
      </c>
      <c r="T4652" s="43">
        <f ca="1">_xll.BInterpol('Base CDI'!$H$4:$H$28,'Base CDI'!$J$4:$J$29,S4652,"Cubic","Extrapolate=Linear","MultiX=Average","Skip=True","Sort=True")</f>
        <v>13.425361149110806</v>
      </c>
      <c r="U4652" s="43">
        <f ca="1">_xll.BInterpol('Base CDI'!$H$4:$H$28,'Base CDI'!$I$4:$I$29,S4652,"Cubic","Extrapolate=Linear","MultiX=Average","Skip=True","Sort=True")</f>
        <v>13.390259917920655</v>
      </c>
    </row>
    <row r="4653" spans="16:21" x14ac:dyDescent="0.25">
      <c r="P4653" s="10">
        <v>41281</v>
      </c>
      <c r="Q4653">
        <v>29.715350000000001</v>
      </c>
      <c r="S4653" s="42">
        <f t="shared" ca="1" si="78"/>
        <v>50624</v>
      </c>
      <c r="T4653" s="43">
        <f ca="1">_xll.BInterpol('Base CDI'!$H$4:$H$28,'Base CDI'!$J$4:$J$29,S4653,"Cubic","Extrapolate=Linear","MultiX=Average","Skip=True","Sort=True")</f>
        <v>13.425318741450067</v>
      </c>
      <c r="U4653" s="43">
        <f ca="1">_xll.BInterpol('Base CDI'!$H$4:$H$28,'Base CDI'!$I$4:$I$29,S4653,"Cubic","Extrapolate=Linear","MultiX=Average","Skip=True","Sort=True")</f>
        <v>13.390191518467851</v>
      </c>
    </row>
    <row r="4654" spans="16:21" x14ac:dyDescent="0.25">
      <c r="P4654" s="10">
        <v>41282</v>
      </c>
      <c r="Q4654">
        <v>29.723240000000001</v>
      </c>
      <c r="S4654" s="42">
        <f t="shared" ca="1" si="78"/>
        <v>50625</v>
      </c>
      <c r="T4654" s="43">
        <f ca="1">_xll.BInterpol('Base CDI'!$H$4:$H$28,'Base CDI'!$J$4:$J$29,S4654,"Cubic","Extrapolate=Linear","MultiX=Average","Skip=True","Sort=True")</f>
        <v>13.425276333789329</v>
      </c>
      <c r="U4654" s="43">
        <f ca="1">_xll.BInterpol('Base CDI'!$H$4:$H$28,'Base CDI'!$I$4:$I$29,S4654,"Cubic","Extrapolate=Linear","MultiX=Average","Skip=True","Sort=True")</f>
        <v>13.390123119015048</v>
      </c>
    </row>
    <row r="4655" spans="16:21" x14ac:dyDescent="0.25">
      <c r="P4655" s="10">
        <v>41283</v>
      </c>
      <c r="Q4655">
        <v>29.731120000000001</v>
      </c>
      <c r="S4655" s="42">
        <f t="shared" ca="1" si="78"/>
        <v>50626</v>
      </c>
      <c r="T4655" s="43">
        <f ca="1">_xll.BInterpol('Base CDI'!$H$4:$H$28,'Base CDI'!$J$4:$J$29,S4655,"Cubic","Extrapolate=Linear","MultiX=Average","Skip=True","Sort=True")</f>
        <v>13.425233926128589</v>
      </c>
      <c r="U4655" s="43">
        <f ca="1">_xll.BInterpol('Base CDI'!$H$4:$H$28,'Base CDI'!$I$4:$I$29,S4655,"Cubic","Extrapolate=Linear","MultiX=Average","Skip=True","Sort=True")</f>
        <v>13.390054719562242</v>
      </c>
    </row>
    <row r="4656" spans="16:21" x14ac:dyDescent="0.25">
      <c r="P4656" s="10">
        <v>41284</v>
      </c>
      <c r="Q4656">
        <v>29.739000000000001</v>
      </c>
      <c r="S4656" s="42">
        <f t="shared" ca="1" si="78"/>
        <v>50627</v>
      </c>
      <c r="T4656" s="43">
        <f ca="1">_xll.BInterpol('Base CDI'!$H$4:$H$28,'Base CDI'!$J$4:$J$29,S4656,"Cubic","Extrapolate=Linear","MultiX=Average","Skip=True","Sort=True")</f>
        <v>13.425191518467852</v>
      </c>
      <c r="U4656" s="43">
        <f ca="1">_xll.BInterpol('Base CDI'!$H$4:$H$28,'Base CDI'!$I$4:$I$29,S4656,"Cubic","Extrapolate=Linear","MultiX=Average","Skip=True","Sort=True")</f>
        <v>13.389986320109438</v>
      </c>
    </row>
    <row r="4657" spans="16:21" x14ac:dyDescent="0.25">
      <c r="P4657" s="10">
        <v>41285</v>
      </c>
      <c r="Q4657">
        <v>29.74689</v>
      </c>
      <c r="S4657" s="42">
        <f t="shared" ca="1" si="78"/>
        <v>50628</v>
      </c>
      <c r="T4657" s="43">
        <f ca="1">_xll.BInterpol('Base CDI'!$H$4:$H$28,'Base CDI'!$J$4:$J$29,S4657,"Cubic","Extrapolate=Linear","MultiX=Average","Skip=True","Sort=True")</f>
        <v>13.425149110807112</v>
      </c>
      <c r="U4657" s="43">
        <f ca="1">_xll.BInterpol('Base CDI'!$H$4:$H$28,'Base CDI'!$I$4:$I$29,S4657,"Cubic","Extrapolate=Linear","MultiX=Average","Skip=True","Sort=True")</f>
        <v>13.389917920656634</v>
      </c>
    </row>
    <row r="4658" spans="16:21" x14ac:dyDescent="0.25">
      <c r="P4658" s="10">
        <v>41288</v>
      </c>
      <c r="Q4658">
        <v>29.75478</v>
      </c>
      <c r="S4658" s="42">
        <f t="shared" ca="1" si="78"/>
        <v>50629</v>
      </c>
      <c r="T4658" s="43">
        <f ca="1">_xll.BInterpol('Base CDI'!$H$4:$H$28,'Base CDI'!$J$4:$J$29,S4658,"Cubic","Extrapolate=Linear","MultiX=Average","Skip=True","Sort=True")</f>
        <v>13.425106703146374</v>
      </c>
      <c r="U4658" s="43">
        <f ca="1">_xll.BInterpol('Base CDI'!$H$4:$H$28,'Base CDI'!$I$4:$I$29,S4658,"Cubic","Extrapolate=Linear","MultiX=Average","Skip=True","Sort=True")</f>
        <v>13.38984952120383</v>
      </c>
    </row>
    <row r="4659" spans="16:21" x14ac:dyDescent="0.25">
      <c r="P4659" s="10">
        <v>41289</v>
      </c>
      <c r="Q4659">
        <v>29.762699999999999</v>
      </c>
      <c r="S4659" s="42">
        <f t="shared" ca="1" si="78"/>
        <v>50630</v>
      </c>
      <c r="T4659" s="43">
        <f ca="1">_xll.BInterpol('Base CDI'!$H$4:$H$28,'Base CDI'!$J$4:$J$29,S4659,"Cubic","Extrapolate=Linear","MultiX=Average","Skip=True","Sort=True")</f>
        <v>13.425064295485635</v>
      </c>
      <c r="U4659" s="43">
        <f ca="1">_xll.BInterpol('Base CDI'!$H$4:$H$28,'Base CDI'!$I$4:$I$29,S4659,"Cubic","Extrapolate=Linear","MultiX=Average","Skip=True","Sort=True")</f>
        <v>13.389781121751025</v>
      </c>
    </row>
    <row r="4660" spans="16:21" x14ac:dyDescent="0.25">
      <c r="P4660" s="10">
        <v>41290</v>
      </c>
      <c r="Q4660">
        <v>29.770620000000001</v>
      </c>
      <c r="S4660" s="42">
        <f t="shared" ca="1" si="78"/>
        <v>50631</v>
      </c>
      <c r="T4660" s="43">
        <f ca="1">_xll.BInterpol('Base CDI'!$H$4:$H$28,'Base CDI'!$J$4:$J$29,S4660,"Cubic","Extrapolate=Linear","MultiX=Average","Skip=True","Sort=True")</f>
        <v>13.425021887824895</v>
      </c>
      <c r="U4660" s="43">
        <f ca="1">_xll.BInterpol('Base CDI'!$H$4:$H$28,'Base CDI'!$I$4:$I$29,S4660,"Cubic","Extrapolate=Linear","MultiX=Average","Skip=True","Sort=True")</f>
        <v>13.389712722298221</v>
      </c>
    </row>
    <row r="4661" spans="16:21" x14ac:dyDescent="0.25">
      <c r="P4661" s="10">
        <v>41291</v>
      </c>
      <c r="Q4661">
        <v>29.778549999999999</v>
      </c>
      <c r="S4661" s="42">
        <f t="shared" ca="1" si="78"/>
        <v>50632</v>
      </c>
      <c r="T4661" s="43">
        <f ca="1">_xll.BInterpol('Base CDI'!$H$4:$H$28,'Base CDI'!$J$4:$J$29,S4661,"Cubic","Extrapolate=Linear","MultiX=Average","Skip=True","Sort=True")</f>
        <v>13.424979480164158</v>
      </c>
      <c r="U4661" s="43">
        <f ca="1">_xll.BInterpol('Base CDI'!$H$4:$H$28,'Base CDI'!$I$4:$I$29,S4661,"Cubic","Extrapolate=Linear","MultiX=Average","Skip=True","Sort=True")</f>
        <v>13.389644322845417</v>
      </c>
    </row>
    <row r="4662" spans="16:21" x14ac:dyDescent="0.25">
      <c r="P4662" s="10">
        <v>41292</v>
      </c>
      <c r="Q4662">
        <v>29.786480000000001</v>
      </c>
      <c r="S4662" s="42">
        <f t="shared" ca="1" si="78"/>
        <v>50633</v>
      </c>
      <c r="T4662" s="43">
        <f ca="1">_xll.BInterpol('Base CDI'!$H$4:$H$28,'Base CDI'!$J$4:$J$29,S4662,"Cubic","Extrapolate=Linear","MultiX=Average","Skip=True","Sort=True")</f>
        <v>13.424937072503418</v>
      </c>
      <c r="U4662" s="43">
        <f ca="1">_xll.BInterpol('Base CDI'!$H$4:$H$28,'Base CDI'!$I$4:$I$29,S4662,"Cubic","Extrapolate=Linear","MultiX=Average","Skip=True","Sort=True")</f>
        <v>13.389575923392613</v>
      </c>
    </row>
    <row r="4663" spans="16:21" x14ac:dyDescent="0.25">
      <c r="P4663" s="10">
        <v>41295</v>
      </c>
      <c r="Q4663">
        <v>29.79439</v>
      </c>
      <c r="S4663" s="42">
        <f t="shared" ca="1" si="78"/>
        <v>50634</v>
      </c>
      <c r="T4663" s="43">
        <f ca="1">_xll.BInterpol('Base CDI'!$H$4:$H$28,'Base CDI'!$J$4:$J$29,S4663,"Cubic","Extrapolate=Linear","MultiX=Average","Skip=True","Sort=True")</f>
        <v>13.424894664842681</v>
      </c>
      <c r="U4663" s="43">
        <f ca="1">_xll.BInterpol('Base CDI'!$H$4:$H$28,'Base CDI'!$I$4:$I$29,S4663,"Cubic","Extrapolate=Linear","MultiX=Average","Skip=True","Sort=True")</f>
        <v>13.389507523939807</v>
      </c>
    </row>
    <row r="4664" spans="16:21" x14ac:dyDescent="0.25">
      <c r="P4664" s="10">
        <v>41296</v>
      </c>
      <c r="Q4664">
        <v>29.802309999999999</v>
      </c>
      <c r="S4664" s="42">
        <f t="shared" ca="1" si="78"/>
        <v>50635</v>
      </c>
      <c r="T4664" s="43">
        <f ca="1">_xll.BInterpol('Base CDI'!$H$4:$H$28,'Base CDI'!$J$4:$J$29,S4664,"Cubic","Extrapolate=Linear","MultiX=Average","Skip=True","Sort=True")</f>
        <v>13.424852257181941</v>
      </c>
      <c r="U4664" s="43">
        <f ca="1">_xll.BInterpol('Base CDI'!$H$4:$H$28,'Base CDI'!$I$4:$I$29,S4664,"Cubic","Extrapolate=Linear","MultiX=Average","Skip=True","Sort=True")</f>
        <v>13.389439124487003</v>
      </c>
    </row>
    <row r="4665" spans="16:21" x14ac:dyDescent="0.25">
      <c r="P4665" s="10">
        <v>41297</v>
      </c>
      <c r="Q4665">
        <v>29.81024</v>
      </c>
      <c r="S4665" s="42">
        <f t="shared" ca="1" si="78"/>
        <v>50636</v>
      </c>
      <c r="T4665" s="43">
        <f ca="1">_xll.BInterpol('Base CDI'!$H$4:$H$28,'Base CDI'!$J$4:$J$29,S4665,"Cubic","Extrapolate=Linear","MultiX=Average","Skip=True","Sort=True")</f>
        <v>13.424809849521203</v>
      </c>
      <c r="U4665" s="43">
        <f ca="1">_xll.BInterpol('Base CDI'!$H$4:$H$28,'Base CDI'!$I$4:$I$29,S4665,"Cubic","Extrapolate=Linear","MultiX=Average","Skip=True","Sort=True")</f>
        <v>13.389370725034199</v>
      </c>
    </row>
    <row r="4666" spans="16:21" x14ac:dyDescent="0.25">
      <c r="P4666" s="10">
        <v>41298</v>
      </c>
      <c r="Q4666">
        <v>29.818169999999999</v>
      </c>
      <c r="S4666" s="42">
        <f t="shared" ca="1" si="78"/>
        <v>50637</v>
      </c>
      <c r="T4666" s="43">
        <f ca="1">_xll.BInterpol('Base CDI'!$H$4:$H$28,'Base CDI'!$J$4:$J$29,S4666,"Cubic","Extrapolate=Linear","MultiX=Average","Skip=True","Sort=True")</f>
        <v>13.424767441860464</v>
      </c>
      <c r="U4666" s="43">
        <f ca="1">_xll.BInterpol('Base CDI'!$H$4:$H$28,'Base CDI'!$I$4:$I$29,S4666,"Cubic","Extrapolate=Linear","MultiX=Average","Skip=True","Sort=True")</f>
        <v>13.389302325581394</v>
      </c>
    </row>
    <row r="4667" spans="16:21" x14ac:dyDescent="0.25">
      <c r="P4667" s="10">
        <v>41299</v>
      </c>
      <c r="Q4667">
        <v>29.8261</v>
      </c>
      <c r="S4667" s="42">
        <f t="shared" ca="1" si="78"/>
        <v>50638</v>
      </c>
      <c r="T4667" s="43">
        <f ca="1">_xll.BInterpol('Base CDI'!$H$4:$H$28,'Base CDI'!$J$4:$J$29,S4667,"Cubic","Extrapolate=Linear","MultiX=Average","Skip=True","Sort=True")</f>
        <v>13.424725034199724</v>
      </c>
      <c r="U4667" s="43">
        <f ca="1">_xll.BInterpol('Base CDI'!$H$4:$H$28,'Base CDI'!$I$4:$I$29,S4667,"Cubic","Extrapolate=Linear","MultiX=Average","Skip=True","Sort=True")</f>
        <v>13.38923392612859</v>
      </c>
    </row>
    <row r="4668" spans="16:21" x14ac:dyDescent="0.25">
      <c r="P4668" s="10">
        <v>41302</v>
      </c>
      <c r="Q4668">
        <v>29.834040000000002</v>
      </c>
      <c r="S4668" s="42">
        <f t="shared" ca="1" si="78"/>
        <v>50639</v>
      </c>
      <c r="T4668" s="43">
        <f ca="1">_xll.BInterpol('Base CDI'!$H$4:$H$28,'Base CDI'!$J$4:$J$29,S4668,"Cubic","Extrapolate=Linear","MultiX=Average","Skip=True","Sort=True")</f>
        <v>13.424682626538987</v>
      </c>
      <c r="U4668" s="43">
        <f ca="1">_xll.BInterpol('Base CDI'!$H$4:$H$28,'Base CDI'!$I$4:$I$29,S4668,"Cubic","Extrapolate=Linear","MultiX=Average","Skip=True","Sort=True")</f>
        <v>13.389165526675786</v>
      </c>
    </row>
    <row r="4669" spans="16:21" x14ac:dyDescent="0.25">
      <c r="P4669" s="10">
        <v>41303</v>
      </c>
      <c r="Q4669">
        <v>29.84198</v>
      </c>
      <c r="S4669" s="42">
        <f t="shared" ca="1" si="78"/>
        <v>50640</v>
      </c>
      <c r="T4669" s="43">
        <f ca="1">_xll.BInterpol('Base CDI'!$H$4:$H$28,'Base CDI'!$J$4:$J$29,S4669,"Cubic","Extrapolate=Linear","MultiX=Average","Skip=True","Sort=True")</f>
        <v>13.424640218878247</v>
      </c>
      <c r="U4669" s="43">
        <f ca="1">_xll.BInterpol('Base CDI'!$H$4:$H$28,'Base CDI'!$I$4:$I$29,S4669,"Cubic","Extrapolate=Linear","MultiX=Average","Skip=True","Sort=True")</f>
        <v>13.389097127222982</v>
      </c>
    </row>
    <row r="4670" spans="16:21" x14ac:dyDescent="0.25">
      <c r="P4670" s="10">
        <v>41304</v>
      </c>
      <c r="Q4670">
        <v>29.84994</v>
      </c>
      <c r="S4670" s="42">
        <f t="shared" ca="1" si="78"/>
        <v>50641</v>
      </c>
      <c r="T4670" s="43">
        <f ca="1">_xll.BInterpol('Base CDI'!$H$4:$H$28,'Base CDI'!$J$4:$J$29,S4670,"Cubic","Extrapolate=Linear","MultiX=Average","Skip=True","Sort=True")</f>
        <v>13.42459781121751</v>
      </c>
      <c r="U4670" s="43">
        <f ca="1">_xll.BInterpol('Base CDI'!$H$4:$H$28,'Base CDI'!$I$4:$I$29,S4670,"Cubic","Extrapolate=Linear","MultiX=Average","Skip=True","Sort=True")</f>
        <v>13.389028727770176</v>
      </c>
    </row>
    <row r="4671" spans="16:21" x14ac:dyDescent="0.25">
      <c r="P4671" s="10">
        <v>41305</v>
      </c>
      <c r="Q4671">
        <v>29.857900000000001</v>
      </c>
      <c r="S4671" s="42">
        <f t="shared" ca="1" si="78"/>
        <v>50642</v>
      </c>
      <c r="T4671" s="43">
        <f ca="1">_xll.BInterpol('Base CDI'!$H$4:$H$28,'Base CDI'!$J$4:$J$29,S4671,"Cubic","Extrapolate=Linear","MultiX=Average","Skip=True","Sort=True")</f>
        <v>13.42455540355677</v>
      </c>
      <c r="U4671" s="43">
        <f ca="1">_xll.BInterpol('Base CDI'!$H$4:$H$28,'Base CDI'!$I$4:$I$29,S4671,"Cubic","Extrapolate=Linear","MultiX=Average","Skip=True","Sort=True")</f>
        <v>13.388960328317372</v>
      </c>
    </row>
    <row r="4672" spans="16:21" x14ac:dyDescent="0.25">
      <c r="P4672" s="10">
        <v>41306</v>
      </c>
      <c r="Q4672">
        <v>29.865860000000001</v>
      </c>
      <c r="S4672" s="42">
        <f t="shared" ca="1" si="78"/>
        <v>50643</v>
      </c>
      <c r="T4672" s="43">
        <f ca="1">_xll.BInterpol('Base CDI'!$H$4:$H$28,'Base CDI'!$J$4:$J$29,S4672,"Cubic","Extrapolate=Linear","MultiX=Average","Skip=True","Sort=True")</f>
        <v>13.424512995896032</v>
      </c>
      <c r="U4672" s="43">
        <f ca="1">_xll.BInterpol('Base CDI'!$H$4:$H$28,'Base CDI'!$I$4:$I$29,S4672,"Cubic","Extrapolate=Linear","MultiX=Average","Skip=True","Sort=True")</f>
        <v>13.388891928864568</v>
      </c>
    </row>
    <row r="4673" spans="16:21" x14ac:dyDescent="0.25">
      <c r="P4673" s="10">
        <v>41309</v>
      </c>
      <c r="Q4673">
        <v>29.873830000000002</v>
      </c>
      <c r="S4673" s="42">
        <f t="shared" ca="1" si="78"/>
        <v>50644</v>
      </c>
      <c r="T4673" s="43">
        <f ca="1">_xll.BInterpol('Base CDI'!$H$4:$H$28,'Base CDI'!$J$4:$J$29,S4673,"Cubic","Extrapolate=Linear","MultiX=Average","Skip=True","Sort=True")</f>
        <v>13.424470588235293</v>
      </c>
      <c r="U4673" s="43">
        <f ca="1">_xll.BInterpol('Base CDI'!$H$4:$H$28,'Base CDI'!$I$4:$I$29,S4673,"Cubic","Extrapolate=Linear","MultiX=Average","Skip=True","Sort=True")</f>
        <v>13.388823529411765</v>
      </c>
    </row>
    <row r="4674" spans="16:21" x14ac:dyDescent="0.25">
      <c r="P4674" s="10">
        <v>41310</v>
      </c>
      <c r="Q4674">
        <v>29.881810000000002</v>
      </c>
      <c r="S4674" s="42">
        <f t="shared" ca="1" si="78"/>
        <v>50645</v>
      </c>
      <c r="T4674" s="43">
        <f ca="1">_xll.BInterpol('Base CDI'!$H$4:$H$28,'Base CDI'!$J$4:$J$29,S4674,"Cubic","Extrapolate=Linear","MultiX=Average","Skip=True","Sort=True")</f>
        <v>13.424428180574553</v>
      </c>
      <c r="U4674" s="43">
        <f ca="1">_xll.BInterpol('Base CDI'!$H$4:$H$28,'Base CDI'!$I$4:$I$29,S4674,"Cubic","Extrapolate=Linear","MultiX=Average","Skip=True","Sort=True")</f>
        <v>13.388755129958959</v>
      </c>
    </row>
    <row r="4675" spans="16:21" x14ac:dyDescent="0.25">
      <c r="P4675" s="10">
        <v>41311</v>
      </c>
      <c r="Q4675">
        <v>29.889790000000001</v>
      </c>
      <c r="S4675" s="42">
        <f t="shared" ca="1" si="78"/>
        <v>50646</v>
      </c>
      <c r="T4675" s="43">
        <f ca="1">_xll.BInterpol('Base CDI'!$H$4:$H$28,'Base CDI'!$J$4:$J$29,S4675,"Cubic","Extrapolate=Linear","MultiX=Average","Skip=True","Sort=True")</f>
        <v>13.424385772913816</v>
      </c>
      <c r="U4675" s="43">
        <f ca="1">_xll.BInterpol('Base CDI'!$H$4:$H$28,'Base CDI'!$I$4:$I$29,S4675,"Cubic","Extrapolate=Linear","MultiX=Average","Skip=True","Sort=True")</f>
        <v>13.388686730506155</v>
      </c>
    </row>
    <row r="4676" spans="16:21" x14ac:dyDescent="0.25">
      <c r="P4676" s="10">
        <v>41312</v>
      </c>
      <c r="Q4676">
        <v>29.897770000000001</v>
      </c>
      <c r="S4676" s="42">
        <f t="shared" ca="1" si="78"/>
        <v>50647</v>
      </c>
      <c r="T4676" s="43">
        <f ca="1">_xll.BInterpol('Base CDI'!$H$4:$H$28,'Base CDI'!$J$4:$J$29,S4676,"Cubic","Extrapolate=Linear","MultiX=Average","Skip=True","Sort=True")</f>
        <v>13.424343365253076</v>
      </c>
      <c r="U4676" s="43">
        <f ca="1">_xll.BInterpol('Base CDI'!$H$4:$H$28,'Base CDI'!$I$4:$I$29,S4676,"Cubic","Extrapolate=Linear","MultiX=Average","Skip=True","Sort=True")</f>
        <v>13.388618331053351</v>
      </c>
    </row>
    <row r="4677" spans="16:21" x14ac:dyDescent="0.25">
      <c r="P4677" s="10">
        <v>41313</v>
      </c>
      <c r="Q4677">
        <v>29.905740000000002</v>
      </c>
      <c r="S4677" s="42">
        <f t="shared" ca="1" si="78"/>
        <v>50648</v>
      </c>
      <c r="T4677" s="43">
        <f ca="1">_xll.BInterpol('Base CDI'!$H$4:$H$28,'Base CDI'!$J$4:$J$29,S4677,"Cubic","Extrapolate=Linear","MultiX=Average","Skip=True","Sort=True")</f>
        <v>13.424300957592338</v>
      </c>
      <c r="U4677" s="43">
        <f ca="1">_xll.BInterpol('Base CDI'!$H$4:$H$28,'Base CDI'!$I$4:$I$29,S4677,"Cubic","Extrapolate=Linear","MultiX=Average","Skip=True","Sort=True")</f>
        <v>13.388549931600547</v>
      </c>
    </row>
    <row r="4678" spans="16:21" x14ac:dyDescent="0.25">
      <c r="P4678" s="10">
        <v>41318</v>
      </c>
      <c r="Q4678">
        <v>29.913720000000001</v>
      </c>
      <c r="S4678" s="42">
        <f t="shared" ca="1" si="78"/>
        <v>50649</v>
      </c>
      <c r="T4678" s="43">
        <f ca="1">_xll.BInterpol('Base CDI'!$H$4:$H$28,'Base CDI'!$J$4:$J$29,S4678,"Cubic","Extrapolate=Linear","MultiX=Average","Skip=True","Sort=True")</f>
        <v>13.424258549931599</v>
      </c>
      <c r="U4678" s="43">
        <f ca="1">_xll.BInterpol('Base CDI'!$H$4:$H$28,'Base CDI'!$I$4:$I$29,S4678,"Cubic","Extrapolate=Linear","MultiX=Average","Skip=True","Sort=True")</f>
        <v>13.388481532147742</v>
      </c>
    </row>
    <row r="4679" spans="16:21" x14ac:dyDescent="0.25">
      <c r="P4679" s="10">
        <v>41319</v>
      </c>
      <c r="Q4679">
        <v>29.921690000000002</v>
      </c>
      <c r="S4679" s="42">
        <f t="shared" ca="1" si="78"/>
        <v>50650</v>
      </c>
      <c r="T4679" s="43">
        <f ca="1">_xll.BInterpol('Base CDI'!$H$4:$H$28,'Base CDI'!$J$4:$J$29,S4679,"Cubic","Extrapolate=Linear","MultiX=Average","Skip=True","Sort=True")</f>
        <v>13.424216142270861</v>
      </c>
      <c r="U4679" s="43">
        <f ca="1">_xll.BInterpol('Base CDI'!$H$4:$H$28,'Base CDI'!$I$4:$I$29,S4679,"Cubic","Extrapolate=Linear","MultiX=Average","Skip=True","Sort=True")</f>
        <v>13.388413132694938</v>
      </c>
    </row>
    <row r="4680" spans="16:21" x14ac:dyDescent="0.25">
      <c r="P4680" s="10">
        <v>41320</v>
      </c>
      <c r="Q4680">
        <v>29.929659999999998</v>
      </c>
      <c r="S4680" s="42">
        <f t="shared" ca="1" si="78"/>
        <v>50651</v>
      </c>
      <c r="T4680" s="43">
        <f ca="1">_xll.BInterpol('Base CDI'!$H$4:$H$28,'Base CDI'!$J$4:$J$29,S4680,"Cubic","Extrapolate=Linear","MultiX=Average","Skip=True","Sort=True")</f>
        <v>13.424173734610122</v>
      </c>
      <c r="U4680" s="43">
        <f ca="1">_xll.BInterpol('Base CDI'!$H$4:$H$28,'Base CDI'!$I$4:$I$29,S4680,"Cubic","Extrapolate=Linear","MultiX=Average","Skip=True","Sort=True")</f>
        <v>13.388344733242134</v>
      </c>
    </row>
    <row r="4681" spans="16:21" x14ac:dyDescent="0.25">
      <c r="P4681" s="10">
        <v>41323</v>
      </c>
      <c r="Q4681">
        <v>29.937629999999999</v>
      </c>
      <c r="S4681" s="42">
        <f t="shared" ca="1" si="78"/>
        <v>50652</v>
      </c>
      <c r="T4681" s="43">
        <f ca="1">_xll.BInterpol('Base CDI'!$H$4:$H$28,'Base CDI'!$J$4:$J$29,S4681,"Cubic","Extrapolate=Linear","MultiX=Average","Skip=True","Sort=True")</f>
        <v>13.424131326949384</v>
      </c>
      <c r="U4681" s="43">
        <f ca="1">_xll.BInterpol('Base CDI'!$H$4:$H$28,'Base CDI'!$I$4:$I$29,S4681,"Cubic","Extrapolate=Linear","MultiX=Average","Skip=True","Sort=True")</f>
        <v>13.388276333789328</v>
      </c>
    </row>
    <row r="4682" spans="16:21" x14ac:dyDescent="0.25">
      <c r="P4682" s="10">
        <v>41324</v>
      </c>
      <c r="Q4682">
        <v>29.945599999999999</v>
      </c>
      <c r="S4682" s="42">
        <f t="shared" ca="1" si="78"/>
        <v>50653</v>
      </c>
      <c r="T4682" s="43">
        <f ca="1">_xll.BInterpol('Base CDI'!$H$4:$H$28,'Base CDI'!$J$4:$J$29,S4682,"Cubic","Extrapolate=Linear","MultiX=Average","Skip=True","Sort=True")</f>
        <v>13.424088919288645</v>
      </c>
      <c r="U4682" s="43">
        <f ca="1">_xll.BInterpol('Base CDI'!$H$4:$H$28,'Base CDI'!$I$4:$I$29,S4682,"Cubic","Extrapolate=Linear","MultiX=Average","Skip=True","Sort=True")</f>
        <v>13.388207934336524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9">S4682+1</f>
        <v>50654</v>
      </c>
      <c r="T4683" s="43">
        <f ca="1">_xll.BInterpol('Base CDI'!$H$4:$H$28,'Base CDI'!$J$4:$J$29,S4683,"Cubic","Extrapolate=Linear","MultiX=Average","Skip=True","Sort=True")</f>
        <v>13.424046511627905</v>
      </c>
      <c r="U4683" s="43">
        <f ca="1">_xll.BInterpol('Base CDI'!$H$4:$H$28,'Base CDI'!$I$4:$I$29,S4683,"Cubic","Extrapolate=Linear","MultiX=Average","Skip=True","Sort=True")</f>
        <v>13.38813953488372</v>
      </c>
    </row>
    <row r="4684" spans="16:21" x14ac:dyDescent="0.25">
      <c r="P4684" s="10">
        <v>41326</v>
      </c>
      <c r="Q4684">
        <v>29.961549999999999</v>
      </c>
      <c r="S4684" s="42">
        <f t="shared" ca="1" si="79"/>
        <v>50655</v>
      </c>
      <c r="T4684" s="43">
        <f ca="1">_xll.BInterpol('Base CDI'!$H$4:$H$28,'Base CDI'!$J$4:$J$29,S4684,"Cubic","Extrapolate=Linear","MultiX=Average","Skip=True","Sort=True")</f>
        <v>13.424004103967167</v>
      </c>
      <c r="U4684" s="43">
        <f ca="1">_xll.BInterpol('Base CDI'!$H$4:$H$28,'Base CDI'!$I$4:$I$29,S4684,"Cubic","Extrapolate=Linear","MultiX=Average","Skip=True","Sort=True")</f>
        <v>13.388071135430916</v>
      </c>
    </row>
    <row r="4685" spans="16:21" x14ac:dyDescent="0.25">
      <c r="P4685" s="10">
        <v>41327</v>
      </c>
      <c r="Q4685">
        <v>29.969539999999999</v>
      </c>
      <c r="S4685" s="42">
        <f t="shared" ca="1" si="79"/>
        <v>50656</v>
      </c>
      <c r="T4685" s="43">
        <f ca="1">_xll.BInterpol('Base CDI'!$H$4:$H$28,'Base CDI'!$J$4:$J$29,S4685,"Cubic","Extrapolate=Linear","MultiX=Average","Skip=True","Sort=True")</f>
        <v>13.423961696306428</v>
      </c>
      <c r="U4685" s="43">
        <f ca="1">_xll.BInterpol('Base CDI'!$H$4:$H$28,'Base CDI'!$I$4:$I$29,S4685,"Cubic","Extrapolate=Linear","MultiX=Average","Skip=True","Sort=True")</f>
        <v>13.388002735978111</v>
      </c>
    </row>
    <row r="4686" spans="16:21" x14ac:dyDescent="0.25">
      <c r="P4686" s="10">
        <v>41330</v>
      </c>
      <c r="Q4686">
        <v>29.977550000000001</v>
      </c>
      <c r="S4686" s="42">
        <f t="shared" ca="1" si="79"/>
        <v>50657</v>
      </c>
      <c r="T4686" s="43">
        <f ca="1">_xll.BInterpol('Base CDI'!$H$4:$H$28,'Base CDI'!$J$4:$J$29,S4686,"Cubic","Extrapolate=Linear","MultiX=Average","Skip=True","Sort=True")</f>
        <v>13.42391928864569</v>
      </c>
      <c r="U4686" s="43">
        <f ca="1">_xll.BInterpol('Base CDI'!$H$4:$H$28,'Base CDI'!$I$4:$I$29,S4686,"Cubic","Extrapolate=Linear","MultiX=Average","Skip=True","Sort=True")</f>
        <v>13.387934336525307</v>
      </c>
    </row>
    <row r="4687" spans="16:21" x14ac:dyDescent="0.25">
      <c r="P4687" s="10">
        <v>41331</v>
      </c>
      <c r="Q4687">
        <v>29.985600000000002</v>
      </c>
      <c r="S4687" s="42">
        <f t="shared" ca="1" si="79"/>
        <v>50658</v>
      </c>
      <c r="T4687" s="43">
        <f ca="1">_xll.BInterpol('Base CDI'!$H$4:$H$28,'Base CDI'!$J$4:$J$29,S4687,"Cubic","Extrapolate=Linear","MultiX=Average","Skip=True","Sort=True")</f>
        <v>13.423876880984951</v>
      </c>
      <c r="U4687" s="43">
        <f ca="1">_xll.BInterpol('Base CDI'!$H$4:$H$28,'Base CDI'!$I$4:$I$29,S4687,"Cubic","Extrapolate=Linear","MultiX=Average","Skip=True","Sort=True")</f>
        <v>13.387865937072503</v>
      </c>
    </row>
    <row r="4688" spans="16:21" x14ac:dyDescent="0.25">
      <c r="P4688" s="10">
        <v>41332</v>
      </c>
      <c r="Q4688">
        <v>29.99363</v>
      </c>
      <c r="S4688" s="42">
        <f t="shared" ca="1" si="79"/>
        <v>50659</v>
      </c>
      <c r="T4688" s="43">
        <f ca="1">_xll.BInterpol('Base CDI'!$H$4:$H$28,'Base CDI'!$J$4:$J$29,S4688,"Cubic","Extrapolate=Linear","MultiX=Average","Skip=True","Sort=True")</f>
        <v>13.423834473324213</v>
      </c>
      <c r="U4688" s="43">
        <f ca="1">_xll.BInterpol('Base CDI'!$H$4:$H$28,'Base CDI'!$I$4:$I$29,S4688,"Cubic","Extrapolate=Linear","MultiX=Average","Skip=True","Sort=True")</f>
        <v>13.387797537619699</v>
      </c>
    </row>
    <row r="4689" spans="16:21" x14ac:dyDescent="0.25">
      <c r="P4689" s="10">
        <v>41333</v>
      </c>
      <c r="Q4689">
        <v>30.001660000000001</v>
      </c>
      <c r="S4689" s="42">
        <f t="shared" ca="1" si="79"/>
        <v>50660</v>
      </c>
      <c r="T4689" s="43">
        <f ca="1">_xll.BInterpol('Base CDI'!$H$4:$H$28,'Base CDI'!$J$4:$J$29,S4689,"Cubic","Extrapolate=Linear","MultiX=Average","Skip=True","Sort=True")</f>
        <v>13.423792065663473</v>
      </c>
      <c r="U4689" s="43">
        <f ca="1">_xll.BInterpol('Base CDI'!$H$4:$H$28,'Base CDI'!$I$4:$I$29,S4689,"Cubic","Extrapolate=Linear","MultiX=Average","Skip=True","Sort=True")</f>
        <v>13.387729138166893</v>
      </c>
    </row>
    <row r="4690" spans="16:21" x14ac:dyDescent="0.25">
      <c r="P4690" s="10">
        <v>41334</v>
      </c>
      <c r="Q4690">
        <v>30.009689999999999</v>
      </c>
      <c r="S4690" s="42">
        <f t="shared" ca="1" si="79"/>
        <v>50661</v>
      </c>
      <c r="T4690" s="43">
        <f ca="1">_xll.BInterpol('Base CDI'!$H$4:$H$28,'Base CDI'!$J$4:$J$29,S4690,"Cubic","Extrapolate=Linear","MultiX=Average","Skip=True","Sort=True")</f>
        <v>13.423749658002734</v>
      </c>
      <c r="U4690" s="43">
        <f ca="1">_xll.BInterpol('Base CDI'!$H$4:$H$28,'Base CDI'!$I$4:$I$29,S4690,"Cubic","Extrapolate=Linear","MultiX=Average","Skip=True","Sort=True")</f>
        <v>13.387660738714089</v>
      </c>
    </row>
    <row r="4691" spans="16:21" x14ac:dyDescent="0.25">
      <c r="P4691" s="10">
        <v>41337</v>
      </c>
      <c r="Q4691">
        <v>30.01773</v>
      </c>
      <c r="S4691" s="42">
        <f t="shared" ca="1" si="79"/>
        <v>50662</v>
      </c>
      <c r="T4691" s="43">
        <f ca="1">_xll.BInterpol('Base CDI'!$H$4:$H$28,'Base CDI'!$J$4:$J$29,S4691,"Cubic","Extrapolate=Linear","MultiX=Average","Skip=True","Sort=True")</f>
        <v>13.423707250341996</v>
      </c>
      <c r="U4691" s="43">
        <f ca="1">_xll.BInterpol('Base CDI'!$H$4:$H$28,'Base CDI'!$I$4:$I$29,S4691,"Cubic","Extrapolate=Linear","MultiX=Average","Skip=True","Sort=True")</f>
        <v>13.387592339261285</v>
      </c>
    </row>
    <row r="4692" spans="16:21" x14ac:dyDescent="0.25">
      <c r="P4692" s="10">
        <v>41338</v>
      </c>
      <c r="Q4692">
        <v>30.025780000000001</v>
      </c>
      <c r="S4692" s="42">
        <f t="shared" ca="1" si="79"/>
        <v>50663</v>
      </c>
      <c r="T4692" s="43">
        <f ca="1">_xll.BInterpol('Base CDI'!$H$4:$H$28,'Base CDI'!$J$4:$J$29,S4692,"Cubic","Extrapolate=Linear","MultiX=Average","Skip=True","Sort=True")</f>
        <v>13.423664842681257</v>
      </c>
      <c r="U4692" s="43">
        <f ca="1">_xll.BInterpol('Base CDI'!$H$4:$H$28,'Base CDI'!$I$4:$I$29,S4692,"Cubic","Extrapolate=Linear","MultiX=Average","Skip=True","Sort=True")</f>
        <v>13.38752393980848</v>
      </c>
    </row>
    <row r="4693" spans="16:21" x14ac:dyDescent="0.25">
      <c r="P4693" s="10">
        <v>41339</v>
      </c>
      <c r="Q4693">
        <v>30.033829999999998</v>
      </c>
      <c r="S4693" s="42">
        <f t="shared" ca="1" si="79"/>
        <v>50664</v>
      </c>
      <c r="T4693" s="43">
        <f ca="1">_xll.BInterpol('Base CDI'!$H$4:$H$28,'Base CDI'!$J$4:$J$29,S4693,"Cubic","Extrapolate=Linear","MultiX=Average","Skip=True","Sort=True")</f>
        <v>13.423622435020519</v>
      </c>
      <c r="U4693" s="43">
        <f ca="1">_xll.BInterpol('Base CDI'!$H$4:$H$28,'Base CDI'!$I$4:$I$29,S4693,"Cubic","Extrapolate=Linear","MultiX=Average","Skip=True","Sort=True")</f>
        <v>13.387455540355676</v>
      </c>
    </row>
    <row r="4694" spans="16:21" x14ac:dyDescent="0.25">
      <c r="P4694" s="10">
        <v>41340</v>
      </c>
      <c r="Q4694">
        <v>30.041879999999999</v>
      </c>
      <c r="S4694" s="42">
        <f t="shared" ca="1" si="79"/>
        <v>50665</v>
      </c>
      <c r="T4694" s="43">
        <f ca="1">_xll.BInterpol('Base CDI'!$H$4:$H$28,'Base CDI'!$J$4:$J$29,S4694,"Cubic","Extrapolate=Linear","MultiX=Average","Skip=True","Sort=True")</f>
        <v>13.42358002735978</v>
      </c>
      <c r="U4694" s="43">
        <f ca="1">_xll.BInterpol('Base CDI'!$H$4:$H$28,'Base CDI'!$I$4:$I$29,S4694,"Cubic","Extrapolate=Linear","MultiX=Average","Skip=True","Sort=True")</f>
        <v>13.387387140902872</v>
      </c>
    </row>
    <row r="4695" spans="16:21" x14ac:dyDescent="0.25">
      <c r="P4695" s="10">
        <v>41341</v>
      </c>
      <c r="Q4695">
        <v>30.049939999999999</v>
      </c>
      <c r="S4695" s="42">
        <f t="shared" ca="1" si="79"/>
        <v>50666</v>
      </c>
      <c r="T4695" s="43">
        <f ca="1">_xll.BInterpol('Base CDI'!$H$4:$H$28,'Base CDI'!$J$4:$J$29,S4695,"Cubic","Extrapolate=Linear","MultiX=Average","Skip=True","Sort=True")</f>
        <v>13.423537619699042</v>
      </c>
      <c r="U4695" s="43">
        <f ca="1">_xll.BInterpol('Base CDI'!$H$4:$H$28,'Base CDI'!$I$4:$I$29,S4695,"Cubic","Extrapolate=Linear","MultiX=Average","Skip=True","Sort=True")</f>
        <v>13.387318741450068</v>
      </c>
    </row>
    <row r="4696" spans="16:21" x14ac:dyDescent="0.25">
      <c r="P4696" s="10">
        <v>41344</v>
      </c>
      <c r="Q4696">
        <v>30.05799</v>
      </c>
      <c r="S4696" s="42">
        <f t="shared" ca="1" si="79"/>
        <v>50667</v>
      </c>
      <c r="T4696" s="43">
        <f ca="1">_xll.BInterpol('Base CDI'!$H$4:$H$28,'Base CDI'!$J$4:$J$29,S4696,"Cubic","Extrapolate=Linear","MultiX=Average","Skip=True","Sort=True")</f>
        <v>13.423495212038302</v>
      </c>
      <c r="U4696" s="43">
        <f ca="1">_xll.BInterpol('Base CDI'!$H$4:$H$28,'Base CDI'!$I$4:$I$29,S4696,"Cubic","Extrapolate=Linear","MultiX=Average","Skip=True","Sort=True")</f>
        <v>13.387250341997262</v>
      </c>
    </row>
    <row r="4697" spans="16:21" x14ac:dyDescent="0.25">
      <c r="P4697" s="10">
        <v>41345</v>
      </c>
      <c r="Q4697">
        <v>30.06606</v>
      </c>
      <c r="S4697" s="42">
        <f t="shared" ca="1" si="79"/>
        <v>50668</v>
      </c>
      <c r="T4697" s="43">
        <f ca="1">_xll.BInterpol('Base CDI'!$H$4:$H$28,'Base CDI'!$J$4:$J$29,S4697,"Cubic","Extrapolate=Linear","MultiX=Average","Skip=True","Sort=True")</f>
        <v>13.423452804377563</v>
      </c>
      <c r="U4697" s="43">
        <f ca="1">_xll.BInterpol('Base CDI'!$H$4:$H$28,'Base CDI'!$I$4:$I$29,S4697,"Cubic","Extrapolate=Linear","MultiX=Average","Skip=True","Sort=True")</f>
        <v>13.387181942544458</v>
      </c>
    </row>
    <row r="4698" spans="16:21" x14ac:dyDescent="0.25">
      <c r="P4698" s="10">
        <v>41346</v>
      </c>
      <c r="Q4698">
        <v>30.074120000000001</v>
      </c>
      <c r="S4698" s="42">
        <f t="shared" ca="1" si="79"/>
        <v>50669</v>
      </c>
      <c r="T4698" s="43">
        <f ca="1">_xll.BInterpol('Base CDI'!$H$4:$H$28,'Base CDI'!$J$4:$J$29,S4698,"Cubic","Extrapolate=Linear","MultiX=Average","Skip=True","Sort=True")</f>
        <v>13.423410396716825</v>
      </c>
      <c r="U4698" s="43">
        <f ca="1">_xll.BInterpol('Base CDI'!$H$4:$H$28,'Base CDI'!$I$4:$I$29,S4698,"Cubic","Extrapolate=Linear","MultiX=Average","Skip=True","Sort=True")</f>
        <v>13.387113543091655</v>
      </c>
    </row>
    <row r="4699" spans="16:21" x14ac:dyDescent="0.25">
      <c r="P4699" s="10">
        <v>41347</v>
      </c>
      <c r="Q4699">
        <v>30.082180000000001</v>
      </c>
      <c r="S4699" s="42">
        <f t="shared" ca="1" si="79"/>
        <v>50670</v>
      </c>
      <c r="T4699" s="43">
        <f ca="1">_xll.BInterpol('Base CDI'!$H$4:$H$28,'Base CDI'!$J$4:$J$29,S4699,"Cubic","Extrapolate=Linear","MultiX=Average","Skip=True","Sort=True")</f>
        <v>13.423367989056086</v>
      </c>
      <c r="U4699" s="43">
        <f ca="1">_xll.BInterpol('Base CDI'!$H$4:$H$28,'Base CDI'!$I$4:$I$29,S4699,"Cubic","Extrapolate=Linear","MultiX=Average","Skip=True","Sort=True")</f>
        <v>13.387045143638851</v>
      </c>
    </row>
    <row r="4700" spans="16:21" x14ac:dyDescent="0.25">
      <c r="P4700" s="10">
        <v>41348</v>
      </c>
      <c r="Q4700">
        <v>30.090250000000001</v>
      </c>
      <c r="S4700" s="42">
        <f t="shared" ca="1" si="79"/>
        <v>50671</v>
      </c>
      <c r="T4700" s="43">
        <f ca="1">_xll.BInterpol('Base CDI'!$H$4:$H$28,'Base CDI'!$J$4:$J$29,S4700,"Cubic","Extrapolate=Linear","MultiX=Average","Skip=True","Sort=True")</f>
        <v>13.423325581395348</v>
      </c>
      <c r="U4700" s="43">
        <f ca="1">_xll.BInterpol('Base CDI'!$H$4:$H$28,'Base CDI'!$I$4:$I$29,S4700,"Cubic","Extrapolate=Linear","MultiX=Average","Skip=True","Sort=True")</f>
        <v>13.386976744186045</v>
      </c>
    </row>
    <row r="4701" spans="16:21" x14ac:dyDescent="0.25">
      <c r="P4701" s="10">
        <v>41351</v>
      </c>
      <c r="Q4701">
        <v>30.098320000000001</v>
      </c>
      <c r="S4701" s="42">
        <f t="shared" ca="1" si="79"/>
        <v>50672</v>
      </c>
      <c r="T4701" s="43">
        <f ca="1">_xll.BInterpol('Base CDI'!$H$4:$H$28,'Base CDI'!$J$4:$J$29,S4701,"Cubic","Extrapolate=Linear","MultiX=Average","Skip=True","Sort=True")</f>
        <v>13.423283173734609</v>
      </c>
      <c r="U4701" s="43">
        <f ca="1">_xll.BInterpol('Base CDI'!$H$4:$H$28,'Base CDI'!$I$4:$I$29,S4701,"Cubic","Extrapolate=Linear","MultiX=Average","Skip=True","Sort=True")</f>
        <v>13.386908344733241</v>
      </c>
    </row>
    <row r="4702" spans="16:21" x14ac:dyDescent="0.25">
      <c r="P4702" s="10">
        <v>41352</v>
      </c>
      <c r="Q4702">
        <v>30.106390000000001</v>
      </c>
      <c r="S4702" s="42">
        <f t="shared" ca="1" si="79"/>
        <v>50673</v>
      </c>
      <c r="T4702" s="43">
        <f ca="1">_xll.BInterpol('Base CDI'!$H$4:$H$28,'Base CDI'!$J$4:$J$29,S4702,"Cubic","Extrapolate=Linear","MultiX=Average","Skip=True","Sort=True")</f>
        <v>13.423240766073871</v>
      </c>
      <c r="U4702" s="43">
        <f ca="1">_xll.BInterpol('Base CDI'!$H$4:$H$28,'Base CDI'!$I$4:$I$29,S4702,"Cubic","Extrapolate=Linear","MultiX=Average","Skip=True","Sort=True")</f>
        <v>13.386839945280437</v>
      </c>
    </row>
    <row r="4703" spans="16:21" x14ac:dyDescent="0.25">
      <c r="P4703" s="10">
        <v>41353</v>
      </c>
      <c r="Q4703">
        <v>30.114460000000001</v>
      </c>
      <c r="S4703" s="42">
        <f t="shared" ca="1" si="79"/>
        <v>50674</v>
      </c>
      <c r="T4703" s="43">
        <f ca="1">_xll.BInterpol('Base CDI'!$H$4:$H$28,'Base CDI'!$J$4:$J$29,S4703,"Cubic","Extrapolate=Linear","MultiX=Average","Skip=True","Sort=True")</f>
        <v>13.423198358413131</v>
      </c>
      <c r="U4703" s="43">
        <f ca="1">_xll.BInterpol('Base CDI'!$H$4:$H$28,'Base CDI'!$I$4:$I$29,S4703,"Cubic","Extrapolate=Linear","MultiX=Average","Skip=True","Sort=True")</f>
        <v>13.386771545827633</v>
      </c>
    </row>
    <row r="4704" spans="16:21" x14ac:dyDescent="0.25">
      <c r="P4704" s="10">
        <v>41354</v>
      </c>
      <c r="Q4704">
        <v>30.122540000000001</v>
      </c>
      <c r="S4704" s="42">
        <f t="shared" ca="1" si="79"/>
        <v>50675</v>
      </c>
      <c r="T4704" s="43">
        <f ca="1">_xll.BInterpol('Base CDI'!$H$4:$H$28,'Base CDI'!$J$4:$J$29,S4704,"Cubic","Extrapolate=Linear","MultiX=Average","Skip=True","Sort=True")</f>
        <v>13.423155950752394</v>
      </c>
      <c r="U4704" s="43">
        <f ca="1">_xll.BInterpol('Base CDI'!$H$4:$H$28,'Base CDI'!$I$4:$I$29,S4704,"Cubic","Extrapolate=Linear","MultiX=Average","Skip=True","Sort=True")</f>
        <v>13.386703146374828</v>
      </c>
    </row>
    <row r="4705" spans="16:21" x14ac:dyDescent="0.25">
      <c r="P4705" s="10">
        <v>41355</v>
      </c>
      <c r="Q4705">
        <v>30.130610000000001</v>
      </c>
      <c r="S4705" s="42">
        <f t="shared" ca="1" si="79"/>
        <v>50676</v>
      </c>
      <c r="T4705" s="43">
        <f ca="1">_xll.BInterpol('Base CDI'!$H$4:$H$28,'Base CDI'!$J$4:$J$29,S4705,"Cubic","Extrapolate=Linear","MultiX=Average","Skip=True","Sort=True")</f>
        <v>13.423113543091654</v>
      </c>
      <c r="U4705" s="43">
        <f ca="1">_xll.BInterpol('Base CDI'!$H$4:$H$28,'Base CDI'!$I$4:$I$29,S4705,"Cubic","Extrapolate=Linear","MultiX=Average","Skip=True","Sort=True")</f>
        <v>13.386634746922024</v>
      </c>
    </row>
    <row r="4706" spans="16:21" x14ac:dyDescent="0.25">
      <c r="P4706" s="10">
        <v>41358</v>
      </c>
      <c r="Q4706">
        <v>30.13869</v>
      </c>
      <c r="S4706" s="42">
        <f t="shared" ca="1" si="79"/>
        <v>50677</v>
      </c>
      <c r="T4706" s="43">
        <f ca="1">_xll.BInterpol('Base CDI'!$H$4:$H$28,'Base CDI'!$J$4:$J$29,S4706,"Cubic","Extrapolate=Linear","MultiX=Average","Skip=True","Sort=True")</f>
        <v>13.423071135430915</v>
      </c>
      <c r="U4706" s="43">
        <f ca="1">_xll.BInterpol('Base CDI'!$H$4:$H$28,'Base CDI'!$I$4:$I$29,S4706,"Cubic","Extrapolate=Linear","MultiX=Average","Skip=True","Sort=True")</f>
        <v>13.38656634746922</v>
      </c>
    </row>
    <row r="4707" spans="16:21" x14ac:dyDescent="0.25">
      <c r="P4707" s="10">
        <v>41359</v>
      </c>
      <c r="Q4707">
        <v>30.14677</v>
      </c>
      <c r="S4707" s="42">
        <f t="shared" ca="1" si="79"/>
        <v>50678</v>
      </c>
      <c r="T4707" s="43">
        <f ca="1">_xll.BInterpol('Base CDI'!$H$4:$H$28,'Base CDI'!$J$4:$J$29,S4707,"Cubic","Extrapolate=Linear","MultiX=Average","Skip=True","Sort=True")</f>
        <v>13.423028727770177</v>
      </c>
      <c r="U4707" s="43">
        <f ca="1">_xll.BInterpol('Base CDI'!$H$4:$H$28,'Base CDI'!$I$4:$I$29,S4707,"Cubic","Extrapolate=Linear","MultiX=Average","Skip=True","Sort=True")</f>
        <v>13.386497948016414</v>
      </c>
    </row>
    <row r="4708" spans="16:21" x14ac:dyDescent="0.25">
      <c r="P4708" s="10">
        <v>41360</v>
      </c>
      <c r="Q4708">
        <v>30.154859999999999</v>
      </c>
      <c r="S4708" s="42">
        <f t="shared" ca="1" si="79"/>
        <v>50679</v>
      </c>
      <c r="T4708" s="43">
        <f ca="1">_xll.BInterpol('Base CDI'!$H$4:$H$28,'Base CDI'!$J$4:$J$29,S4708,"Cubic","Extrapolate=Linear","MultiX=Average","Skip=True","Sort=True")</f>
        <v>13.422986320109437</v>
      </c>
      <c r="U4708" s="43">
        <f ca="1">_xll.BInterpol('Base CDI'!$H$4:$H$28,'Base CDI'!$I$4:$I$29,S4708,"Cubic","Extrapolate=Linear","MultiX=Average","Skip=True","Sort=True")</f>
        <v>13.38642954856361</v>
      </c>
    </row>
    <row r="4709" spans="16:21" x14ac:dyDescent="0.25">
      <c r="P4709" s="10">
        <v>41361</v>
      </c>
      <c r="Q4709">
        <v>30.162939999999999</v>
      </c>
      <c r="S4709" s="42">
        <f t="shared" ca="1" si="79"/>
        <v>50680</v>
      </c>
      <c r="T4709" s="43">
        <f ca="1">_xll.BInterpol('Base CDI'!$H$4:$H$28,'Base CDI'!$J$4:$J$29,S4709,"Cubic","Extrapolate=Linear","MultiX=Average","Skip=True","Sort=True")</f>
        <v>13.4229439124487</v>
      </c>
      <c r="U4709" s="43">
        <f ca="1">_xll.BInterpol('Base CDI'!$H$4:$H$28,'Base CDI'!$I$4:$I$29,S4709,"Cubic","Extrapolate=Linear","MultiX=Average","Skip=True","Sort=True")</f>
        <v>13.386361149110806</v>
      </c>
    </row>
    <row r="4710" spans="16:21" x14ac:dyDescent="0.25">
      <c r="P4710" s="10">
        <v>41365</v>
      </c>
      <c r="Q4710">
        <v>30.171050000000001</v>
      </c>
      <c r="S4710" s="42">
        <f t="shared" ca="1" si="79"/>
        <v>50681</v>
      </c>
      <c r="T4710" s="43">
        <f ca="1">_xll.BInterpol('Base CDI'!$H$4:$H$28,'Base CDI'!$J$4:$J$29,S4710,"Cubic","Extrapolate=Linear","MultiX=Average","Skip=True","Sort=True")</f>
        <v>13.42290150478796</v>
      </c>
      <c r="U4710" s="43">
        <f ca="1">_xll.BInterpol('Base CDI'!$H$4:$H$28,'Base CDI'!$I$4:$I$29,S4710,"Cubic","Extrapolate=Linear","MultiX=Average","Skip=True","Sort=True")</f>
        <v>13.386292749658002</v>
      </c>
    </row>
    <row r="4711" spans="16:21" x14ac:dyDescent="0.25">
      <c r="P4711" s="10">
        <v>41366</v>
      </c>
      <c r="Q4711">
        <v>30.179179999999999</v>
      </c>
      <c r="S4711" s="42">
        <f t="shared" ca="1" si="79"/>
        <v>50682</v>
      </c>
      <c r="T4711" s="43">
        <f ca="1">_xll.BInterpol('Base CDI'!$H$4:$H$28,'Base CDI'!$J$4:$J$29,S4711,"Cubic","Extrapolate=Linear","MultiX=Average","Skip=True","Sort=True")</f>
        <v>13.422859097127223</v>
      </c>
      <c r="U4711" s="43">
        <f ca="1">_xll.BInterpol('Base CDI'!$H$4:$H$28,'Base CDI'!$I$4:$I$29,S4711,"Cubic","Extrapolate=Linear","MultiX=Average","Skip=True","Sort=True")</f>
        <v>13.386224350205197</v>
      </c>
    </row>
    <row r="4712" spans="16:21" x14ac:dyDescent="0.25">
      <c r="P4712" s="10">
        <v>41367</v>
      </c>
      <c r="Q4712">
        <v>30.18731</v>
      </c>
      <c r="S4712" s="42">
        <f t="shared" ca="1" si="79"/>
        <v>50683</v>
      </c>
      <c r="T4712" s="43">
        <f ca="1">_xll.BInterpol('Base CDI'!$H$4:$H$28,'Base CDI'!$J$4:$J$29,S4712,"Cubic","Extrapolate=Linear","MultiX=Average","Skip=True","Sort=True")</f>
        <v>13.422816689466483</v>
      </c>
      <c r="U4712" s="43">
        <f ca="1">_xll.BInterpol('Base CDI'!$H$4:$H$28,'Base CDI'!$I$4:$I$29,S4712,"Cubic","Extrapolate=Linear","MultiX=Average","Skip=True","Sort=True")</f>
        <v>13.386155950752393</v>
      </c>
    </row>
    <row r="4713" spans="16:21" x14ac:dyDescent="0.25">
      <c r="P4713" s="10">
        <v>41368</v>
      </c>
      <c r="Q4713">
        <v>30.195419999999999</v>
      </c>
      <c r="S4713" s="42">
        <f t="shared" ca="1" si="79"/>
        <v>50684</v>
      </c>
      <c r="T4713" s="43">
        <f ca="1">_xll.BInterpol('Base CDI'!$H$4:$H$28,'Base CDI'!$J$4:$J$29,S4713,"Cubic","Extrapolate=Linear","MultiX=Average","Skip=True","Sort=True")</f>
        <v>13.422774281805744</v>
      </c>
      <c r="U4713" s="43">
        <f ca="1">_xll.BInterpol('Base CDI'!$H$4:$H$28,'Base CDI'!$I$4:$I$29,S4713,"Cubic","Extrapolate=Linear","MultiX=Average","Skip=True","Sort=True")</f>
        <v>13.386087551299589</v>
      </c>
    </row>
    <row r="4714" spans="16:21" x14ac:dyDescent="0.25">
      <c r="P4714" s="10">
        <v>41369</v>
      </c>
      <c r="Q4714">
        <v>30.20354</v>
      </c>
      <c r="S4714" s="42">
        <f t="shared" ca="1" si="79"/>
        <v>50685</v>
      </c>
      <c r="T4714" s="43">
        <f ca="1">_xll.BInterpol('Base CDI'!$H$4:$H$28,'Base CDI'!$J$4:$J$29,S4714,"Cubic","Extrapolate=Linear","MultiX=Average","Skip=True","Sort=True")</f>
        <v>13.422731874145006</v>
      </c>
      <c r="U4714" s="43">
        <f ca="1">_xll.BInterpol('Base CDI'!$H$4:$H$28,'Base CDI'!$I$4:$I$29,S4714,"Cubic","Extrapolate=Linear","MultiX=Average","Skip=True","Sort=True")</f>
        <v>13.386019151846785</v>
      </c>
    </row>
    <row r="4715" spans="16:21" x14ac:dyDescent="0.25">
      <c r="P4715" s="10">
        <v>41372</v>
      </c>
      <c r="Q4715">
        <v>30.211659999999998</v>
      </c>
      <c r="S4715" s="42">
        <f t="shared" ca="1" si="79"/>
        <v>50686</v>
      </c>
      <c r="T4715" s="43">
        <f ca="1">_xll.BInterpol('Base CDI'!$H$4:$H$28,'Base CDI'!$J$4:$J$29,S4715,"Cubic","Extrapolate=Linear","MultiX=Average","Skip=True","Sort=True")</f>
        <v>13.422689466484266</v>
      </c>
      <c r="U4715" s="43">
        <f ca="1">_xll.BInterpol('Base CDI'!$H$4:$H$28,'Base CDI'!$I$4:$I$29,S4715,"Cubic","Extrapolate=Linear","MultiX=Average","Skip=True","Sort=True")</f>
        <v>13.385950752393979</v>
      </c>
    </row>
    <row r="4716" spans="16:21" x14ac:dyDescent="0.25">
      <c r="P4716" s="10">
        <v>41373</v>
      </c>
      <c r="Q4716">
        <v>30.21979</v>
      </c>
      <c r="S4716" s="42">
        <f t="shared" ca="1" si="79"/>
        <v>50687</v>
      </c>
      <c r="T4716" s="43">
        <f ca="1">_xll.BInterpol('Base CDI'!$H$4:$H$28,'Base CDI'!$J$4:$J$29,S4716,"Cubic","Extrapolate=Linear","MultiX=Average","Skip=True","Sort=True")</f>
        <v>13.422647058823529</v>
      </c>
      <c r="U4716" s="43">
        <f ca="1">_xll.BInterpol('Base CDI'!$H$4:$H$28,'Base CDI'!$I$4:$I$29,S4716,"Cubic","Extrapolate=Linear","MultiX=Average","Skip=True","Sort=True")</f>
        <v>13.385882352941175</v>
      </c>
    </row>
    <row r="4717" spans="16:21" x14ac:dyDescent="0.25">
      <c r="P4717" s="10">
        <v>41374</v>
      </c>
      <c r="Q4717">
        <v>30.227910000000001</v>
      </c>
      <c r="S4717" s="42">
        <f t="shared" ca="1" si="79"/>
        <v>50688</v>
      </c>
      <c r="T4717" s="43">
        <f ca="1">_xll.BInterpol('Base CDI'!$H$4:$H$28,'Base CDI'!$J$4:$J$29,S4717,"Cubic","Extrapolate=Linear","MultiX=Average","Skip=True","Sort=True")</f>
        <v>13.422604651162789</v>
      </c>
      <c r="U4717" s="43">
        <f ca="1">_xll.BInterpol('Base CDI'!$H$4:$H$28,'Base CDI'!$I$4:$I$29,S4717,"Cubic","Extrapolate=Linear","MultiX=Average","Skip=True","Sort=True")</f>
        <v>13.385813953488372</v>
      </c>
    </row>
    <row r="4718" spans="16:21" x14ac:dyDescent="0.25">
      <c r="P4718" s="10">
        <v>41375</v>
      </c>
      <c r="Q4718">
        <v>30.236039999999999</v>
      </c>
      <c r="S4718" s="42">
        <f t="shared" ca="1" si="79"/>
        <v>50689</v>
      </c>
      <c r="T4718" s="43">
        <f ca="1">_xll.BInterpol('Base CDI'!$H$4:$H$28,'Base CDI'!$J$4:$J$29,S4718,"Cubic","Extrapolate=Linear","MultiX=Average","Skip=True","Sort=True")</f>
        <v>13.422562243502052</v>
      </c>
      <c r="U4718" s="43">
        <f ca="1">_xll.BInterpol('Base CDI'!$H$4:$H$28,'Base CDI'!$I$4:$I$29,S4718,"Cubic","Extrapolate=Linear","MultiX=Average","Skip=True","Sort=True")</f>
        <v>13.385745554035568</v>
      </c>
    </row>
    <row r="4719" spans="16:21" x14ac:dyDescent="0.25">
      <c r="P4719" s="10">
        <v>41376</v>
      </c>
      <c r="Q4719">
        <v>30.24417</v>
      </c>
      <c r="S4719" s="42">
        <f t="shared" ca="1" si="79"/>
        <v>50690</v>
      </c>
      <c r="T4719" s="43">
        <f ca="1">_xll.BInterpol('Base CDI'!$H$4:$H$28,'Base CDI'!$J$4:$J$29,S4719,"Cubic","Extrapolate=Linear","MultiX=Average","Skip=True","Sort=True")</f>
        <v>13.422519835841312</v>
      </c>
      <c r="U4719" s="43">
        <f ca="1">_xll.BInterpol('Base CDI'!$H$4:$H$28,'Base CDI'!$I$4:$I$29,S4719,"Cubic","Extrapolate=Linear","MultiX=Average","Skip=True","Sort=True")</f>
        <v>13.385677154582762</v>
      </c>
    </row>
    <row r="4720" spans="16:21" x14ac:dyDescent="0.25">
      <c r="P4720" s="10">
        <v>41379</v>
      </c>
      <c r="Q4720">
        <v>30.252300000000002</v>
      </c>
      <c r="S4720" s="42">
        <f t="shared" ca="1" si="79"/>
        <v>50691</v>
      </c>
      <c r="T4720" s="43">
        <f ca="1">_xll.BInterpol('Base CDI'!$H$4:$H$28,'Base CDI'!$J$4:$J$29,S4720,"Cubic","Extrapolate=Linear","MultiX=Average","Skip=True","Sort=True")</f>
        <v>13.422477428180573</v>
      </c>
      <c r="U4720" s="43">
        <f ca="1">_xll.BInterpol('Base CDI'!$H$4:$H$28,'Base CDI'!$I$4:$I$29,S4720,"Cubic","Extrapolate=Linear","MultiX=Average","Skip=True","Sort=True")</f>
        <v>13.385608755129958</v>
      </c>
    </row>
    <row r="4721" spans="16:21" x14ac:dyDescent="0.25">
      <c r="P4721" s="10">
        <v>41380</v>
      </c>
      <c r="Q4721">
        <v>30.260439999999999</v>
      </c>
      <c r="S4721" s="42">
        <f t="shared" ca="1" si="79"/>
        <v>50692</v>
      </c>
      <c r="T4721" s="43">
        <f ca="1">_xll.BInterpol('Base CDI'!$H$4:$H$28,'Base CDI'!$J$4:$J$29,S4721,"Cubic","Extrapolate=Linear","MultiX=Average","Skip=True","Sort=True")</f>
        <v>13.422435020519835</v>
      </c>
      <c r="U4721" s="43">
        <f ca="1">_xll.BInterpol('Base CDI'!$H$4:$H$28,'Base CDI'!$I$4:$I$29,S4721,"Cubic","Extrapolate=Linear","MultiX=Average","Skip=True","Sort=True")</f>
        <v>13.385540355677154</v>
      </c>
    </row>
    <row r="4722" spans="16:21" x14ac:dyDescent="0.25">
      <c r="P4722" s="10">
        <v>41381</v>
      </c>
      <c r="Q4722">
        <v>30.268560000000001</v>
      </c>
      <c r="S4722" s="42">
        <f t="shared" ca="1" si="79"/>
        <v>50693</v>
      </c>
      <c r="T4722" s="43">
        <f ca="1">_xll.BInterpol('Base CDI'!$H$4:$H$28,'Base CDI'!$J$4:$J$29,S4722,"Cubic","Extrapolate=Linear","MultiX=Average","Skip=True","Sort=True")</f>
        <v>13.422392612859095</v>
      </c>
      <c r="U4722" s="43">
        <f ca="1">_xll.BInterpol('Base CDI'!$H$4:$H$28,'Base CDI'!$I$4:$I$29,S4722,"Cubic","Extrapolate=Linear","MultiX=Average","Skip=True","Sort=True")</f>
        <v>13.385471956224348</v>
      </c>
    </row>
    <row r="4723" spans="16:21" x14ac:dyDescent="0.25">
      <c r="P4723" s="10">
        <v>41382</v>
      </c>
      <c r="Q4723">
        <v>30.276689999999999</v>
      </c>
      <c r="S4723" s="42">
        <f t="shared" ca="1" si="79"/>
        <v>50694</v>
      </c>
      <c r="T4723" s="43">
        <f ca="1">_xll.BInterpol('Base CDI'!$H$4:$H$28,'Base CDI'!$J$4:$J$29,S4723,"Cubic","Extrapolate=Linear","MultiX=Average","Skip=True","Sort=True")</f>
        <v>13.422350205198358</v>
      </c>
      <c r="U4723" s="43">
        <f ca="1">_xll.BInterpol('Base CDI'!$H$4:$H$28,'Base CDI'!$I$4:$I$29,S4723,"Cubic","Extrapolate=Linear","MultiX=Average","Skip=True","Sort=True")</f>
        <v>13.385403556771545</v>
      </c>
    </row>
    <row r="4724" spans="16:21" x14ac:dyDescent="0.25">
      <c r="P4724" s="10">
        <v>41383</v>
      </c>
      <c r="Q4724">
        <v>30.28509</v>
      </c>
      <c r="S4724" s="42">
        <f t="shared" ca="1" si="79"/>
        <v>50695</v>
      </c>
      <c r="T4724" s="43">
        <f ca="1">_xll.BInterpol('Base CDI'!$H$4:$H$28,'Base CDI'!$J$4:$J$29,S4724,"Cubic","Extrapolate=Linear","MultiX=Average","Skip=True","Sort=True")</f>
        <v>13.422307797537618</v>
      </c>
      <c r="U4724" s="43">
        <f ca="1">_xll.BInterpol('Base CDI'!$H$4:$H$28,'Base CDI'!$I$4:$I$29,S4724,"Cubic","Extrapolate=Linear","MultiX=Average","Skip=True","Sort=True")</f>
        <v>13.385335157318741</v>
      </c>
    </row>
    <row r="4725" spans="16:21" x14ac:dyDescent="0.25">
      <c r="P4725" s="10">
        <v>41386</v>
      </c>
      <c r="Q4725">
        <v>30.293489999999998</v>
      </c>
      <c r="S4725" s="42">
        <f t="shared" ca="1" si="79"/>
        <v>50696</v>
      </c>
      <c r="T4725" s="43">
        <f ca="1">_xll.BInterpol('Base CDI'!$H$4:$H$28,'Base CDI'!$J$4:$J$29,S4725,"Cubic","Extrapolate=Linear","MultiX=Average","Skip=True","Sort=True")</f>
        <v>13.42226538987688</v>
      </c>
      <c r="U4725" s="43">
        <f ca="1">_xll.BInterpol('Base CDI'!$H$4:$H$28,'Base CDI'!$I$4:$I$29,S4725,"Cubic","Extrapolate=Linear","MultiX=Average","Skip=True","Sort=True")</f>
        <v>13.385266757865937</v>
      </c>
    </row>
    <row r="4726" spans="16:21" x14ac:dyDescent="0.25">
      <c r="P4726" s="10">
        <v>41387</v>
      </c>
      <c r="Q4726">
        <v>30.3019</v>
      </c>
      <c r="S4726" s="42">
        <f t="shared" ca="1" si="79"/>
        <v>50697</v>
      </c>
      <c r="T4726" s="43">
        <f ca="1">_xll.BInterpol('Base CDI'!$H$4:$H$28,'Base CDI'!$J$4:$J$29,S4726,"Cubic","Extrapolate=Linear","MultiX=Average","Skip=True","Sort=True")</f>
        <v>13.422222982216141</v>
      </c>
      <c r="U4726" s="43">
        <f ca="1">_xll.BInterpol('Base CDI'!$H$4:$H$28,'Base CDI'!$I$4:$I$29,S4726,"Cubic","Extrapolate=Linear","MultiX=Average","Skip=True","Sort=True")</f>
        <v>13.385198358413131</v>
      </c>
    </row>
    <row r="4727" spans="16:21" x14ac:dyDescent="0.25">
      <c r="P4727" s="10">
        <v>41388</v>
      </c>
      <c r="Q4727">
        <v>30.310300000000002</v>
      </c>
      <c r="S4727" s="42">
        <f t="shared" ca="1" si="79"/>
        <v>50698</v>
      </c>
      <c r="T4727" s="43">
        <f ca="1">_xll.BInterpol('Base CDI'!$H$4:$H$28,'Base CDI'!$J$4:$J$29,S4727,"Cubic","Extrapolate=Linear","MultiX=Average","Skip=True","Sort=True")</f>
        <v>13.422180574555401</v>
      </c>
      <c r="U4727" s="43">
        <f ca="1">_xll.BInterpol('Base CDI'!$H$4:$H$28,'Base CDI'!$I$4:$I$29,S4727,"Cubic","Extrapolate=Linear","MultiX=Average","Skip=True","Sort=True")</f>
        <v>13.385129958960327</v>
      </c>
    </row>
    <row r="4728" spans="16:21" x14ac:dyDescent="0.25">
      <c r="P4728" s="10">
        <v>41389</v>
      </c>
      <c r="Q4728">
        <v>30.318709999999999</v>
      </c>
      <c r="S4728" s="42">
        <f t="shared" ca="1" si="79"/>
        <v>50699</v>
      </c>
      <c r="T4728" s="43">
        <f ca="1">_xll.BInterpol('Base CDI'!$H$4:$H$28,'Base CDI'!$J$4:$J$29,S4728,"Cubic","Extrapolate=Linear","MultiX=Average","Skip=True","Sort=True")</f>
        <v>13.422138166894664</v>
      </c>
      <c r="U4728" s="43">
        <f ca="1">_xll.BInterpol('Base CDI'!$H$4:$H$28,'Base CDI'!$I$4:$I$29,S4728,"Cubic","Extrapolate=Linear","MultiX=Average","Skip=True","Sort=True")</f>
        <v>13.385061559507523</v>
      </c>
    </row>
    <row r="4729" spans="16:21" x14ac:dyDescent="0.25">
      <c r="P4729" s="10">
        <v>41390</v>
      </c>
      <c r="Q4729">
        <v>30.327120000000001</v>
      </c>
      <c r="S4729" s="42">
        <f t="shared" ca="1" si="79"/>
        <v>50700</v>
      </c>
      <c r="T4729" s="43">
        <f ca="1">_xll.BInterpol('Base CDI'!$H$4:$H$28,'Base CDI'!$J$4:$J$29,S4729,"Cubic","Extrapolate=Linear","MultiX=Average","Skip=True","Sort=True")</f>
        <v>13.422095759233924</v>
      </c>
      <c r="U4729" s="43">
        <f ca="1">_xll.BInterpol('Base CDI'!$H$4:$H$28,'Base CDI'!$I$4:$I$29,S4729,"Cubic","Extrapolate=Linear","MultiX=Average","Skip=True","Sort=True")</f>
        <v>13.384993160054719</v>
      </c>
    </row>
    <row r="4730" spans="16:21" x14ac:dyDescent="0.25">
      <c r="P4730" s="10">
        <v>41393</v>
      </c>
      <c r="Q4730">
        <v>30.335519999999999</v>
      </c>
      <c r="S4730" s="42">
        <f t="shared" ca="1" si="79"/>
        <v>50701</v>
      </c>
      <c r="T4730" s="43">
        <f ca="1">_xll.BInterpol('Base CDI'!$H$4:$H$28,'Base CDI'!$J$4:$J$29,S4730,"Cubic","Extrapolate=Linear","MultiX=Average","Skip=True","Sort=True")</f>
        <v>13.422053351573187</v>
      </c>
      <c r="U4730" s="43">
        <f ca="1">_xll.BInterpol('Base CDI'!$H$4:$H$28,'Base CDI'!$I$4:$I$29,S4730,"Cubic","Extrapolate=Linear","MultiX=Average","Skip=True","Sort=True")</f>
        <v>13.384924760601914</v>
      </c>
    </row>
    <row r="4731" spans="16:21" x14ac:dyDescent="0.25">
      <c r="P4731" s="10">
        <v>41394</v>
      </c>
      <c r="Q4731">
        <v>30.34393</v>
      </c>
      <c r="S4731" s="42">
        <f t="shared" ca="1" si="79"/>
        <v>50702</v>
      </c>
      <c r="T4731" s="43">
        <f ca="1">_xll.BInterpol('Base CDI'!$H$4:$H$28,'Base CDI'!$J$4:$J$29,S4731,"Cubic","Extrapolate=Linear","MultiX=Average","Skip=True","Sort=True")</f>
        <v>13.422010943912447</v>
      </c>
      <c r="U4731" s="43">
        <f ca="1">_xll.BInterpol('Base CDI'!$H$4:$H$28,'Base CDI'!$I$4:$I$29,S4731,"Cubic","Extrapolate=Linear","MultiX=Average","Skip=True","Sort=True")</f>
        <v>13.38485636114911</v>
      </c>
    </row>
    <row r="4732" spans="16:21" x14ac:dyDescent="0.25">
      <c r="P4732" s="10">
        <v>41396</v>
      </c>
      <c r="Q4732">
        <v>30.352329999999998</v>
      </c>
      <c r="S4732" s="42">
        <f t="shared" ca="1" si="79"/>
        <v>50703</v>
      </c>
      <c r="T4732" s="43">
        <f ca="1">_xll.BInterpol('Base CDI'!$H$4:$H$28,'Base CDI'!$J$4:$J$29,S4732,"Cubic","Extrapolate=Linear","MultiX=Average","Skip=True","Sort=True")</f>
        <v>13.421968536251709</v>
      </c>
      <c r="U4732" s="43">
        <f ca="1">_xll.BInterpol('Base CDI'!$H$4:$H$28,'Base CDI'!$I$4:$I$29,S4732,"Cubic","Extrapolate=Linear","MultiX=Average","Skip=True","Sort=True")</f>
        <v>13.384787961696306</v>
      </c>
    </row>
    <row r="4733" spans="16:21" x14ac:dyDescent="0.25">
      <c r="P4733" s="10">
        <v>41397</v>
      </c>
      <c r="Q4733">
        <v>30.36074</v>
      </c>
      <c r="S4733" s="42">
        <f t="shared" ca="1" si="79"/>
        <v>50704</v>
      </c>
      <c r="T4733" s="43">
        <f ca="1">_xll.BInterpol('Base CDI'!$H$4:$H$28,'Base CDI'!$J$4:$J$29,S4733,"Cubic","Extrapolate=Linear","MultiX=Average","Skip=True","Sort=True")</f>
        <v>13.42192612859097</v>
      </c>
      <c r="U4733" s="43">
        <f ca="1">_xll.BInterpol('Base CDI'!$H$4:$H$28,'Base CDI'!$I$4:$I$29,S4733,"Cubic","Extrapolate=Linear","MultiX=Average","Skip=True","Sort=True")</f>
        <v>13.3847195622435</v>
      </c>
    </row>
    <row r="4734" spans="16:21" x14ac:dyDescent="0.25">
      <c r="P4734" s="10">
        <v>41400</v>
      </c>
      <c r="Q4734">
        <v>30.369160000000001</v>
      </c>
      <c r="S4734" s="42">
        <f t="shared" ca="1" si="79"/>
        <v>50705</v>
      </c>
      <c r="T4734" s="43">
        <f ca="1">_xll.BInterpol('Base CDI'!$H$4:$H$28,'Base CDI'!$J$4:$J$29,S4734,"Cubic","Extrapolate=Linear","MultiX=Average","Skip=True","Sort=True")</f>
        <v>13.421883720930232</v>
      </c>
      <c r="U4734" s="43">
        <f ca="1">_xll.BInterpol('Base CDI'!$H$4:$H$28,'Base CDI'!$I$4:$I$29,S4734,"Cubic","Extrapolate=Linear","MultiX=Average","Skip=True","Sort=True")</f>
        <v>13.384651162790696</v>
      </c>
    </row>
    <row r="4735" spans="16:21" x14ac:dyDescent="0.25">
      <c r="P4735" s="10">
        <v>41401</v>
      </c>
      <c r="Q4735">
        <v>30.377579999999998</v>
      </c>
      <c r="S4735" s="42">
        <f t="shared" ca="1" si="79"/>
        <v>50706</v>
      </c>
      <c r="T4735" s="43">
        <f ca="1">_xll.BInterpol('Base CDI'!$H$4:$H$28,'Base CDI'!$J$4:$J$29,S4735,"Cubic","Extrapolate=Linear","MultiX=Average","Skip=True","Sort=True")</f>
        <v>13.421841313269493</v>
      </c>
      <c r="U4735" s="43">
        <f ca="1">_xll.BInterpol('Base CDI'!$H$4:$H$28,'Base CDI'!$I$4:$I$29,S4735,"Cubic","Extrapolate=Linear","MultiX=Average","Skip=True","Sort=True")</f>
        <v>13.384582763337892</v>
      </c>
    </row>
    <row r="4736" spans="16:21" x14ac:dyDescent="0.25">
      <c r="P4736" s="10">
        <v>41402</v>
      </c>
      <c r="Q4736">
        <v>30.386009999999999</v>
      </c>
      <c r="S4736" s="42">
        <f t="shared" ca="1" si="79"/>
        <v>50707</v>
      </c>
      <c r="T4736" s="43">
        <f ca="1">_xll.BInterpol('Base CDI'!$H$4:$H$28,'Base CDI'!$J$4:$J$29,S4736,"Cubic","Extrapolate=Linear","MultiX=Average","Skip=True","Sort=True")</f>
        <v>13.421798905608753</v>
      </c>
      <c r="U4736" s="43">
        <f ca="1">_xll.BInterpol('Base CDI'!$H$4:$H$28,'Base CDI'!$I$4:$I$29,S4736,"Cubic","Extrapolate=Linear","MultiX=Average","Skip=True","Sort=True")</f>
        <v>13.384514363885089</v>
      </c>
    </row>
    <row r="4737" spans="16:21" x14ac:dyDescent="0.25">
      <c r="P4737" s="10">
        <v>41403</v>
      </c>
      <c r="Q4737">
        <v>30.39443</v>
      </c>
      <c r="S4737" s="42">
        <f t="shared" ca="1" si="79"/>
        <v>50708</v>
      </c>
      <c r="T4737" s="43">
        <f ca="1">_xll.BInterpol('Base CDI'!$H$4:$H$28,'Base CDI'!$J$4:$J$29,S4737,"Cubic","Extrapolate=Linear","MultiX=Average","Skip=True","Sort=True")</f>
        <v>13.421756497948016</v>
      </c>
      <c r="U4737" s="43">
        <f ca="1">_xll.BInterpol('Base CDI'!$H$4:$H$28,'Base CDI'!$I$4:$I$29,S4737,"Cubic","Extrapolate=Linear","MultiX=Average","Skip=True","Sort=True")</f>
        <v>13.384445964432283</v>
      </c>
    </row>
    <row r="4738" spans="16:21" x14ac:dyDescent="0.25">
      <c r="P4738" s="10">
        <v>41404</v>
      </c>
      <c r="Q4738">
        <v>30.40286</v>
      </c>
      <c r="S4738" s="42">
        <f t="shared" ca="1" si="79"/>
        <v>50709</v>
      </c>
      <c r="T4738" s="43">
        <f ca="1">_xll.BInterpol('Base CDI'!$H$4:$H$28,'Base CDI'!$J$4:$J$29,S4738,"Cubic","Extrapolate=Linear","MultiX=Average","Skip=True","Sort=True")</f>
        <v>13.421714090287276</v>
      </c>
      <c r="U4738" s="43">
        <f ca="1">_xll.BInterpol('Base CDI'!$H$4:$H$28,'Base CDI'!$I$4:$I$29,S4738,"Cubic","Extrapolate=Linear","MultiX=Average","Skip=True","Sort=True")</f>
        <v>13.384377564979479</v>
      </c>
    </row>
    <row r="4739" spans="16:21" x14ac:dyDescent="0.25">
      <c r="P4739" s="10">
        <v>41407</v>
      </c>
      <c r="Q4739">
        <v>30.411280000000001</v>
      </c>
      <c r="S4739" s="42">
        <f t="shared" ca="1" si="79"/>
        <v>50710</v>
      </c>
      <c r="T4739" s="43">
        <f ca="1">_xll.BInterpol('Base CDI'!$H$4:$H$28,'Base CDI'!$J$4:$J$29,S4739,"Cubic","Extrapolate=Linear","MultiX=Average","Skip=True","Sort=True")</f>
        <v>13.421671682626538</v>
      </c>
      <c r="U4739" s="43">
        <f ca="1">_xll.BInterpol('Base CDI'!$H$4:$H$28,'Base CDI'!$I$4:$I$29,S4739,"Cubic","Extrapolate=Linear","MultiX=Average","Skip=True","Sort=True")</f>
        <v>13.384309165526675</v>
      </c>
    </row>
    <row r="4740" spans="16:21" x14ac:dyDescent="0.25">
      <c r="P4740" s="10">
        <v>41408</v>
      </c>
      <c r="Q4740">
        <v>30.419689999999999</v>
      </c>
      <c r="S4740" s="42">
        <f t="shared" ca="1" si="79"/>
        <v>50711</v>
      </c>
      <c r="T4740" s="43">
        <f ca="1">_xll.BInterpol('Base CDI'!$H$4:$H$28,'Base CDI'!$J$4:$J$29,S4740,"Cubic","Extrapolate=Linear","MultiX=Average","Skip=True","Sort=True")</f>
        <v>13.421629274965799</v>
      </c>
      <c r="U4740" s="43">
        <f ca="1">_xll.BInterpol('Base CDI'!$H$4:$H$28,'Base CDI'!$I$4:$I$29,S4740,"Cubic","Extrapolate=Linear","MultiX=Average","Skip=True","Sort=True")</f>
        <v>13.384240766073871</v>
      </c>
    </row>
    <row r="4741" spans="16:21" x14ac:dyDescent="0.25">
      <c r="P4741" s="10">
        <v>41409</v>
      </c>
      <c r="Q4741">
        <v>30.42811</v>
      </c>
      <c r="S4741" s="42">
        <f t="shared" ca="1" si="79"/>
        <v>50712</v>
      </c>
      <c r="T4741" s="43">
        <f ca="1">_xll.BInterpol('Base CDI'!$H$4:$H$28,'Base CDI'!$J$4:$J$29,S4741,"Cubic","Extrapolate=Linear","MultiX=Average","Skip=True","Sort=True")</f>
        <v>13.421586867305061</v>
      </c>
      <c r="U4741" s="43">
        <f ca="1">_xll.BInterpol('Base CDI'!$H$4:$H$28,'Base CDI'!$I$4:$I$29,S4741,"Cubic","Extrapolate=Linear","MultiX=Average","Skip=True","Sort=True")</f>
        <v>13.384172366621065</v>
      </c>
    </row>
    <row r="4742" spans="16:21" x14ac:dyDescent="0.25">
      <c r="P4742" s="10">
        <v>41410</v>
      </c>
      <c r="Q4742">
        <v>30.436530000000001</v>
      </c>
      <c r="S4742" s="42">
        <f t="shared" ca="1" si="79"/>
        <v>50713</v>
      </c>
      <c r="T4742" s="43">
        <f ca="1">_xll.BInterpol('Base CDI'!$H$4:$H$28,'Base CDI'!$J$4:$J$29,S4742,"Cubic","Extrapolate=Linear","MultiX=Average","Skip=True","Sort=True")</f>
        <v>13.421544459644322</v>
      </c>
      <c r="U4742" s="43">
        <f ca="1">_xll.BInterpol('Base CDI'!$H$4:$H$28,'Base CDI'!$I$4:$I$29,S4742,"Cubic","Extrapolate=Linear","MultiX=Average","Skip=True","Sort=True")</f>
        <v>13.384103967168262</v>
      </c>
    </row>
    <row r="4743" spans="16:21" x14ac:dyDescent="0.25">
      <c r="P4743" s="10">
        <v>41411</v>
      </c>
      <c r="Q4743">
        <v>30.444949999999999</v>
      </c>
      <c r="S4743" s="42">
        <f t="shared" ca="1" si="79"/>
        <v>50714</v>
      </c>
      <c r="T4743" s="43">
        <f ca="1">_xll.BInterpol('Base CDI'!$H$4:$H$28,'Base CDI'!$J$4:$J$29,S4743,"Cubic","Extrapolate=Linear","MultiX=Average","Skip=True","Sort=True")</f>
        <v>13.421502051983582</v>
      </c>
      <c r="U4743" s="43">
        <f ca="1">_xll.BInterpol('Base CDI'!$H$4:$H$28,'Base CDI'!$I$4:$I$29,S4743,"Cubic","Extrapolate=Linear","MultiX=Average","Skip=True","Sort=True")</f>
        <v>13.384035567715458</v>
      </c>
    </row>
    <row r="4744" spans="16:21" x14ac:dyDescent="0.25">
      <c r="P4744" s="10">
        <v>41414</v>
      </c>
      <c r="Q4744">
        <v>30.45337</v>
      </c>
      <c r="S4744" s="42">
        <f t="shared" ca="1" si="79"/>
        <v>50715</v>
      </c>
      <c r="T4744" s="43">
        <f ca="1">_xll.BInterpol('Base CDI'!$H$4:$H$28,'Base CDI'!$J$4:$J$29,S4744,"Cubic","Extrapolate=Linear","MultiX=Average","Skip=True","Sort=True")</f>
        <v>13.421459644322844</v>
      </c>
      <c r="U4744" s="43">
        <f ca="1">_xll.BInterpol('Base CDI'!$H$4:$H$28,'Base CDI'!$I$4:$I$29,S4744,"Cubic","Extrapolate=Linear","MultiX=Average","Skip=True","Sort=True")</f>
        <v>13.383967168262654</v>
      </c>
    </row>
    <row r="4745" spans="16:21" x14ac:dyDescent="0.25">
      <c r="P4745" s="10">
        <v>41415</v>
      </c>
      <c r="Q4745">
        <v>30.4618</v>
      </c>
      <c r="S4745" s="42">
        <f t="shared" ca="1" si="79"/>
        <v>50716</v>
      </c>
      <c r="T4745" s="43">
        <f ca="1">_xll.BInterpol('Base CDI'!$H$4:$H$28,'Base CDI'!$J$4:$J$29,S4745,"Cubic","Extrapolate=Linear","MultiX=Average","Skip=True","Sort=True")</f>
        <v>13.421417236662105</v>
      </c>
      <c r="U4745" s="43">
        <f ca="1">_xll.BInterpol('Base CDI'!$H$4:$H$28,'Base CDI'!$I$4:$I$29,S4745,"Cubic","Extrapolate=Linear","MultiX=Average","Skip=True","Sort=True")</f>
        <v>13.383898768809848</v>
      </c>
    </row>
    <row r="4746" spans="16:21" x14ac:dyDescent="0.25">
      <c r="P4746" s="10">
        <v>41416</v>
      </c>
      <c r="Q4746">
        <v>30.470230000000001</v>
      </c>
      <c r="S4746" s="42">
        <f t="shared" ca="1" si="79"/>
        <v>50717</v>
      </c>
      <c r="T4746" s="43">
        <f ca="1">_xll.BInterpol('Base CDI'!$H$4:$H$28,'Base CDI'!$J$4:$J$29,S4746,"Cubic","Extrapolate=Linear","MultiX=Average","Skip=True","Sort=True")</f>
        <v>13.421374829001367</v>
      </c>
      <c r="U4746" s="43">
        <f ca="1">_xll.BInterpol('Base CDI'!$H$4:$H$28,'Base CDI'!$I$4:$I$29,S4746,"Cubic","Extrapolate=Linear","MultiX=Average","Skip=True","Sort=True")</f>
        <v>13.383830369357044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80">S4746+1</f>
        <v>50718</v>
      </c>
      <c r="T4747" s="43">
        <f ca="1">_xll.BInterpol('Base CDI'!$H$4:$H$28,'Base CDI'!$J$4:$J$29,S4747,"Cubic","Extrapolate=Linear","MultiX=Average","Skip=True","Sort=True")</f>
        <v>13.421332421340628</v>
      </c>
      <c r="U4747" s="43">
        <f ca="1">_xll.BInterpol('Base CDI'!$H$4:$H$28,'Base CDI'!$I$4:$I$29,S4747,"Cubic","Extrapolate=Linear","MultiX=Average","Skip=True","Sort=True")</f>
        <v>13.38376196990424</v>
      </c>
    </row>
    <row r="4748" spans="16:21" x14ac:dyDescent="0.25">
      <c r="P4748" s="10">
        <v>41418</v>
      </c>
      <c r="Q4748">
        <v>30.487089999999998</v>
      </c>
      <c r="S4748" s="42">
        <f t="shared" ca="1" si="80"/>
        <v>50719</v>
      </c>
      <c r="T4748" s="43">
        <f ca="1">_xll.BInterpol('Base CDI'!$H$4:$H$28,'Base CDI'!$J$4:$J$29,S4748,"Cubic","Extrapolate=Linear","MultiX=Average","Skip=True","Sort=True")</f>
        <v>13.42129001367989</v>
      </c>
      <c r="U4748" s="43">
        <f ca="1">_xll.BInterpol('Base CDI'!$H$4:$H$28,'Base CDI'!$I$4:$I$29,S4748,"Cubic","Extrapolate=Linear","MultiX=Average","Skip=True","Sort=True")</f>
        <v>13.383693570451435</v>
      </c>
    </row>
    <row r="4749" spans="16:21" x14ac:dyDescent="0.25">
      <c r="P4749" s="10">
        <v>41421</v>
      </c>
      <c r="Q4749">
        <v>30.495529999999999</v>
      </c>
      <c r="S4749" s="42">
        <f t="shared" ca="1" si="80"/>
        <v>50720</v>
      </c>
      <c r="T4749" s="43">
        <f ca="1">_xll.BInterpol('Base CDI'!$H$4:$H$28,'Base CDI'!$J$4:$J$29,S4749,"Cubic","Extrapolate=Linear","MultiX=Average","Skip=True","Sort=True")</f>
        <v>13.421247606019151</v>
      </c>
      <c r="U4749" s="43">
        <f ca="1">_xll.BInterpol('Base CDI'!$H$4:$H$28,'Base CDI'!$I$4:$I$29,S4749,"Cubic","Extrapolate=Linear","MultiX=Average","Skip=True","Sort=True")</f>
        <v>13.383625170998631</v>
      </c>
    </row>
    <row r="4750" spans="16:21" x14ac:dyDescent="0.25">
      <c r="P4750" s="10">
        <v>41422</v>
      </c>
      <c r="Q4750">
        <v>30.503969999999999</v>
      </c>
      <c r="S4750" s="42">
        <f t="shared" ca="1" si="80"/>
        <v>50721</v>
      </c>
      <c r="T4750" s="43">
        <f ca="1">_xll.BInterpol('Base CDI'!$H$4:$H$28,'Base CDI'!$J$4:$J$29,S4750,"Cubic","Extrapolate=Linear","MultiX=Average","Skip=True","Sort=True")</f>
        <v>13.421205198358411</v>
      </c>
      <c r="U4750" s="43">
        <f ca="1">_xll.BInterpol('Base CDI'!$H$4:$H$28,'Base CDI'!$I$4:$I$29,S4750,"Cubic","Extrapolate=Linear","MultiX=Average","Skip=True","Sort=True")</f>
        <v>13.383556771545827</v>
      </c>
    </row>
    <row r="4751" spans="16:21" x14ac:dyDescent="0.25">
      <c r="P4751" s="10">
        <v>41423</v>
      </c>
      <c r="Q4751">
        <v>30.512409999999999</v>
      </c>
      <c r="S4751" s="42">
        <f t="shared" ca="1" si="80"/>
        <v>50722</v>
      </c>
      <c r="T4751" s="43">
        <f ca="1">_xll.BInterpol('Base CDI'!$H$4:$H$28,'Base CDI'!$J$4:$J$29,S4751,"Cubic","Extrapolate=Linear","MultiX=Average","Skip=True","Sort=True")</f>
        <v>13.421162790697673</v>
      </c>
      <c r="U4751" s="43">
        <f ca="1">_xll.BInterpol('Base CDI'!$H$4:$H$28,'Base CDI'!$I$4:$I$29,S4751,"Cubic","Extrapolate=Linear","MultiX=Average","Skip=True","Sort=True")</f>
        <v>13.383488372093023</v>
      </c>
    </row>
    <row r="4752" spans="16:21" x14ac:dyDescent="0.25">
      <c r="P4752" s="10">
        <v>41425</v>
      </c>
      <c r="Q4752">
        <v>30.520849999999999</v>
      </c>
      <c r="S4752" s="42">
        <f t="shared" ca="1" si="80"/>
        <v>50723</v>
      </c>
      <c r="T4752" s="43">
        <f ca="1">_xll.BInterpol('Base CDI'!$H$4:$H$28,'Base CDI'!$J$4:$J$29,S4752,"Cubic","Extrapolate=Linear","MultiX=Average","Skip=True","Sort=True")</f>
        <v>13.421120383036934</v>
      </c>
      <c r="U4752" s="43">
        <f ca="1">_xll.BInterpol('Base CDI'!$H$4:$H$28,'Base CDI'!$I$4:$I$29,S4752,"Cubic","Extrapolate=Linear","MultiX=Average","Skip=True","Sort=True")</f>
        <v>13.383419972640217</v>
      </c>
    </row>
    <row r="4753" spans="16:21" x14ac:dyDescent="0.25">
      <c r="P4753" s="10">
        <v>41428</v>
      </c>
      <c r="Q4753">
        <v>30.529859999999999</v>
      </c>
      <c r="S4753" s="42">
        <f t="shared" ca="1" si="80"/>
        <v>50724</v>
      </c>
      <c r="T4753" s="43">
        <f ca="1">_xll.BInterpol('Base CDI'!$H$4:$H$28,'Base CDI'!$J$4:$J$29,S4753,"Cubic","Extrapolate=Linear","MultiX=Average","Skip=True","Sort=True")</f>
        <v>13.421077975376196</v>
      </c>
      <c r="U4753" s="43">
        <f ca="1">_xll.BInterpol('Base CDI'!$H$4:$H$28,'Base CDI'!$I$4:$I$29,S4753,"Cubic","Extrapolate=Linear","MultiX=Average","Skip=True","Sort=True")</f>
        <v>13.383351573187413</v>
      </c>
    </row>
    <row r="4754" spans="16:21" x14ac:dyDescent="0.25">
      <c r="P4754" s="10">
        <v>41429</v>
      </c>
      <c r="Q4754">
        <v>30.538869999999999</v>
      </c>
      <c r="S4754" s="42">
        <f t="shared" ca="1" si="80"/>
        <v>50725</v>
      </c>
      <c r="T4754" s="43">
        <f ca="1">_xll.BInterpol('Base CDI'!$H$4:$H$28,'Base CDI'!$J$4:$J$29,S4754,"Cubic","Extrapolate=Linear","MultiX=Average","Skip=True","Sort=True")</f>
        <v>13.421035567715457</v>
      </c>
      <c r="U4754" s="43">
        <f ca="1">_xll.BInterpol('Base CDI'!$H$4:$H$28,'Base CDI'!$I$4:$I$29,S4754,"Cubic","Extrapolate=Linear","MultiX=Average","Skip=True","Sort=True")</f>
        <v>13.383283173734609</v>
      </c>
    </row>
    <row r="4755" spans="16:21" x14ac:dyDescent="0.25">
      <c r="P4755" s="10">
        <v>41430</v>
      </c>
      <c r="Q4755">
        <v>30.547879999999999</v>
      </c>
      <c r="S4755" s="42">
        <f t="shared" ca="1" si="80"/>
        <v>50726</v>
      </c>
      <c r="T4755" s="43">
        <f ca="1">_xll.BInterpol('Base CDI'!$H$4:$H$28,'Base CDI'!$J$4:$J$29,S4755,"Cubic","Extrapolate=Linear","MultiX=Average","Skip=True","Sort=True")</f>
        <v>13.420993160054719</v>
      </c>
      <c r="U4755" s="43">
        <f ca="1">_xll.BInterpol('Base CDI'!$H$4:$H$28,'Base CDI'!$I$4:$I$29,S4755,"Cubic","Extrapolate=Linear","MultiX=Average","Skip=True","Sort=True")</f>
        <v>13.383214774281806</v>
      </c>
    </row>
    <row r="4756" spans="16:21" x14ac:dyDescent="0.25">
      <c r="P4756" s="10">
        <v>41431</v>
      </c>
      <c r="Q4756">
        <v>30.556889999999999</v>
      </c>
      <c r="S4756" s="42">
        <f t="shared" ca="1" si="80"/>
        <v>50727</v>
      </c>
      <c r="T4756" s="43">
        <f ca="1">_xll.BInterpol('Base CDI'!$H$4:$H$28,'Base CDI'!$J$4:$J$29,S4756,"Cubic","Extrapolate=Linear","MultiX=Average","Skip=True","Sort=True")</f>
        <v>13.420950752393979</v>
      </c>
      <c r="U4756" s="43">
        <f ca="1">_xll.BInterpol('Base CDI'!$H$4:$H$28,'Base CDI'!$I$4:$I$29,S4756,"Cubic","Extrapolate=Linear","MultiX=Average","Skip=True","Sort=True")</f>
        <v>13.383146374829</v>
      </c>
    </row>
    <row r="4757" spans="16:21" x14ac:dyDescent="0.25">
      <c r="P4757" s="10">
        <v>41432</v>
      </c>
      <c r="Q4757">
        <v>30.565909999999999</v>
      </c>
      <c r="S4757" s="42">
        <f t="shared" ca="1" si="80"/>
        <v>50728</v>
      </c>
      <c r="T4757" s="43">
        <f ca="1">_xll.BInterpol('Base CDI'!$H$4:$H$28,'Base CDI'!$J$4:$J$29,S4757,"Cubic","Extrapolate=Linear","MultiX=Average","Skip=True","Sort=True")</f>
        <v>13.42090834473324</v>
      </c>
      <c r="U4757" s="43">
        <f ca="1">_xll.BInterpol('Base CDI'!$H$4:$H$28,'Base CDI'!$I$4:$I$29,S4757,"Cubic","Extrapolate=Linear","MultiX=Average","Skip=True","Sort=True")</f>
        <v>13.383077975376196</v>
      </c>
    </row>
    <row r="4758" spans="16:21" x14ac:dyDescent="0.25">
      <c r="P4758" s="10">
        <v>41435</v>
      </c>
      <c r="Q4758">
        <v>30.574940000000002</v>
      </c>
      <c r="S4758" s="42">
        <f t="shared" ca="1" si="80"/>
        <v>50729</v>
      </c>
      <c r="T4758" s="43">
        <f ca="1">_xll.BInterpol('Base CDI'!$H$4:$H$28,'Base CDI'!$J$4:$J$29,S4758,"Cubic","Extrapolate=Linear","MultiX=Average","Skip=True","Sort=True")</f>
        <v>13.420865937072502</v>
      </c>
      <c r="U4758" s="43">
        <f ca="1">_xll.BInterpol('Base CDI'!$H$4:$H$28,'Base CDI'!$I$4:$I$29,S4758,"Cubic","Extrapolate=Linear","MultiX=Average","Skip=True","Sort=True")</f>
        <v>13.383009575923392</v>
      </c>
    </row>
    <row r="4759" spans="16:21" x14ac:dyDescent="0.25">
      <c r="P4759" s="10">
        <v>41436</v>
      </c>
      <c r="Q4759">
        <v>30.583960000000001</v>
      </c>
      <c r="S4759" s="42">
        <f t="shared" ca="1" si="80"/>
        <v>50730</v>
      </c>
      <c r="T4759" s="43">
        <f ca="1">_xll.BInterpol('Base CDI'!$H$4:$H$28,'Base CDI'!$J$4:$J$29,S4759,"Cubic","Extrapolate=Linear","MultiX=Average","Skip=True","Sort=True")</f>
        <v>13.420823529411763</v>
      </c>
      <c r="U4759" s="43">
        <f ca="1">_xll.BInterpol('Base CDI'!$H$4:$H$28,'Base CDI'!$I$4:$I$29,S4759,"Cubic","Extrapolate=Linear","MultiX=Average","Skip=True","Sort=True")</f>
        <v>13.382941176470588</v>
      </c>
    </row>
    <row r="4760" spans="16:21" x14ac:dyDescent="0.25">
      <c r="P4760" s="10">
        <v>41437</v>
      </c>
      <c r="Q4760">
        <v>30.59299</v>
      </c>
      <c r="S4760" s="42">
        <f t="shared" ca="1" si="80"/>
        <v>50731</v>
      </c>
      <c r="T4760" s="43">
        <f ca="1">_xll.BInterpol('Base CDI'!$H$4:$H$28,'Base CDI'!$J$4:$J$29,S4760,"Cubic","Extrapolate=Linear","MultiX=Average","Skip=True","Sort=True")</f>
        <v>13.420781121751025</v>
      </c>
      <c r="U4760" s="43">
        <f ca="1">_xll.BInterpol('Base CDI'!$H$4:$H$28,'Base CDI'!$I$4:$I$29,S4760,"Cubic","Extrapolate=Linear","MultiX=Average","Skip=True","Sort=True")</f>
        <v>13.382872777017782</v>
      </c>
    </row>
    <row r="4761" spans="16:21" x14ac:dyDescent="0.25">
      <c r="P4761" s="10">
        <v>41438</v>
      </c>
      <c r="Q4761">
        <v>30.60201</v>
      </c>
      <c r="S4761" s="42">
        <f t="shared" ca="1" si="80"/>
        <v>50732</v>
      </c>
      <c r="T4761" s="43">
        <f ca="1">_xll.BInterpol('Base CDI'!$H$4:$H$28,'Base CDI'!$J$4:$J$29,S4761,"Cubic","Extrapolate=Linear","MultiX=Average","Skip=True","Sort=True")</f>
        <v>13.420738714090286</v>
      </c>
      <c r="U4761" s="43">
        <f ca="1">_xll.BInterpol('Base CDI'!$H$4:$H$28,'Base CDI'!$I$4:$I$29,S4761,"Cubic","Extrapolate=Linear","MultiX=Average","Skip=True","Sort=True")</f>
        <v>13.382804377564979</v>
      </c>
    </row>
    <row r="4762" spans="16:21" x14ac:dyDescent="0.25">
      <c r="P4762" s="10">
        <v>41439</v>
      </c>
      <c r="Q4762">
        <v>30.611049999999999</v>
      </c>
      <c r="S4762" s="42">
        <f t="shared" ca="1" si="80"/>
        <v>50733</v>
      </c>
      <c r="T4762" s="43">
        <f ca="1">_xll.BInterpol('Base CDI'!$H$4:$H$28,'Base CDI'!$J$4:$J$29,S4762,"Cubic","Extrapolate=Linear","MultiX=Average","Skip=True","Sort=True")</f>
        <v>13.420696306429548</v>
      </c>
      <c r="U4762" s="43">
        <f ca="1">_xll.BInterpol('Base CDI'!$H$4:$H$28,'Base CDI'!$I$4:$I$29,S4762,"Cubic","Extrapolate=Linear","MultiX=Average","Skip=True","Sort=True")</f>
        <v>13.382735978112175</v>
      </c>
    </row>
    <row r="4763" spans="16:21" x14ac:dyDescent="0.25">
      <c r="P4763" s="10">
        <v>41442</v>
      </c>
      <c r="Q4763">
        <v>30.620080000000002</v>
      </c>
      <c r="S4763" s="42">
        <f t="shared" ca="1" si="80"/>
        <v>50734</v>
      </c>
      <c r="T4763" s="43">
        <f ca="1">_xll.BInterpol('Base CDI'!$H$4:$H$28,'Base CDI'!$J$4:$J$29,S4763,"Cubic","Extrapolate=Linear","MultiX=Average","Skip=True","Sort=True")</f>
        <v>13.420653898768808</v>
      </c>
      <c r="U4763" s="43">
        <f ca="1">_xll.BInterpol('Base CDI'!$H$4:$H$28,'Base CDI'!$I$4:$I$29,S4763,"Cubic","Extrapolate=Linear","MultiX=Average","Skip=True","Sort=True")</f>
        <v>13.382667578659369</v>
      </c>
    </row>
    <row r="4764" spans="16:21" x14ac:dyDescent="0.25">
      <c r="P4764" s="10">
        <v>41443</v>
      </c>
      <c r="Q4764">
        <v>30.62912</v>
      </c>
      <c r="S4764" s="42">
        <f t="shared" ca="1" si="80"/>
        <v>50735</v>
      </c>
      <c r="T4764" s="43">
        <f ca="1">_xll.BInterpol('Base CDI'!$H$4:$H$28,'Base CDI'!$J$4:$J$29,S4764,"Cubic","Extrapolate=Linear","MultiX=Average","Skip=True","Sort=True")</f>
        <v>13.420611491108071</v>
      </c>
      <c r="U4764" s="43">
        <f ca="1">_xll.BInterpol('Base CDI'!$H$4:$H$28,'Base CDI'!$I$4:$I$29,S4764,"Cubic","Extrapolate=Linear","MultiX=Average","Skip=True","Sort=True")</f>
        <v>13.382599179206565</v>
      </c>
    </row>
    <row r="4765" spans="16:21" x14ac:dyDescent="0.25">
      <c r="P4765" s="10">
        <v>41444</v>
      </c>
      <c r="Q4765">
        <v>30.638159999999999</v>
      </c>
      <c r="S4765" s="42">
        <f t="shared" ca="1" si="80"/>
        <v>50736</v>
      </c>
      <c r="T4765" s="43">
        <f ca="1">_xll.BInterpol('Base CDI'!$H$4:$H$28,'Base CDI'!$J$4:$J$29,S4765,"Cubic","Extrapolate=Linear","MultiX=Average","Skip=True","Sort=True")</f>
        <v>13.420569083447331</v>
      </c>
      <c r="U4765" s="43">
        <f ca="1">_xll.BInterpol('Base CDI'!$H$4:$H$28,'Base CDI'!$I$4:$I$29,S4765,"Cubic","Extrapolate=Linear","MultiX=Average","Skip=True","Sort=True")</f>
        <v>13.382530779753761</v>
      </c>
    </row>
    <row r="4766" spans="16:21" x14ac:dyDescent="0.25">
      <c r="P4766" s="10">
        <v>41445</v>
      </c>
      <c r="Q4766">
        <v>30.647200000000002</v>
      </c>
      <c r="S4766" s="42">
        <f t="shared" ca="1" si="80"/>
        <v>50737</v>
      </c>
      <c r="T4766" s="43">
        <f ca="1">_xll.BInterpol('Base CDI'!$H$4:$H$28,'Base CDI'!$J$4:$J$29,S4766,"Cubic","Extrapolate=Linear","MultiX=Average","Skip=True","Sort=True")</f>
        <v>13.420526675786592</v>
      </c>
      <c r="U4766" s="43">
        <f ca="1">_xll.BInterpol('Base CDI'!$H$4:$H$28,'Base CDI'!$I$4:$I$29,S4766,"Cubic","Extrapolate=Linear","MultiX=Average","Skip=True","Sort=True")</f>
        <v>13.382462380300957</v>
      </c>
    </row>
    <row r="4767" spans="16:21" x14ac:dyDescent="0.25">
      <c r="P4767" s="10">
        <v>41446</v>
      </c>
      <c r="Q4767">
        <v>30.65625</v>
      </c>
      <c r="S4767" s="42">
        <f t="shared" ca="1" si="80"/>
        <v>50738</v>
      </c>
      <c r="T4767" s="43">
        <f ca="1">_xll.BInterpol('Base CDI'!$H$4:$H$28,'Base CDI'!$J$4:$J$29,S4767,"Cubic","Extrapolate=Linear","MultiX=Average","Skip=True","Sort=True")</f>
        <v>13.420484268125854</v>
      </c>
      <c r="U4767" s="43">
        <f ca="1">_xll.BInterpol('Base CDI'!$H$4:$H$28,'Base CDI'!$I$4:$I$29,S4767,"Cubic","Extrapolate=Linear","MultiX=Average","Skip=True","Sort=True")</f>
        <v>13.382393980848152</v>
      </c>
    </row>
    <row r="4768" spans="16:21" x14ac:dyDescent="0.25">
      <c r="P4768" s="10">
        <v>41449</v>
      </c>
      <c r="Q4768">
        <v>30.665289999999999</v>
      </c>
      <c r="S4768" s="42">
        <f t="shared" ca="1" si="80"/>
        <v>50739</v>
      </c>
      <c r="T4768" s="43">
        <f ca="1">_xll.BInterpol('Base CDI'!$H$4:$H$28,'Base CDI'!$J$4:$J$29,S4768,"Cubic","Extrapolate=Linear","MultiX=Average","Skip=True","Sort=True")</f>
        <v>13.420441860465115</v>
      </c>
      <c r="U4768" s="43">
        <f ca="1">_xll.BInterpol('Base CDI'!$H$4:$H$28,'Base CDI'!$I$4:$I$29,S4768,"Cubic","Extrapolate=Linear","MultiX=Average","Skip=True","Sort=True")</f>
        <v>13.382325581395348</v>
      </c>
    </row>
    <row r="4769" spans="16:21" x14ac:dyDescent="0.25">
      <c r="P4769" s="10">
        <v>41450</v>
      </c>
      <c r="Q4769">
        <v>30.67435</v>
      </c>
      <c r="S4769" s="42">
        <f t="shared" ca="1" si="80"/>
        <v>50740</v>
      </c>
      <c r="T4769" s="43">
        <f ca="1">_xll.BInterpol('Base CDI'!$H$4:$H$28,'Base CDI'!$J$4:$J$29,S4769,"Cubic","Extrapolate=Linear","MultiX=Average","Skip=True","Sort=True")</f>
        <v>13.420399452804377</v>
      </c>
      <c r="U4769" s="43">
        <f ca="1">_xll.BInterpol('Base CDI'!$H$4:$H$28,'Base CDI'!$I$4:$I$29,S4769,"Cubic","Extrapolate=Linear","MultiX=Average","Skip=True","Sort=True")</f>
        <v>13.382257181942544</v>
      </c>
    </row>
    <row r="4770" spans="16:21" x14ac:dyDescent="0.25">
      <c r="P4770" s="10">
        <v>41451</v>
      </c>
      <c r="Q4770">
        <v>30.683399999999999</v>
      </c>
      <c r="S4770" s="42">
        <f t="shared" ca="1" si="80"/>
        <v>50741</v>
      </c>
      <c r="T4770" s="43">
        <f ca="1">_xll.BInterpol('Base CDI'!$H$4:$H$28,'Base CDI'!$J$4:$J$29,S4770,"Cubic","Extrapolate=Linear","MultiX=Average","Skip=True","Sort=True")</f>
        <v>13.420357045143637</v>
      </c>
      <c r="U4770" s="43">
        <f ca="1">_xll.BInterpol('Base CDI'!$H$4:$H$28,'Base CDI'!$I$4:$I$29,S4770,"Cubic","Extrapolate=Linear","MultiX=Average","Skip=True","Sort=True")</f>
        <v>13.38218878248974</v>
      </c>
    </row>
    <row r="4771" spans="16:21" x14ac:dyDescent="0.25">
      <c r="P4771" s="10">
        <v>41452</v>
      </c>
      <c r="Q4771">
        <v>30.692450000000001</v>
      </c>
      <c r="S4771" s="42">
        <f t="shared" ca="1" si="80"/>
        <v>50742</v>
      </c>
      <c r="T4771" s="43">
        <f ca="1">_xll.BInterpol('Base CDI'!$H$4:$H$28,'Base CDI'!$J$4:$J$29,S4771,"Cubic","Extrapolate=Linear","MultiX=Average","Skip=True","Sort=True")</f>
        <v>13.4203146374829</v>
      </c>
      <c r="U4771" s="43">
        <f ca="1">_xll.BInterpol('Base CDI'!$H$4:$H$28,'Base CDI'!$I$4:$I$29,S4771,"Cubic","Extrapolate=Linear","MultiX=Average","Skip=True","Sort=True")</f>
        <v>13.382120383036934</v>
      </c>
    </row>
    <row r="4772" spans="16:21" x14ac:dyDescent="0.25">
      <c r="P4772" s="10">
        <v>41453</v>
      </c>
      <c r="Q4772">
        <v>30.701509999999999</v>
      </c>
      <c r="S4772" s="42">
        <f t="shared" ca="1" si="80"/>
        <v>50743</v>
      </c>
      <c r="T4772" s="43">
        <f ca="1">_xll.BInterpol('Base CDI'!$H$4:$H$28,'Base CDI'!$J$4:$J$29,S4772,"Cubic","Extrapolate=Linear","MultiX=Average","Skip=True","Sort=True")</f>
        <v>13.42027222982216</v>
      </c>
      <c r="U4772" s="43">
        <f ca="1">_xll.BInterpol('Base CDI'!$H$4:$H$28,'Base CDI'!$I$4:$I$29,S4772,"Cubic","Extrapolate=Linear","MultiX=Average","Skip=True","Sort=True")</f>
        <v>13.38205198358413</v>
      </c>
    </row>
    <row r="4773" spans="16:21" x14ac:dyDescent="0.25">
      <c r="P4773" s="10">
        <v>41456</v>
      </c>
      <c r="Q4773">
        <v>30.710570000000001</v>
      </c>
      <c r="S4773" s="42">
        <f t="shared" ca="1" si="80"/>
        <v>50744</v>
      </c>
      <c r="T4773" s="43">
        <f ca="1">_xll.BInterpol('Base CDI'!$H$4:$H$28,'Base CDI'!$J$4:$J$29,S4773,"Cubic","Extrapolate=Linear","MultiX=Average","Skip=True","Sort=True")</f>
        <v>13.420229822161421</v>
      </c>
      <c r="U4773" s="43">
        <f ca="1">_xll.BInterpol('Base CDI'!$H$4:$H$28,'Base CDI'!$I$4:$I$29,S4773,"Cubic","Extrapolate=Linear","MultiX=Average","Skip=True","Sort=True")</f>
        <v>13.381983584131326</v>
      </c>
    </row>
    <row r="4774" spans="16:21" x14ac:dyDescent="0.25">
      <c r="P4774" s="10">
        <v>41457</v>
      </c>
      <c r="Q4774">
        <v>30.719639999999998</v>
      </c>
      <c r="S4774" s="42">
        <f t="shared" ca="1" si="80"/>
        <v>50745</v>
      </c>
      <c r="T4774" s="43">
        <f ca="1">_xll.BInterpol('Base CDI'!$H$4:$H$28,'Base CDI'!$J$4:$J$29,S4774,"Cubic","Extrapolate=Linear","MultiX=Average","Skip=True","Sort=True")</f>
        <v>13.420187414500683</v>
      </c>
      <c r="U4774" s="43">
        <f ca="1">_xll.BInterpol('Base CDI'!$H$4:$H$28,'Base CDI'!$I$4:$I$29,S4774,"Cubic","Extrapolate=Linear","MultiX=Average","Skip=True","Sort=True")</f>
        <v>13.381915184678522</v>
      </c>
    </row>
    <row r="4775" spans="16:21" x14ac:dyDescent="0.25">
      <c r="P4775" s="10">
        <v>41458</v>
      </c>
      <c r="Q4775">
        <v>30.7287</v>
      </c>
      <c r="S4775" s="42">
        <f t="shared" ca="1" si="80"/>
        <v>50746</v>
      </c>
      <c r="T4775" s="43">
        <f ca="1">_xll.BInterpol('Base CDI'!$H$4:$H$28,'Base CDI'!$J$4:$J$29,S4775,"Cubic","Extrapolate=Linear","MultiX=Average","Skip=True","Sort=True")</f>
        <v>13.420145006839943</v>
      </c>
      <c r="U4775" s="43">
        <f ca="1">_xll.BInterpol('Base CDI'!$H$4:$H$28,'Base CDI'!$I$4:$I$29,S4775,"Cubic","Extrapolate=Linear","MultiX=Average","Skip=True","Sort=True")</f>
        <v>13.381846785225717</v>
      </c>
    </row>
    <row r="4776" spans="16:21" x14ac:dyDescent="0.25">
      <c r="P4776" s="10">
        <v>41459</v>
      </c>
      <c r="Q4776">
        <v>30.737770000000001</v>
      </c>
      <c r="S4776" s="42">
        <f t="shared" ca="1" si="80"/>
        <v>50747</v>
      </c>
      <c r="T4776" s="43">
        <f ca="1">_xll.BInterpol('Base CDI'!$H$4:$H$28,'Base CDI'!$J$4:$J$29,S4776,"Cubic","Extrapolate=Linear","MultiX=Average","Skip=True","Sort=True")</f>
        <v>13.420102599179206</v>
      </c>
      <c r="U4776" s="43">
        <f ca="1">_xll.BInterpol('Base CDI'!$H$4:$H$28,'Base CDI'!$I$4:$I$29,S4776,"Cubic","Extrapolate=Linear","MultiX=Average","Skip=True","Sort=True")</f>
        <v>13.381778385772913</v>
      </c>
    </row>
    <row r="4777" spans="16:21" x14ac:dyDescent="0.25">
      <c r="P4777" s="10">
        <v>41460</v>
      </c>
      <c r="Q4777">
        <v>30.746849999999998</v>
      </c>
      <c r="S4777" s="42">
        <f t="shared" ca="1" si="80"/>
        <v>50748</v>
      </c>
      <c r="T4777" s="43">
        <f ca="1">_xll.BInterpol('Base CDI'!$H$4:$H$28,'Base CDI'!$J$4:$J$29,S4777,"Cubic","Extrapolate=Linear","MultiX=Average","Skip=True","Sort=True")</f>
        <v>13.420060191518466</v>
      </c>
      <c r="U4777" s="43">
        <f ca="1">_xll.BInterpol('Base CDI'!$H$4:$H$28,'Base CDI'!$I$4:$I$29,S4777,"Cubic","Extrapolate=Linear","MultiX=Average","Skip=True","Sort=True")</f>
        <v>13.381709986320109</v>
      </c>
    </row>
    <row r="4778" spans="16:21" x14ac:dyDescent="0.25">
      <c r="P4778" s="10">
        <v>41463</v>
      </c>
      <c r="Q4778">
        <v>30.75592</v>
      </c>
      <c r="S4778" s="42">
        <f t="shared" ca="1" si="80"/>
        <v>50749</v>
      </c>
      <c r="T4778" s="43">
        <f ca="1">_xll.BInterpol('Base CDI'!$H$4:$H$28,'Base CDI'!$J$4:$J$29,S4778,"Cubic","Extrapolate=Linear","MultiX=Average","Skip=True","Sort=True")</f>
        <v>13.420017783857729</v>
      </c>
      <c r="U4778" s="43">
        <f ca="1">_xll.BInterpol('Base CDI'!$H$4:$H$28,'Base CDI'!$I$4:$I$29,S4778,"Cubic","Extrapolate=Linear","MultiX=Average","Skip=True","Sort=True")</f>
        <v>13.381641586867303</v>
      </c>
    </row>
    <row r="4779" spans="16:21" x14ac:dyDescent="0.25">
      <c r="P4779" s="10">
        <v>41464</v>
      </c>
      <c r="Q4779">
        <v>30.765000000000001</v>
      </c>
      <c r="S4779" s="42">
        <f t="shared" ca="1" si="80"/>
        <v>50750</v>
      </c>
      <c r="T4779" s="43">
        <f ca="1">_xll.BInterpol('Base CDI'!$H$4:$H$28,'Base CDI'!$J$4:$J$29,S4779,"Cubic","Extrapolate=Linear","MultiX=Average","Skip=True","Sort=True")</f>
        <v>13.419975376196989</v>
      </c>
      <c r="U4779" s="43">
        <f ca="1">_xll.BInterpol('Base CDI'!$H$4:$H$28,'Base CDI'!$I$4:$I$29,S4779,"Cubic","Extrapolate=Linear","MultiX=Average","Skip=True","Sort=True")</f>
        <v>13.381573187414499</v>
      </c>
    </row>
    <row r="4780" spans="16:21" x14ac:dyDescent="0.25">
      <c r="P4780" s="10">
        <v>41465</v>
      </c>
      <c r="Q4780">
        <v>30.774080000000001</v>
      </c>
      <c r="S4780" s="42">
        <f t="shared" ca="1" si="80"/>
        <v>50751</v>
      </c>
      <c r="T4780" s="43">
        <f ca="1">_xll.BInterpol('Base CDI'!$H$4:$H$28,'Base CDI'!$J$4:$J$29,S4780,"Cubic","Extrapolate=Linear","MultiX=Average","Skip=True","Sort=True")</f>
        <v>13.41993296853625</v>
      </c>
      <c r="U4780" s="43">
        <f ca="1">_xll.BInterpol('Base CDI'!$H$4:$H$28,'Base CDI'!$I$4:$I$29,S4780,"Cubic","Extrapolate=Linear","MultiX=Average","Skip=True","Sort=True")</f>
        <v>13.381504787961696</v>
      </c>
    </row>
    <row r="4781" spans="16:21" x14ac:dyDescent="0.25">
      <c r="P4781" s="10">
        <v>41466</v>
      </c>
      <c r="Q4781">
        <v>30.783159999999999</v>
      </c>
      <c r="S4781" s="42">
        <f t="shared" ca="1" si="80"/>
        <v>50752</v>
      </c>
      <c r="T4781" s="43">
        <f ca="1">_xll.BInterpol('Base CDI'!$H$4:$H$28,'Base CDI'!$J$4:$J$29,S4781,"Cubic","Extrapolate=Linear","MultiX=Average","Skip=True","Sort=True")</f>
        <v>13.419890560875512</v>
      </c>
      <c r="U4781" s="43">
        <f ca="1">_xll.BInterpol('Base CDI'!$H$4:$H$28,'Base CDI'!$I$4:$I$29,S4781,"Cubic","Extrapolate=Linear","MultiX=Average","Skip=True","Sort=True")</f>
        <v>13.381436388508892</v>
      </c>
    </row>
    <row r="4782" spans="16:21" x14ac:dyDescent="0.25">
      <c r="P4782" s="10">
        <v>41467</v>
      </c>
      <c r="Q4782">
        <v>30.792809999999999</v>
      </c>
      <c r="S4782" s="42">
        <f t="shared" ca="1" si="80"/>
        <v>50753</v>
      </c>
      <c r="T4782" s="43">
        <f ca="1">_xll.BInterpol('Base CDI'!$H$4:$H$28,'Base CDI'!$J$4:$J$29,S4782,"Cubic","Extrapolate=Linear","MultiX=Average","Skip=True","Sort=True")</f>
        <v>13.419848153214772</v>
      </c>
      <c r="U4782" s="43">
        <f ca="1">_xll.BInterpol('Base CDI'!$H$4:$H$28,'Base CDI'!$I$4:$I$29,S4782,"Cubic","Extrapolate=Linear","MultiX=Average","Skip=True","Sort=True")</f>
        <v>13.381367989056086</v>
      </c>
    </row>
    <row r="4783" spans="16:21" x14ac:dyDescent="0.25">
      <c r="P4783" s="10">
        <v>41470</v>
      </c>
      <c r="Q4783">
        <v>30.80247</v>
      </c>
      <c r="S4783" s="42">
        <f t="shared" ca="1" si="80"/>
        <v>50754</v>
      </c>
      <c r="T4783" s="43">
        <f ca="1">_xll.BInterpol('Base CDI'!$H$4:$H$28,'Base CDI'!$J$4:$J$29,S4783,"Cubic","Extrapolate=Linear","MultiX=Average","Skip=True","Sort=True")</f>
        <v>13.419805745554035</v>
      </c>
      <c r="U4783" s="43">
        <f ca="1">_xll.BInterpol('Base CDI'!$H$4:$H$28,'Base CDI'!$I$4:$I$29,S4783,"Cubic","Extrapolate=Linear","MultiX=Average","Skip=True","Sort=True")</f>
        <v>13.381299589603282</v>
      </c>
    </row>
    <row r="4784" spans="16:21" x14ac:dyDescent="0.25">
      <c r="P4784" s="10">
        <v>41471</v>
      </c>
      <c r="Q4784">
        <v>30.81212</v>
      </c>
      <c r="S4784" s="42">
        <f t="shared" ca="1" si="80"/>
        <v>50755</v>
      </c>
      <c r="T4784" s="43">
        <f ca="1">_xll.BInterpol('Base CDI'!$H$4:$H$28,'Base CDI'!$J$4:$J$29,S4784,"Cubic","Extrapolate=Linear","MultiX=Average","Skip=True","Sort=True")</f>
        <v>13.419763337893295</v>
      </c>
      <c r="U4784" s="43">
        <f ca="1">_xll.BInterpol('Base CDI'!$H$4:$H$28,'Base CDI'!$I$4:$I$29,S4784,"Cubic","Extrapolate=Linear","MultiX=Average","Skip=True","Sort=True")</f>
        <v>13.381231190150478</v>
      </c>
    </row>
    <row r="4785" spans="16:21" x14ac:dyDescent="0.25">
      <c r="P4785" s="10">
        <v>41472</v>
      </c>
      <c r="Q4785">
        <v>30.82178</v>
      </c>
      <c r="S4785" s="42">
        <f t="shared" ca="1" si="80"/>
        <v>50756</v>
      </c>
      <c r="T4785" s="43">
        <f ca="1">_xll.BInterpol('Base CDI'!$H$4:$H$28,'Base CDI'!$J$4:$J$29,S4785,"Cubic","Extrapolate=Linear","MultiX=Average","Skip=True","Sort=True")</f>
        <v>13.419720930232558</v>
      </c>
      <c r="U4785" s="43">
        <f ca="1">_xll.BInterpol('Base CDI'!$H$4:$H$28,'Base CDI'!$I$4:$I$29,S4785,"Cubic","Extrapolate=Linear","MultiX=Average","Skip=True","Sort=True")</f>
        <v>13.381162790697674</v>
      </c>
    </row>
    <row r="4786" spans="16:21" x14ac:dyDescent="0.25">
      <c r="P4786" s="10">
        <v>41473</v>
      </c>
      <c r="Q4786">
        <v>30.83145</v>
      </c>
      <c r="S4786" s="42">
        <f t="shared" ca="1" si="80"/>
        <v>50757</v>
      </c>
      <c r="T4786" s="43">
        <f ca="1">_xll.BInterpol('Base CDI'!$H$4:$H$28,'Base CDI'!$J$4:$J$29,S4786,"Cubic","Extrapolate=Linear","MultiX=Average","Skip=True","Sort=True")</f>
        <v>13.419678522571818</v>
      </c>
      <c r="U4786" s="43">
        <f ca="1">_xll.BInterpol('Base CDI'!$H$4:$H$28,'Base CDI'!$I$4:$I$29,S4786,"Cubic","Extrapolate=Linear","MultiX=Average","Skip=True","Sort=True")</f>
        <v>13.381094391244869</v>
      </c>
    </row>
    <row r="4787" spans="16:21" x14ac:dyDescent="0.25">
      <c r="P4787" s="10">
        <v>41474</v>
      </c>
      <c r="Q4787">
        <v>30.84111</v>
      </c>
      <c r="S4787" s="42">
        <f t="shared" ca="1" si="80"/>
        <v>50758</v>
      </c>
      <c r="T4787" s="43">
        <f ca="1">_xll.BInterpol('Base CDI'!$H$4:$H$28,'Base CDI'!$J$4:$J$29,S4787,"Cubic","Extrapolate=Linear","MultiX=Average","Skip=True","Sort=True")</f>
        <v>13.419636114911079</v>
      </c>
      <c r="U4787" s="43">
        <f ca="1">_xll.BInterpol('Base CDI'!$H$4:$H$28,'Base CDI'!$I$4:$I$29,S4787,"Cubic","Extrapolate=Linear","MultiX=Average","Skip=True","Sort=True")</f>
        <v>13.381025991792065</v>
      </c>
    </row>
    <row r="4788" spans="16:21" x14ac:dyDescent="0.25">
      <c r="P4788" s="10">
        <v>41477</v>
      </c>
      <c r="Q4788">
        <v>30.85078</v>
      </c>
      <c r="S4788" s="42">
        <f t="shared" ca="1" si="80"/>
        <v>50759</v>
      </c>
      <c r="T4788" s="43">
        <f ca="1">_xll.BInterpol('Base CDI'!$H$4:$H$28,'Base CDI'!$J$4:$J$29,S4788,"Cubic","Extrapolate=Linear","MultiX=Average","Skip=True","Sort=True")</f>
        <v>13.419593707250341</v>
      </c>
      <c r="U4788" s="43">
        <f ca="1">_xll.BInterpol('Base CDI'!$H$4:$H$28,'Base CDI'!$I$4:$I$29,S4788,"Cubic","Extrapolate=Linear","MultiX=Average","Skip=True","Sort=True")</f>
        <v>13.380957592339261</v>
      </c>
    </row>
    <row r="4789" spans="16:21" x14ac:dyDescent="0.25">
      <c r="P4789" s="10">
        <v>41478</v>
      </c>
      <c r="Q4789">
        <v>30.86046</v>
      </c>
      <c r="S4789" s="42">
        <f t="shared" ca="1" si="80"/>
        <v>50760</v>
      </c>
      <c r="T4789" s="43">
        <f ca="1">_xll.BInterpol('Base CDI'!$H$4:$H$28,'Base CDI'!$J$4:$J$29,S4789,"Cubic","Extrapolate=Linear","MultiX=Average","Skip=True","Sort=True")</f>
        <v>13.419551299589601</v>
      </c>
      <c r="U4789" s="43">
        <f ca="1">_xll.BInterpol('Base CDI'!$H$4:$H$28,'Base CDI'!$I$4:$I$29,S4789,"Cubic","Extrapolate=Linear","MultiX=Average","Skip=True","Sort=True")</f>
        <v>13.380889192886455</v>
      </c>
    </row>
    <row r="4790" spans="16:21" x14ac:dyDescent="0.25">
      <c r="P4790" s="10">
        <v>41479</v>
      </c>
      <c r="Q4790">
        <v>30.87013</v>
      </c>
      <c r="S4790" s="42">
        <f t="shared" ca="1" si="80"/>
        <v>50761</v>
      </c>
      <c r="T4790" s="43">
        <f ca="1">_xll.BInterpol('Base CDI'!$H$4:$H$28,'Base CDI'!$J$4:$J$29,S4790,"Cubic","Extrapolate=Linear","MultiX=Average","Skip=True","Sort=True")</f>
        <v>13.419508891928864</v>
      </c>
      <c r="U4790" s="43">
        <f ca="1">_xll.BInterpol('Base CDI'!$H$4:$H$28,'Base CDI'!$I$4:$I$29,S4790,"Cubic","Extrapolate=Linear","MultiX=Average","Skip=True","Sort=True")</f>
        <v>13.380820793433651</v>
      </c>
    </row>
    <row r="4791" spans="16:21" x14ac:dyDescent="0.25">
      <c r="P4791" s="10">
        <v>41480</v>
      </c>
      <c r="Q4791">
        <v>30.879809999999999</v>
      </c>
      <c r="S4791" s="42">
        <f t="shared" ca="1" si="80"/>
        <v>50762</v>
      </c>
      <c r="T4791" s="43">
        <f ca="1">_xll.BInterpol('Base CDI'!$H$4:$H$28,'Base CDI'!$J$4:$J$29,S4791,"Cubic","Extrapolate=Linear","MultiX=Average","Skip=True","Sort=True")</f>
        <v>13.419466484268124</v>
      </c>
      <c r="U4791" s="43">
        <f ca="1">_xll.BInterpol('Base CDI'!$H$4:$H$28,'Base CDI'!$I$4:$I$29,S4791,"Cubic","Extrapolate=Linear","MultiX=Average","Skip=True","Sort=True")</f>
        <v>13.380752393980847</v>
      </c>
    </row>
    <row r="4792" spans="16:21" x14ac:dyDescent="0.25">
      <c r="P4792" s="10">
        <v>41481</v>
      </c>
      <c r="Q4792">
        <v>30.889489999999999</v>
      </c>
      <c r="S4792" s="42">
        <f t="shared" ca="1" si="80"/>
        <v>50763</v>
      </c>
      <c r="T4792" s="43">
        <f ca="1">_xll.BInterpol('Base CDI'!$H$4:$H$28,'Base CDI'!$J$4:$J$29,S4792,"Cubic","Extrapolate=Linear","MultiX=Average","Skip=True","Sort=True")</f>
        <v>13.419424076607386</v>
      </c>
      <c r="U4792" s="43">
        <f ca="1">_xll.BInterpol('Base CDI'!$H$4:$H$28,'Base CDI'!$I$4:$I$29,S4792,"Cubic","Extrapolate=Linear","MultiX=Average","Skip=True","Sort=True")</f>
        <v>13.380683994528043</v>
      </c>
    </row>
    <row r="4793" spans="16:21" x14ac:dyDescent="0.25">
      <c r="P4793" s="10">
        <v>41484</v>
      </c>
      <c r="Q4793">
        <v>30.899180000000001</v>
      </c>
      <c r="S4793" s="42">
        <f t="shared" ca="1" si="80"/>
        <v>50764</v>
      </c>
      <c r="T4793" s="43">
        <f ca="1">_xll.BInterpol('Base CDI'!$H$4:$H$28,'Base CDI'!$J$4:$J$29,S4793,"Cubic","Extrapolate=Linear","MultiX=Average","Skip=True","Sort=True")</f>
        <v>13.419381668946647</v>
      </c>
      <c r="U4793" s="43">
        <f ca="1">_xll.BInterpol('Base CDI'!$H$4:$H$28,'Base CDI'!$I$4:$I$29,S4793,"Cubic","Extrapolate=Linear","MultiX=Average","Skip=True","Sort=True")</f>
        <v>13.380615595075238</v>
      </c>
    </row>
    <row r="4794" spans="16:21" x14ac:dyDescent="0.25">
      <c r="P4794" s="10">
        <v>41485</v>
      </c>
      <c r="Q4794">
        <v>30.908860000000001</v>
      </c>
      <c r="S4794" s="42">
        <f t="shared" ca="1" si="80"/>
        <v>50765</v>
      </c>
      <c r="T4794" s="43">
        <f ca="1">_xll.BInterpol('Base CDI'!$H$4:$H$28,'Base CDI'!$J$4:$J$29,S4794,"Cubic","Extrapolate=Linear","MultiX=Average","Skip=True","Sort=True")</f>
        <v>13.419339261285909</v>
      </c>
      <c r="U4794" s="43">
        <f ca="1">_xll.BInterpol('Base CDI'!$H$4:$H$28,'Base CDI'!$I$4:$I$29,S4794,"Cubic","Extrapolate=Linear","MultiX=Average","Skip=True","Sort=True")</f>
        <v>13.380547195622434</v>
      </c>
    </row>
    <row r="4795" spans="16:21" x14ac:dyDescent="0.25">
      <c r="P4795" s="10">
        <v>41486</v>
      </c>
      <c r="Q4795">
        <v>30.918559999999999</v>
      </c>
      <c r="S4795" s="42">
        <f t="shared" ca="1" si="80"/>
        <v>50766</v>
      </c>
      <c r="T4795" s="43">
        <f ca="1">_xll.BInterpol('Base CDI'!$H$4:$H$28,'Base CDI'!$J$4:$J$29,S4795,"Cubic","Extrapolate=Linear","MultiX=Average","Skip=True","Sort=True")</f>
        <v>13.41929685362517</v>
      </c>
      <c r="U4795" s="43">
        <f ca="1">_xll.BInterpol('Base CDI'!$H$4:$H$28,'Base CDI'!$I$4:$I$29,S4795,"Cubic","Extrapolate=Linear","MultiX=Average","Skip=True","Sort=True")</f>
        <v>13.38047879616963</v>
      </c>
    </row>
    <row r="4796" spans="16:21" x14ac:dyDescent="0.25">
      <c r="P4796" s="10">
        <v>41487</v>
      </c>
      <c r="Q4796">
        <v>30.928249999999998</v>
      </c>
      <c r="S4796" s="42">
        <f t="shared" ca="1" si="80"/>
        <v>50767</v>
      </c>
      <c r="T4796" s="43">
        <f ca="1">_xll.BInterpol('Base CDI'!$H$4:$H$28,'Base CDI'!$J$4:$J$29,S4796,"Cubic","Extrapolate=Linear","MultiX=Average","Skip=True","Sort=True")</f>
        <v>13.41925444596443</v>
      </c>
      <c r="U4796" s="43">
        <f ca="1">_xll.BInterpol('Base CDI'!$H$4:$H$28,'Base CDI'!$I$4:$I$29,S4796,"Cubic","Extrapolate=Linear","MultiX=Average","Skip=True","Sort=True")</f>
        <v>13.380410396716826</v>
      </c>
    </row>
    <row r="4797" spans="16:21" x14ac:dyDescent="0.25">
      <c r="P4797" s="10">
        <v>41488</v>
      </c>
      <c r="Q4797">
        <v>30.93796</v>
      </c>
      <c r="S4797" s="42">
        <f t="shared" ca="1" si="80"/>
        <v>50768</v>
      </c>
      <c r="T4797" s="43">
        <f ca="1">_xll.BInterpol('Base CDI'!$H$4:$H$28,'Base CDI'!$J$4:$J$29,S4797,"Cubic","Extrapolate=Linear","MultiX=Average","Skip=True","Sort=True")</f>
        <v>13.419212038303693</v>
      </c>
      <c r="U4797" s="43">
        <f ca="1">_xll.BInterpol('Base CDI'!$H$4:$H$28,'Base CDI'!$I$4:$I$29,S4797,"Cubic","Extrapolate=Linear","MultiX=Average","Skip=True","Sort=True")</f>
        <v>13.38034199726402</v>
      </c>
    </row>
    <row r="4798" spans="16:21" x14ac:dyDescent="0.25">
      <c r="P4798" s="10">
        <v>41491</v>
      </c>
      <c r="Q4798">
        <v>30.947669999999999</v>
      </c>
      <c r="S4798" s="42">
        <f t="shared" ca="1" si="80"/>
        <v>50769</v>
      </c>
      <c r="T4798" s="43">
        <f ca="1">_xll.BInterpol('Base CDI'!$H$4:$H$28,'Base CDI'!$J$4:$J$29,S4798,"Cubic","Extrapolate=Linear","MultiX=Average","Skip=True","Sort=True")</f>
        <v>13.419169630642953</v>
      </c>
      <c r="U4798" s="43">
        <f ca="1">_xll.BInterpol('Base CDI'!$H$4:$H$28,'Base CDI'!$I$4:$I$29,S4798,"Cubic","Extrapolate=Linear","MultiX=Average","Skip=True","Sort=True")</f>
        <v>13.380273597811216</v>
      </c>
    </row>
    <row r="4799" spans="16:21" x14ac:dyDescent="0.25">
      <c r="P4799" s="10">
        <v>41492</v>
      </c>
      <c r="Q4799">
        <v>30.957370000000001</v>
      </c>
      <c r="S4799" s="42">
        <f t="shared" ca="1" si="80"/>
        <v>50770</v>
      </c>
      <c r="T4799" s="43">
        <f ca="1">_xll.BInterpol('Base CDI'!$H$4:$H$28,'Base CDI'!$J$4:$J$29,S4799,"Cubic","Extrapolate=Linear","MultiX=Average","Skip=True","Sort=True")</f>
        <v>13.419127222982215</v>
      </c>
      <c r="U4799" s="43">
        <f ca="1">_xll.BInterpol('Base CDI'!$H$4:$H$28,'Base CDI'!$I$4:$I$29,S4799,"Cubic","Extrapolate=Linear","MultiX=Average","Skip=True","Sort=True")</f>
        <v>13.380205198358412</v>
      </c>
    </row>
    <row r="4800" spans="16:21" x14ac:dyDescent="0.25">
      <c r="P4800" s="10">
        <v>41493</v>
      </c>
      <c r="Q4800">
        <v>30.967079999999999</v>
      </c>
      <c r="S4800" s="42">
        <f t="shared" ca="1" si="80"/>
        <v>50771</v>
      </c>
      <c r="T4800" s="43">
        <f ca="1">_xll.BInterpol('Base CDI'!$H$4:$H$28,'Base CDI'!$J$4:$J$29,S4800,"Cubic","Extrapolate=Linear","MultiX=Average","Skip=True","Sort=True")</f>
        <v>13.419084815321476</v>
      </c>
      <c r="U4800" s="43">
        <f ca="1">_xll.BInterpol('Base CDI'!$H$4:$H$28,'Base CDI'!$I$4:$I$29,S4800,"Cubic","Extrapolate=Linear","MultiX=Average","Skip=True","Sort=True")</f>
        <v>13.380136798905609</v>
      </c>
    </row>
    <row r="4801" spans="16:21" x14ac:dyDescent="0.25">
      <c r="P4801" s="10">
        <v>41494</v>
      </c>
      <c r="Q4801">
        <v>30.976790000000001</v>
      </c>
      <c r="S4801" s="42">
        <f t="shared" ca="1" si="80"/>
        <v>50772</v>
      </c>
      <c r="T4801" s="43">
        <f ca="1">_xll.BInterpol('Base CDI'!$H$4:$H$28,'Base CDI'!$J$4:$J$29,S4801,"Cubic","Extrapolate=Linear","MultiX=Average","Skip=True","Sort=True")</f>
        <v>13.419042407660738</v>
      </c>
      <c r="U4801" s="43">
        <f ca="1">_xll.BInterpol('Base CDI'!$H$4:$H$28,'Base CDI'!$I$4:$I$29,S4801,"Cubic","Extrapolate=Linear","MultiX=Average","Skip=True","Sort=True")</f>
        <v>13.380068399452803</v>
      </c>
    </row>
    <row r="4802" spans="16:21" x14ac:dyDescent="0.25">
      <c r="P4802" s="10">
        <v>41495</v>
      </c>
      <c r="Q4802">
        <v>30.986499999999999</v>
      </c>
      <c r="S4802" s="42">
        <f t="shared" ca="1" si="80"/>
        <v>50773</v>
      </c>
      <c r="T4802" s="43">
        <f ca="1">_xll.BInterpol('Base CDI'!$H$4:$H$28,'Base CDI'!$J$4:$J$29,S4802,"Cubic","Extrapolate=Linear","MultiX=Average","Skip=True","Sort=True")</f>
        <v>13.418999999999999</v>
      </c>
      <c r="U4802" s="43">
        <f ca="1">_xll.BInterpol('Base CDI'!$H$4:$H$28,'Base CDI'!$I$4:$I$29,S4802,"Cubic","Extrapolate=Linear","MultiX=Average","Skip=True","Sort=True")</f>
        <v>13.379999999999999</v>
      </c>
    </row>
    <row r="4803" spans="16:21" x14ac:dyDescent="0.25">
      <c r="P4803" s="10">
        <v>41498</v>
      </c>
      <c r="Q4803">
        <v>30.996210000000001</v>
      </c>
      <c r="S4803" s="42">
        <f t="shared" ca="1" si="80"/>
        <v>50774</v>
      </c>
      <c r="T4803" s="43">
        <f ca="1">_xll.BInterpol('Base CDI'!$H$4:$H$28,'Base CDI'!$J$4:$J$29,S4803,"Cubic","Extrapolate=Linear","MultiX=Average","Skip=True","Sort=True")</f>
        <v>13.418957592339259</v>
      </c>
      <c r="U4803" s="43">
        <f ca="1">_xll.BInterpol('Base CDI'!$H$4:$H$28,'Base CDI'!$I$4:$I$29,S4803,"Cubic","Extrapolate=Linear","MultiX=Average","Skip=True","Sort=True")</f>
        <v>13.379931600547195</v>
      </c>
    </row>
    <row r="4804" spans="16:21" x14ac:dyDescent="0.25">
      <c r="P4804" s="10">
        <v>41499</v>
      </c>
      <c r="Q4804">
        <v>31.005929999999999</v>
      </c>
      <c r="S4804" s="42">
        <f t="shared" ca="1" si="80"/>
        <v>50775</v>
      </c>
      <c r="T4804" s="43">
        <f ca="1">_xll.BInterpol('Base CDI'!$H$4:$H$28,'Base CDI'!$J$4:$J$29,S4804,"Cubic","Extrapolate=Linear","MultiX=Average","Skip=True","Sort=True")</f>
        <v>13.418915184678522</v>
      </c>
      <c r="U4804" s="43">
        <f ca="1">_xll.BInterpol('Base CDI'!$H$4:$H$28,'Base CDI'!$I$4:$I$29,S4804,"Cubic","Extrapolate=Linear","MultiX=Average","Skip=True","Sort=True")</f>
        <v>13.379863201094389</v>
      </c>
    </row>
    <row r="4805" spans="16:21" x14ac:dyDescent="0.25">
      <c r="P4805" s="10">
        <v>41500</v>
      </c>
      <c r="Q4805">
        <v>31.015650000000001</v>
      </c>
      <c r="S4805" s="42">
        <f t="shared" ca="1" si="80"/>
        <v>50776</v>
      </c>
      <c r="T4805" s="43">
        <f ca="1">_xll.BInterpol('Base CDI'!$H$4:$H$28,'Base CDI'!$J$4:$J$29,S4805,"Cubic","Extrapolate=Linear","MultiX=Average","Skip=True","Sort=True")</f>
        <v>13.418872777017782</v>
      </c>
      <c r="U4805" s="43">
        <f ca="1">_xll.BInterpol('Base CDI'!$H$4:$H$28,'Base CDI'!$I$4:$I$29,S4805,"Cubic","Extrapolate=Linear","MultiX=Average","Skip=True","Sort=True")</f>
        <v>13.379794801641586</v>
      </c>
    </row>
    <row r="4806" spans="16:21" x14ac:dyDescent="0.25">
      <c r="P4806" s="10">
        <v>41501</v>
      </c>
      <c r="Q4806">
        <v>31.025379999999998</v>
      </c>
      <c r="S4806" s="42">
        <f t="shared" ca="1" si="80"/>
        <v>50777</v>
      </c>
      <c r="T4806" s="43">
        <f ca="1">_xll.BInterpol('Base CDI'!$H$4:$H$28,'Base CDI'!$J$4:$J$29,S4806,"Cubic","Extrapolate=Linear","MultiX=Average","Skip=True","Sort=True")</f>
        <v>13.418830369357044</v>
      </c>
      <c r="U4806" s="43">
        <f ca="1">_xll.BInterpol('Base CDI'!$H$4:$H$28,'Base CDI'!$I$4:$I$29,S4806,"Cubic","Extrapolate=Linear","MultiX=Average","Skip=True","Sort=True")</f>
        <v>13.379726402188782</v>
      </c>
    </row>
    <row r="4807" spans="16:21" x14ac:dyDescent="0.25">
      <c r="P4807" s="10">
        <v>41502</v>
      </c>
      <c r="Q4807">
        <v>31.0351</v>
      </c>
      <c r="S4807" s="42">
        <f t="shared" ca="1" si="80"/>
        <v>50778</v>
      </c>
      <c r="T4807" s="43">
        <f ca="1">_xll.BInterpol('Base CDI'!$H$4:$H$28,'Base CDI'!$J$4:$J$29,S4807,"Cubic","Extrapolate=Linear","MultiX=Average","Skip=True","Sort=True")</f>
        <v>13.418787961696305</v>
      </c>
      <c r="U4807" s="43">
        <f ca="1">_xll.BInterpol('Base CDI'!$H$4:$H$28,'Base CDI'!$I$4:$I$29,S4807,"Cubic","Extrapolate=Linear","MultiX=Average","Skip=True","Sort=True")</f>
        <v>13.379658002735978</v>
      </c>
    </row>
    <row r="4808" spans="16:21" x14ac:dyDescent="0.25">
      <c r="P4808" s="10">
        <v>41505</v>
      </c>
      <c r="Q4808">
        <v>31.044840000000001</v>
      </c>
      <c r="S4808" s="42">
        <f t="shared" ca="1" si="80"/>
        <v>50779</v>
      </c>
      <c r="T4808" s="43">
        <f ca="1">_xll.BInterpol('Base CDI'!$H$4:$H$28,'Base CDI'!$J$4:$J$29,S4808,"Cubic","Extrapolate=Linear","MultiX=Average","Skip=True","Sort=True")</f>
        <v>13.418745554035567</v>
      </c>
      <c r="U4808" s="43">
        <f ca="1">_xll.BInterpol('Base CDI'!$H$4:$H$28,'Base CDI'!$I$4:$I$29,S4808,"Cubic","Extrapolate=Linear","MultiX=Average","Skip=True","Sort=True")</f>
        <v>13.379589603283172</v>
      </c>
    </row>
    <row r="4809" spans="16:21" x14ac:dyDescent="0.25">
      <c r="P4809" s="10">
        <v>41506</v>
      </c>
      <c r="Q4809">
        <v>31.054569999999998</v>
      </c>
      <c r="S4809" s="42">
        <f t="shared" ca="1" si="80"/>
        <v>50780</v>
      </c>
      <c r="T4809" s="43">
        <f ca="1">_xll.BInterpol('Base CDI'!$H$4:$H$28,'Base CDI'!$J$4:$J$29,S4809,"Cubic","Extrapolate=Linear","MultiX=Average","Skip=True","Sort=True")</f>
        <v>13.418703146374828</v>
      </c>
      <c r="U4809" s="43">
        <f ca="1">_xll.BInterpol('Base CDI'!$H$4:$H$28,'Base CDI'!$I$4:$I$29,S4809,"Cubic","Extrapolate=Linear","MultiX=Average","Skip=True","Sort=True")</f>
        <v>13.379521203830368</v>
      </c>
    </row>
    <row r="4810" spans="16:21" x14ac:dyDescent="0.25">
      <c r="P4810" s="10">
        <v>41507</v>
      </c>
      <c r="Q4810">
        <v>31.064309999999999</v>
      </c>
      <c r="S4810" s="42">
        <f t="shared" ca="1" si="80"/>
        <v>50781</v>
      </c>
      <c r="T4810" s="43">
        <f ca="1">_xll.BInterpol('Base CDI'!$H$4:$H$28,'Base CDI'!$J$4:$J$29,S4810,"Cubic","Extrapolate=Linear","MultiX=Average","Skip=True","Sort=True")</f>
        <v>13.418660738714088</v>
      </c>
      <c r="U4810" s="43">
        <f ca="1">_xll.BInterpol('Base CDI'!$H$4:$H$28,'Base CDI'!$I$4:$I$29,S4810,"Cubic","Extrapolate=Linear","MultiX=Average","Skip=True","Sort=True")</f>
        <v>13.379452804377564</v>
      </c>
    </row>
    <row r="4811" spans="16:21" x14ac:dyDescent="0.25">
      <c r="P4811" s="10">
        <v>41508</v>
      </c>
      <c r="Q4811">
        <v>31.07405</v>
      </c>
      <c r="S4811" s="42">
        <f t="shared" ref="S4811:S4874" ca="1" si="81">S4810+1</f>
        <v>50782</v>
      </c>
      <c r="T4811" s="43">
        <f ca="1">_xll.BInterpol('Base CDI'!$H$4:$H$28,'Base CDI'!$J$4:$J$29,S4811,"Cubic","Extrapolate=Linear","MultiX=Average","Skip=True","Sort=True")</f>
        <v>13.41861833105335</v>
      </c>
      <c r="U4811" s="43">
        <f ca="1">_xll.BInterpol('Base CDI'!$H$4:$H$28,'Base CDI'!$I$4:$I$29,S4811,"Cubic","Extrapolate=Linear","MultiX=Average","Skip=True","Sort=True")</f>
        <v>13.37938440492476</v>
      </c>
    </row>
    <row r="4812" spans="16:21" x14ac:dyDescent="0.25">
      <c r="P4812" s="10">
        <v>41509</v>
      </c>
      <c r="Q4812">
        <v>31.08379</v>
      </c>
      <c r="S4812" s="42">
        <f t="shared" ca="1" si="81"/>
        <v>50783</v>
      </c>
      <c r="T4812" s="43">
        <f ca="1">_xll.BInterpol('Base CDI'!$H$4:$H$28,'Base CDI'!$J$4:$J$29,S4812,"Cubic","Extrapolate=Linear","MultiX=Average","Skip=True","Sort=True")</f>
        <v>13.418575923392611</v>
      </c>
      <c r="U4812" s="43">
        <f ca="1">_xll.BInterpol('Base CDI'!$H$4:$H$28,'Base CDI'!$I$4:$I$29,S4812,"Cubic","Extrapolate=Linear","MultiX=Average","Skip=True","Sort=True")</f>
        <v>13.379316005471955</v>
      </c>
    </row>
    <row r="4813" spans="16:21" x14ac:dyDescent="0.25">
      <c r="P4813" s="10">
        <v>41512</v>
      </c>
      <c r="Q4813">
        <v>31.093530000000001</v>
      </c>
      <c r="S4813" s="42">
        <f t="shared" ca="1" si="81"/>
        <v>50784</v>
      </c>
      <c r="T4813" s="43">
        <f ca="1">_xll.BInterpol('Base CDI'!$H$4:$H$28,'Base CDI'!$J$4:$J$29,S4813,"Cubic","Extrapolate=Linear","MultiX=Average","Skip=True","Sort=True")</f>
        <v>13.418533515731873</v>
      </c>
      <c r="U4813" s="43">
        <f ca="1">_xll.BInterpol('Base CDI'!$H$4:$H$28,'Base CDI'!$I$4:$I$29,S4813,"Cubic","Extrapolate=Linear","MultiX=Average","Skip=True","Sort=True")</f>
        <v>13.379247606019151</v>
      </c>
    </row>
    <row r="4814" spans="16:21" x14ac:dyDescent="0.25">
      <c r="P4814" s="10">
        <v>41513</v>
      </c>
      <c r="Q4814">
        <v>31.103280000000002</v>
      </c>
      <c r="S4814" s="42">
        <f t="shared" ca="1" si="81"/>
        <v>50785</v>
      </c>
      <c r="T4814" s="43">
        <f ca="1">_xll.BInterpol('Base CDI'!$H$4:$H$28,'Base CDI'!$J$4:$J$29,S4814,"Cubic","Extrapolate=Linear","MultiX=Average","Skip=True","Sort=True")</f>
        <v>13.418491108071134</v>
      </c>
      <c r="U4814" s="43">
        <f ca="1">_xll.BInterpol('Base CDI'!$H$4:$H$28,'Base CDI'!$I$4:$I$29,S4814,"Cubic","Extrapolate=Linear","MultiX=Average","Skip=True","Sort=True")</f>
        <v>13.379179206566347</v>
      </c>
    </row>
    <row r="4815" spans="16:21" x14ac:dyDescent="0.25">
      <c r="P4815" s="10">
        <v>41514</v>
      </c>
      <c r="Q4815">
        <v>31.113040000000002</v>
      </c>
      <c r="S4815" s="42">
        <f t="shared" ca="1" si="81"/>
        <v>50786</v>
      </c>
      <c r="T4815" s="43">
        <f ca="1">_xll.BInterpol('Base CDI'!$H$4:$H$28,'Base CDI'!$J$4:$J$29,S4815,"Cubic","Extrapolate=Linear","MultiX=Average","Skip=True","Sort=True")</f>
        <v>13.418448700410396</v>
      </c>
      <c r="U4815" s="43">
        <f ca="1">_xll.BInterpol('Base CDI'!$H$4:$H$28,'Base CDI'!$I$4:$I$29,S4815,"Cubic","Extrapolate=Linear","MultiX=Average","Skip=True","Sort=True")</f>
        <v>13.379110807113543</v>
      </c>
    </row>
    <row r="4816" spans="16:21" x14ac:dyDescent="0.25">
      <c r="P4816" s="10">
        <v>41515</v>
      </c>
      <c r="Q4816">
        <v>31.122789999999998</v>
      </c>
      <c r="S4816" s="42">
        <f t="shared" ca="1" si="81"/>
        <v>50787</v>
      </c>
      <c r="T4816" s="43">
        <f ca="1">_xll.BInterpol('Base CDI'!$H$4:$H$28,'Base CDI'!$J$4:$J$29,S4816,"Cubic","Extrapolate=Linear","MultiX=Average","Skip=True","Sort=True")</f>
        <v>13.418406292749657</v>
      </c>
      <c r="U4816" s="43">
        <f ca="1">_xll.BInterpol('Base CDI'!$H$4:$H$28,'Base CDI'!$I$4:$I$29,S4816,"Cubic","Extrapolate=Linear","MultiX=Average","Skip=True","Sort=True")</f>
        <v>13.379042407660737</v>
      </c>
    </row>
    <row r="4817" spans="16:21" x14ac:dyDescent="0.25">
      <c r="P4817" s="10">
        <v>41516</v>
      </c>
      <c r="Q4817">
        <v>31.133120000000002</v>
      </c>
      <c r="S4817" s="42">
        <f t="shared" ca="1" si="81"/>
        <v>50788</v>
      </c>
      <c r="T4817" s="43">
        <f ca="1">_xll.BInterpol('Base CDI'!$H$4:$H$28,'Base CDI'!$J$4:$J$29,S4817,"Cubic","Extrapolate=Linear","MultiX=Average","Skip=True","Sort=True")</f>
        <v>13.418363885088919</v>
      </c>
      <c r="U4817" s="43">
        <f ca="1">_xll.BInterpol('Base CDI'!$H$4:$H$28,'Base CDI'!$I$4:$I$29,S4817,"Cubic","Extrapolate=Linear","MultiX=Average","Skip=True","Sort=True")</f>
        <v>13.378974008207933</v>
      </c>
    </row>
    <row r="4818" spans="16:21" x14ac:dyDescent="0.25">
      <c r="P4818" s="10">
        <v>41519</v>
      </c>
      <c r="Q4818">
        <v>31.143450000000001</v>
      </c>
      <c r="S4818" s="42">
        <f t="shared" ca="1" si="81"/>
        <v>50789</v>
      </c>
      <c r="T4818" s="43">
        <f ca="1">_xll.BInterpol('Base CDI'!$H$4:$H$28,'Base CDI'!$J$4:$J$29,S4818,"Cubic","Extrapolate=Linear","MultiX=Average","Skip=True","Sort=True")</f>
        <v>13.418321477428179</v>
      </c>
      <c r="U4818" s="43">
        <f ca="1">_xll.BInterpol('Base CDI'!$H$4:$H$28,'Base CDI'!$I$4:$I$29,S4818,"Cubic","Extrapolate=Linear","MultiX=Average","Skip=True","Sort=True")</f>
        <v>13.378905608755129</v>
      </c>
    </row>
    <row r="4819" spans="16:21" x14ac:dyDescent="0.25">
      <c r="P4819" s="10">
        <v>41520</v>
      </c>
      <c r="Q4819">
        <v>31.153780000000001</v>
      </c>
      <c r="S4819" s="42">
        <f t="shared" ca="1" si="81"/>
        <v>50790</v>
      </c>
      <c r="T4819" s="43">
        <f ca="1">_xll.BInterpol('Base CDI'!$H$4:$H$28,'Base CDI'!$J$4:$J$29,S4819,"Cubic","Extrapolate=Linear","MultiX=Average","Skip=True","Sort=True")</f>
        <v>13.41827906976744</v>
      </c>
      <c r="U4819" s="43">
        <f ca="1">_xll.BInterpol('Base CDI'!$H$4:$H$28,'Base CDI'!$I$4:$I$29,S4819,"Cubic","Extrapolate=Linear","MultiX=Average","Skip=True","Sort=True")</f>
        <v>13.378837209302324</v>
      </c>
    </row>
    <row r="4820" spans="16:21" x14ac:dyDescent="0.25">
      <c r="P4820" s="10">
        <v>41521</v>
      </c>
      <c r="Q4820">
        <v>31.16412</v>
      </c>
      <c r="S4820" s="42">
        <f t="shared" ca="1" si="81"/>
        <v>50791</v>
      </c>
      <c r="T4820" s="43">
        <f ca="1">_xll.BInterpol('Base CDI'!$H$4:$H$28,'Base CDI'!$J$4:$J$29,S4820,"Cubic","Extrapolate=Linear","MultiX=Average","Skip=True","Sort=True")</f>
        <v>13.418236662106702</v>
      </c>
      <c r="U4820" s="43">
        <f ca="1">_xll.BInterpol('Base CDI'!$H$4:$H$28,'Base CDI'!$I$4:$I$29,S4820,"Cubic","Extrapolate=Linear","MultiX=Average","Skip=True","Sort=True")</f>
        <v>13.37876880984952</v>
      </c>
    </row>
    <row r="4821" spans="16:21" x14ac:dyDescent="0.25">
      <c r="P4821" s="10">
        <v>41522</v>
      </c>
      <c r="Q4821">
        <v>31.17446</v>
      </c>
      <c r="S4821" s="42">
        <f t="shared" ca="1" si="81"/>
        <v>50792</v>
      </c>
      <c r="T4821" s="43">
        <f ca="1">_xll.BInterpol('Base CDI'!$H$4:$H$28,'Base CDI'!$J$4:$J$29,S4821,"Cubic","Extrapolate=Linear","MultiX=Average","Skip=True","Sort=True")</f>
        <v>13.418194254445963</v>
      </c>
      <c r="U4821" s="43">
        <f ca="1">_xll.BInterpol('Base CDI'!$H$4:$H$28,'Base CDI'!$I$4:$I$29,S4821,"Cubic","Extrapolate=Linear","MultiX=Average","Skip=True","Sort=True")</f>
        <v>13.378700410396716</v>
      </c>
    </row>
    <row r="4822" spans="16:21" x14ac:dyDescent="0.25">
      <c r="P4822" s="10">
        <v>41523</v>
      </c>
      <c r="Q4822">
        <v>31.184799999999999</v>
      </c>
      <c r="S4822" s="42">
        <f t="shared" ca="1" si="81"/>
        <v>50793</v>
      </c>
      <c r="T4822" s="43">
        <f ca="1">_xll.BInterpol('Base CDI'!$H$4:$H$28,'Base CDI'!$J$4:$J$29,S4822,"Cubic","Extrapolate=Linear","MultiX=Average","Skip=True","Sort=True")</f>
        <v>13.418151846785225</v>
      </c>
      <c r="U4822" s="43">
        <f ca="1">_xll.BInterpol('Base CDI'!$H$4:$H$28,'Base CDI'!$I$4:$I$29,S4822,"Cubic","Extrapolate=Linear","MultiX=Average","Skip=True","Sort=True")</f>
        <v>13.378632010943912</v>
      </c>
    </row>
    <row r="4823" spans="16:21" x14ac:dyDescent="0.25">
      <c r="P4823" s="10">
        <v>41526</v>
      </c>
      <c r="Q4823">
        <v>31.195150000000002</v>
      </c>
      <c r="S4823" s="42">
        <f t="shared" ca="1" si="81"/>
        <v>50794</v>
      </c>
      <c r="T4823" s="43">
        <f ca="1">_xll.BInterpol('Base CDI'!$H$4:$H$28,'Base CDI'!$J$4:$J$29,S4823,"Cubic","Extrapolate=Linear","MultiX=Average","Skip=True","Sort=True")</f>
        <v>13.418109439124486</v>
      </c>
      <c r="U4823" s="43">
        <f ca="1">_xll.BInterpol('Base CDI'!$H$4:$H$28,'Base CDI'!$I$4:$I$29,S4823,"Cubic","Extrapolate=Linear","MultiX=Average","Skip=True","Sort=True")</f>
        <v>13.378563611491106</v>
      </c>
    </row>
    <row r="4824" spans="16:21" x14ac:dyDescent="0.25">
      <c r="P4824" s="10">
        <v>41527</v>
      </c>
      <c r="Q4824">
        <v>31.205500000000001</v>
      </c>
      <c r="S4824" s="42">
        <f t="shared" ca="1" si="81"/>
        <v>50795</v>
      </c>
      <c r="T4824" s="43">
        <f ca="1">_xll.BInterpol('Base CDI'!$H$4:$H$28,'Base CDI'!$J$4:$J$29,S4824,"Cubic","Extrapolate=Linear","MultiX=Average","Skip=True","Sort=True")</f>
        <v>13.418067031463748</v>
      </c>
      <c r="U4824" s="43">
        <f ca="1">_xll.BInterpol('Base CDI'!$H$4:$H$28,'Base CDI'!$I$4:$I$29,S4824,"Cubic","Extrapolate=Linear","MultiX=Average","Skip=True","Sort=True")</f>
        <v>13.378495212038302</v>
      </c>
    </row>
    <row r="4825" spans="16:21" x14ac:dyDescent="0.25">
      <c r="P4825" s="10">
        <v>41528</v>
      </c>
      <c r="Q4825">
        <v>31.215859999999999</v>
      </c>
      <c r="S4825" s="42">
        <f t="shared" ca="1" si="81"/>
        <v>50796</v>
      </c>
      <c r="T4825" s="43">
        <f ca="1">_xll.BInterpol('Base CDI'!$H$4:$H$28,'Base CDI'!$J$4:$J$29,S4825,"Cubic","Extrapolate=Linear","MultiX=Average","Skip=True","Sort=True")</f>
        <v>13.418024623803008</v>
      </c>
      <c r="U4825" s="43">
        <f ca="1">_xll.BInterpol('Base CDI'!$H$4:$H$28,'Base CDI'!$I$4:$I$29,S4825,"Cubic","Extrapolate=Linear","MultiX=Average","Skip=True","Sort=True")</f>
        <v>13.378426812585499</v>
      </c>
    </row>
    <row r="4826" spans="16:21" x14ac:dyDescent="0.25">
      <c r="P4826" s="10">
        <v>41529</v>
      </c>
      <c r="Q4826">
        <v>31.226220000000001</v>
      </c>
      <c r="S4826" s="42">
        <f t="shared" ca="1" si="81"/>
        <v>50797</v>
      </c>
      <c r="T4826" s="43">
        <f ca="1">_xll.BInterpol('Base CDI'!$H$4:$H$28,'Base CDI'!$J$4:$J$29,S4826,"Cubic","Extrapolate=Linear","MultiX=Average","Skip=True","Sort=True")</f>
        <v>13.417982216142269</v>
      </c>
      <c r="U4826" s="43">
        <f ca="1">_xll.BInterpol('Base CDI'!$H$4:$H$28,'Base CDI'!$I$4:$I$29,S4826,"Cubic","Extrapolate=Linear","MultiX=Average","Skip=True","Sort=True")</f>
        <v>13.378358413132695</v>
      </c>
    </row>
    <row r="4827" spans="16:21" x14ac:dyDescent="0.25">
      <c r="P4827" s="10">
        <v>41530</v>
      </c>
      <c r="Q4827">
        <v>31.23658</v>
      </c>
      <c r="S4827" s="42">
        <f t="shared" ca="1" si="81"/>
        <v>50798</v>
      </c>
      <c r="T4827" s="43">
        <f ca="1">_xll.BInterpol('Base CDI'!$H$4:$H$28,'Base CDI'!$J$4:$J$29,S4827,"Cubic","Extrapolate=Linear","MultiX=Average","Skip=True","Sort=True")</f>
        <v>13.417939808481531</v>
      </c>
      <c r="U4827" s="43">
        <f ca="1">_xll.BInterpol('Base CDI'!$H$4:$H$28,'Base CDI'!$I$4:$I$29,S4827,"Cubic","Extrapolate=Linear","MultiX=Average","Skip=True","Sort=True")</f>
        <v>13.378290013679889</v>
      </c>
    </row>
    <row r="4828" spans="16:21" x14ac:dyDescent="0.25">
      <c r="P4828" s="10">
        <v>41533</v>
      </c>
      <c r="Q4828">
        <v>31.246939999999999</v>
      </c>
      <c r="S4828" s="42">
        <f t="shared" ca="1" si="81"/>
        <v>50799</v>
      </c>
      <c r="T4828" s="43">
        <f ca="1">_xll.BInterpol('Base CDI'!$H$4:$H$28,'Base CDI'!$J$4:$J$29,S4828,"Cubic","Extrapolate=Linear","MultiX=Average","Skip=True","Sort=True")</f>
        <v>13.417897400820792</v>
      </c>
      <c r="U4828" s="43">
        <f ca="1">_xll.BInterpol('Base CDI'!$H$4:$H$28,'Base CDI'!$I$4:$I$29,S4828,"Cubic","Extrapolate=Linear","MultiX=Average","Skip=True","Sort=True")</f>
        <v>13.378221614227085</v>
      </c>
    </row>
    <row r="4829" spans="16:21" x14ac:dyDescent="0.25">
      <c r="P4829" s="10">
        <v>41534</v>
      </c>
      <c r="Q4829">
        <v>31.25731</v>
      </c>
      <c r="S4829" s="42">
        <f t="shared" ca="1" si="81"/>
        <v>50800</v>
      </c>
      <c r="T4829" s="43">
        <f ca="1">_xll.BInterpol('Base CDI'!$H$4:$H$28,'Base CDI'!$J$4:$J$29,S4829,"Cubic","Extrapolate=Linear","MultiX=Average","Skip=True","Sort=True")</f>
        <v>13.417854993160054</v>
      </c>
      <c r="U4829" s="43">
        <f ca="1">_xll.BInterpol('Base CDI'!$H$4:$H$28,'Base CDI'!$I$4:$I$29,S4829,"Cubic","Extrapolate=Linear","MultiX=Average","Skip=True","Sort=True")</f>
        <v>13.378153214774281</v>
      </c>
    </row>
    <row r="4830" spans="16:21" x14ac:dyDescent="0.25">
      <c r="P4830" s="10">
        <v>41535</v>
      </c>
      <c r="Q4830">
        <v>31.267679999999999</v>
      </c>
      <c r="S4830" s="42">
        <f t="shared" ca="1" si="81"/>
        <v>50801</v>
      </c>
      <c r="T4830" s="43">
        <f ca="1">_xll.BInterpol('Base CDI'!$H$4:$H$28,'Base CDI'!$J$4:$J$29,S4830,"Cubic","Extrapolate=Linear","MultiX=Average","Skip=True","Sort=True")</f>
        <v>13.417812585499314</v>
      </c>
      <c r="U4830" s="43">
        <f ca="1">_xll.BInterpol('Base CDI'!$H$4:$H$28,'Base CDI'!$I$4:$I$29,S4830,"Cubic","Extrapolate=Linear","MultiX=Average","Skip=True","Sort=True")</f>
        <v>13.378084815321476</v>
      </c>
    </row>
    <row r="4831" spans="16:21" x14ac:dyDescent="0.25">
      <c r="P4831" s="10">
        <v>41536</v>
      </c>
      <c r="Q4831">
        <v>31.27806</v>
      </c>
      <c r="S4831" s="42">
        <f t="shared" ca="1" si="81"/>
        <v>50802</v>
      </c>
      <c r="T4831" s="43">
        <f ca="1">_xll.BInterpol('Base CDI'!$H$4:$H$28,'Base CDI'!$J$4:$J$29,S4831,"Cubic","Extrapolate=Linear","MultiX=Average","Skip=True","Sort=True")</f>
        <v>13.417770177838577</v>
      </c>
      <c r="U4831" s="43">
        <f ca="1">_xll.BInterpol('Base CDI'!$H$4:$H$28,'Base CDI'!$I$4:$I$29,S4831,"Cubic","Extrapolate=Linear","MultiX=Average","Skip=True","Sort=True")</f>
        <v>13.378016415868672</v>
      </c>
    </row>
    <row r="4832" spans="16:21" x14ac:dyDescent="0.25">
      <c r="P4832" s="10">
        <v>41537</v>
      </c>
      <c r="Q4832">
        <v>31.288419999999999</v>
      </c>
      <c r="S4832" s="42">
        <f t="shared" ca="1" si="81"/>
        <v>50803</v>
      </c>
      <c r="T4832" s="43">
        <f ca="1">_xll.BInterpol('Base CDI'!$H$4:$H$28,'Base CDI'!$J$4:$J$29,S4832,"Cubic","Extrapolate=Linear","MultiX=Average","Skip=True","Sort=True")</f>
        <v>13.417727770177837</v>
      </c>
      <c r="U4832" s="43">
        <f ca="1">_xll.BInterpol('Base CDI'!$H$4:$H$28,'Base CDI'!$I$4:$I$29,S4832,"Cubic","Extrapolate=Linear","MultiX=Average","Skip=True","Sort=True")</f>
        <v>13.377948016415868</v>
      </c>
    </row>
    <row r="4833" spans="16:21" x14ac:dyDescent="0.25">
      <c r="P4833" s="10">
        <v>41540</v>
      </c>
      <c r="Q4833">
        <v>31.298780000000001</v>
      </c>
      <c r="S4833" s="42">
        <f t="shared" ca="1" si="81"/>
        <v>50804</v>
      </c>
      <c r="T4833" s="43">
        <f ca="1">_xll.BInterpol('Base CDI'!$H$4:$H$28,'Base CDI'!$J$4:$J$29,S4833,"Cubic","Extrapolate=Linear","MultiX=Average","Skip=True","Sort=True")</f>
        <v>13.417685362517098</v>
      </c>
      <c r="U4833" s="43">
        <f ca="1">_xll.BInterpol('Base CDI'!$H$4:$H$28,'Base CDI'!$I$4:$I$29,S4833,"Cubic","Extrapolate=Linear","MultiX=Average","Skip=True","Sort=True")</f>
        <v>13.377879616963064</v>
      </c>
    </row>
    <row r="4834" spans="16:21" x14ac:dyDescent="0.25">
      <c r="P4834" s="10">
        <v>41541</v>
      </c>
      <c r="Q4834">
        <v>31.309149999999999</v>
      </c>
      <c r="S4834" s="42">
        <f t="shared" ca="1" si="81"/>
        <v>50805</v>
      </c>
      <c r="T4834" s="43">
        <f ca="1">_xll.BInterpol('Base CDI'!$H$4:$H$28,'Base CDI'!$J$4:$J$29,S4834,"Cubic","Extrapolate=Linear","MultiX=Average","Skip=True","Sort=True")</f>
        <v>13.41764295485636</v>
      </c>
      <c r="U4834" s="43">
        <f ca="1">_xll.BInterpol('Base CDI'!$H$4:$H$28,'Base CDI'!$I$4:$I$29,S4834,"Cubic","Extrapolate=Linear","MultiX=Average","Skip=True","Sort=True")</f>
        <v>13.377811217510258</v>
      </c>
    </row>
    <row r="4835" spans="16:21" x14ac:dyDescent="0.25">
      <c r="P4835" s="10">
        <v>41542</v>
      </c>
      <c r="Q4835">
        <v>31.319510000000001</v>
      </c>
      <c r="S4835" s="42">
        <f t="shared" ca="1" si="81"/>
        <v>50806</v>
      </c>
      <c r="T4835" s="43">
        <f ca="1">_xll.BInterpol('Base CDI'!$H$4:$H$28,'Base CDI'!$J$4:$J$29,S4835,"Cubic","Extrapolate=Linear","MultiX=Average","Skip=True","Sort=True")</f>
        <v>13.417600547195621</v>
      </c>
      <c r="U4835" s="43">
        <f ca="1">_xll.BInterpol('Base CDI'!$H$4:$H$28,'Base CDI'!$I$4:$I$29,S4835,"Cubic","Extrapolate=Linear","MultiX=Average","Skip=True","Sort=True")</f>
        <v>13.377742818057454</v>
      </c>
    </row>
    <row r="4836" spans="16:21" x14ac:dyDescent="0.25">
      <c r="P4836" s="10">
        <v>41543</v>
      </c>
      <c r="Q4836">
        <v>31.330010000000001</v>
      </c>
      <c r="S4836" s="42">
        <f t="shared" ca="1" si="81"/>
        <v>50807</v>
      </c>
      <c r="T4836" s="43">
        <f ca="1">_xll.BInterpol('Base CDI'!$H$4:$H$28,'Base CDI'!$J$4:$J$29,S4836,"Cubic","Extrapolate=Linear","MultiX=Average","Skip=True","Sort=True")</f>
        <v>13.417558139534883</v>
      </c>
      <c r="U4836" s="43">
        <f ca="1">_xll.BInterpol('Base CDI'!$H$4:$H$28,'Base CDI'!$I$4:$I$29,S4836,"Cubic","Extrapolate=Linear","MultiX=Average","Skip=True","Sort=True")</f>
        <v>13.37767441860465</v>
      </c>
    </row>
    <row r="4837" spans="16:21" x14ac:dyDescent="0.25">
      <c r="P4837" s="10">
        <v>41544</v>
      </c>
      <c r="Q4837">
        <v>31.340399999999999</v>
      </c>
      <c r="S4837" s="42">
        <f t="shared" ca="1" si="81"/>
        <v>50808</v>
      </c>
      <c r="T4837" s="43">
        <f ca="1">_xll.BInterpol('Base CDI'!$H$4:$H$28,'Base CDI'!$J$4:$J$29,S4837,"Cubic","Extrapolate=Linear","MultiX=Average","Skip=True","Sort=True")</f>
        <v>13.417515731874143</v>
      </c>
      <c r="U4837" s="43">
        <f ca="1">_xll.BInterpol('Base CDI'!$H$4:$H$28,'Base CDI'!$I$4:$I$29,S4837,"Cubic","Extrapolate=Linear","MultiX=Average","Skip=True","Sort=True")</f>
        <v>13.377606019151846</v>
      </c>
    </row>
    <row r="4838" spans="16:21" x14ac:dyDescent="0.25">
      <c r="P4838" s="10">
        <v>41547</v>
      </c>
      <c r="Q4838">
        <v>31.35079</v>
      </c>
      <c r="S4838" s="42">
        <f t="shared" ca="1" si="81"/>
        <v>50809</v>
      </c>
      <c r="T4838" s="43">
        <f ca="1">_xll.BInterpol('Base CDI'!$H$4:$H$28,'Base CDI'!$J$4:$J$29,S4838,"Cubic","Extrapolate=Linear","MultiX=Average","Skip=True","Sort=True")</f>
        <v>13.417473324213406</v>
      </c>
      <c r="U4838" s="43">
        <f ca="1">_xll.BInterpol('Base CDI'!$H$4:$H$28,'Base CDI'!$I$4:$I$29,S4838,"Cubic","Extrapolate=Linear","MultiX=Average","Skip=True","Sort=True")</f>
        <v>13.377537619699041</v>
      </c>
    </row>
    <row r="4839" spans="16:21" x14ac:dyDescent="0.25">
      <c r="P4839" s="10">
        <v>41548</v>
      </c>
      <c r="Q4839">
        <v>31.361180000000001</v>
      </c>
      <c r="S4839" s="42">
        <f t="shared" ca="1" si="81"/>
        <v>50810</v>
      </c>
      <c r="T4839" s="43">
        <f ca="1">_xll.BInterpol('Base CDI'!$H$4:$H$28,'Base CDI'!$J$4:$J$29,S4839,"Cubic","Extrapolate=Linear","MultiX=Average","Skip=True","Sort=True")</f>
        <v>13.417430916552666</v>
      </c>
      <c r="U4839" s="43">
        <f ca="1">_xll.BInterpol('Base CDI'!$H$4:$H$28,'Base CDI'!$I$4:$I$29,S4839,"Cubic","Extrapolate=Linear","MultiX=Average","Skip=True","Sort=True")</f>
        <v>13.377469220246237</v>
      </c>
    </row>
    <row r="4840" spans="16:21" x14ac:dyDescent="0.25">
      <c r="P4840" s="10">
        <v>41549</v>
      </c>
      <c r="Q4840">
        <v>31.371580000000002</v>
      </c>
      <c r="S4840" s="42">
        <f t="shared" ca="1" si="81"/>
        <v>50811</v>
      </c>
      <c r="T4840" s="43">
        <f ca="1">_xll.BInterpol('Base CDI'!$H$4:$H$28,'Base CDI'!$J$4:$J$29,S4840,"Cubic","Extrapolate=Linear","MultiX=Average","Skip=True","Sort=True")</f>
        <v>13.417388508891927</v>
      </c>
      <c r="U4840" s="43">
        <f ca="1">_xll.BInterpol('Base CDI'!$H$4:$H$28,'Base CDI'!$I$4:$I$29,S4840,"Cubic","Extrapolate=Linear","MultiX=Average","Skip=True","Sort=True")</f>
        <v>13.377400820793433</v>
      </c>
    </row>
    <row r="4841" spans="16:21" x14ac:dyDescent="0.25">
      <c r="P4841" s="10">
        <v>41550</v>
      </c>
      <c r="Q4841">
        <v>31.381969999999999</v>
      </c>
      <c r="S4841" s="42">
        <f t="shared" ca="1" si="81"/>
        <v>50812</v>
      </c>
      <c r="T4841" s="43">
        <f ca="1">_xll.BInterpol('Base CDI'!$H$4:$H$28,'Base CDI'!$J$4:$J$29,S4841,"Cubic","Extrapolate=Linear","MultiX=Average","Skip=True","Sort=True")</f>
        <v>13.417346101231189</v>
      </c>
      <c r="U4841" s="43">
        <f ca="1">_xll.BInterpol('Base CDI'!$H$4:$H$28,'Base CDI'!$I$4:$I$29,S4841,"Cubic","Extrapolate=Linear","MultiX=Average","Skip=True","Sort=True")</f>
        <v>13.377332421340629</v>
      </c>
    </row>
    <row r="4842" spans="16:21" x14ac:dyDescent="0.25">
      <c r="P4842" s="10">
        <v>41551</v>
      </c>
      <c r="Q4842">
        <v>31.39235</v>
      </c>
      <c r="S4842" s="42">
        <f t="shared" ca="1" si="81"/>
        <v>50813</v>
      </c>
      <c r="T4842" s="43">
        <f ca="1">_xll.BInterpol('Base CDI'!$H$4:$H$28,'Base CDI'!$J$4:$J$29,S4842,"Cubic","Extrapolate=Linear","MultiX=Average","Skip=True","Sort=True")</f>
        <v>13.417303693570449</v>
      </c>
      <c r="U4842" s="43">
        <f ca="1">_xll.BInterpol('Base CDI'!$H$4:$H$28,'Base CDI'!$I$4:$I$29,S4842,"Cubic","Extrapolate=Linear","MultiX=Average","Skip=True","Sort=True")</f>
        <v>13.377264021887823</v>
      </c>
    </row>
    <row r="4843" spans="16:21" x14ac:dyDescent="0.25">
      <c r="P4843" s="10">
        <v>41554</v>
      </c>
      <c r="Q4843">
        <v>31.402899999999999</v>
      </c>
      <c r="S4843" s="42">
        <f t="shared" ca="1" si="81"/>
        <v>50814</v>
      </c>
      <c r="T4843" s="43">
        <f ca="1">_xll.BInterpol('Base CDI'!$H$4:$H$28,'Base CDI'!$J$4:$J$29,S4843,"Cubic","Extrapolate=Linear","MultiX=Average","Skip=True","Sort=True")</f>
        <v>13.417261285909712</v>
      </c>
      <c r="U4843" s="43">
        <f ca="1">_xll.BInterpol('Base CDI'!$H$4:$H$28,'Base CDI'!$I$4:$I$29,S4843,"Cubic","Extrapolate=Linear","MultiX=Average","Skip=True","Sort=True")</f>
        <v>13.377195622435019</v>
      </c>
    </row>
    <row r="4844" spans="16:21" x14ac:dyDescent="0.25">
      <c r="P4844" s="10">
        <v>41555</v>
      </c>
      <c r="Q4844">
        <v>31.413419999999999</v>
      </c>
      <c r="S4844" s="42">
        <f t="shared" ca="1" si="81"/>
        <v>50815</v>
      </c>
      <c r="T4844" s="43">
        <f ca="1">_xll.BInterpol('Base CDI'!$H$4:$H$28,'Base CDI'!$J$4:$J$29,S4844,"Cubic","Extrapolate=Linear","MultiX=Average","Skip=True","Sort=True")</f>
        <v>13.417218878248972</v>
      </c>
      <c r="U4844" s="43">
        <f ca="1">_xll.BInterpol('Base CDI'!$H$4:$H$28,'Base CDI'!$I$4:$I$29,S4844,"Cubic","Extrapolate=Linear","MultiX=Average","Skip=True","Sort=True")</f>
        <v>13.377127222982216</v>
      </c>
    </row>
    <row r="4845" spans="16:21" x14ac:dyDescent="0.25">
      <c r="P4845" s="10">
        <v>41556</v>
      </c>
      <c r="Q4845">
        <v>31.423950000000001</v>
      </c>
      <c r="S4845" s="42">
        <f t="shared" ca="1" si="81"/>
        <v>50816</v>
      </c>
      <c r="T4845" s="43">
        <f ca="1">_xll.BInterpol('Base CDI'!$H$4:$H$28,'Base CDI'!$J$4:$J$29,S4845,"Cubic","Extrapolate=Linear","MultiX=Average","Skip=True","Sort=True")</f>
        <v>13.417176470588235</v>
      </c>
      <c r="U4845" s="43">
        <f ca="1">_xll.BInterpol('Base CDI'!$H$4:$H$28,'Base CDI'!$I$4:$I$29,S4845,"Cubic","Extrapolate=Linear","MultiX=Average","Skip=True","Sort=True")</f>
        <v>13.37705882352941</v>
      </c>
    </row>
    <row r="4846" spans="16:21" x14ac:dyDescent="0.25">
      <c r="P4846" s="10">
        <v>41557</v>
      </c>
      <c r="Q4846">
        <v>31.434519999999999</v>
      </c>
      <c r="S4846" s="42">
        <f t="shared" ca="1" si="81"/>
        <v>50817</v>
      </c>
      <c r="T4846" s="43">
        <f ca="1">_xll.BInterpol('Base CDI'!$H$4:$H$28,'Base CDI'!$J$4:$J$29,S4846,"Cubic","Extrapolate=Linear","MultiX=Average","Skip=True","Sort=True")</f>
        <v>13.417134062927495</v>
      </c>
      <c r="U4846" s="43">
        <f ca="1">_xll.BInterpol('Base CDI'!$H$4:$H$28,'Base CDI'!$I$4:$I$29,S4846,"Cubic","Extrapolate=Linear","MultiX=Average","Skip=True","Sort=True")</f>
        <v>13.376990424076606</v>
      </c>
    </row>
    <row r="4847" spans="16:21" x14ac:dyDescent="0.25">
      <c r="P4847" s="10">
        <v>41558</v>
      </c>
      <c r="Q4847">
        <v>31.445689999999999</v>
      </c>
      <c r="S4847" s="42">
        <f t="shared" ca="1" si="81"/>
        <v>50818</v>
      </c>
      <c r="T4847" s="43">
        <f ca="1">_xll.BInterpol('Base CDI'!$H$4:$H$28,'Base CDI'!$J$4:$J$29,S4847,"Cubic","Extrapolate=Linear","MultiX=Average","Skip=True","Sort=True")</f>
        <v>13.417091655266757</v>
      </c>
      <c r="U4847" s="43">
        <f ca="1">_xll.BInterpol('Base CDI'!$H$4:$H$28,'Base CDI'!$I$4:$I$29,S4847,"Cubic","Extrapolate=Linear","MultiX=Average","Skip=True","Sort=True")</f>
        <v>13.376922024623802</v>
      </c>
    </row>
    <row r="4848" spans="16:21" x14ac:dyDescent="0.25">
      <c r="P4848" s="10">
        <v>41561</v>
      </c>
      <c r="Q4848">
        <v>31.456810000000001</v>
      </c>
      <c r="S4848" s="42">
        <f t="shared" ca="1" si="81"/>
        <v>50819</v>
      </c>
      <c r="T4848" s="43">
        <f ca="1">_xll.BInterpol('Base CDI'!$H$4:$H$28,'Base CDI'!$J$4:$J$29,S4848,"Cubic","Extrapolate=Linear","MultiX=Average","Skip=True","Sort=True")</f>
        <v>13.417049247606018</v>
      </c>
      <c r="U4848" s="43">
        <f ca="1">_xll.BInterpol('Base CDI'!$H$4:$H$28,'Base CDI'!$I$4:$I$29,S4848,"Cubic","Extrapolate=Linear","MultiX=Average","Skip=True","Sort=True")</f>
        <v>13.376853625170998</v>
      </c>
    </row>
    <row r="4849" spans="16:21" x14ac:dyDescent="0.25">
      <c r="P4849" s="10">
        <v>41562</v>
      </c>
      <c r="Q4849">
        <v>31.467970000000001</v>
      </c>
      <c r="S4849" s="42">
        <f t="shared" ca="1" si="81"/>
        <v>50820</v>
      </c>
      <c r="T4849" s="43">
        <f ca="1">_xll.BInterpol('Base CDI'!$H$4:$H$28,'Base CDI'!$J$4:$J$29,S4849,"Cubic","Extrapolate=Linear","MultiX=Average","Skip=True","Sort=True")</f>
        <v>13.417006839945278</v>
      </c>
      <c r="U4849" s="43">
        <f ca="1">_xll.BInterpol('Base CDI'!$H$4:$H$28,'Base CDI'!$I$4:$I$29,S4849,"Cubic","Extrapolate=Linear","MultiX=Average","Skip=True","Sort=True")</f>
        <v>13.376785225718193</v>
      </c>
    </row>
    <row r="4850" spans="16:21" x14ac:dyDescent="0.25">
      <c r="P4850" s="10">
        <v>41563</v>
      </c>
      <c r="Q4850">
        <v>31.479130000000001</v>
      </c>
      <c r="S4850" s="42">
        <f t="shared" ca="1" si="81"/>
        <v>50821</v>
      </c>
      <c r="T4850" s="43">
        <f ca="1">_xll.BInterpol('Base CDI'!$H$4:$H$28,'Base CDI'!$J$4:$J$29,S4850,"Cubic","Extrapolate=Linear","MultiX=Average","Skip=True","Sort=True")</f>
        <v>13.416964432284541</v>
      </c>
      <c r="U4850" s="43">
        <f ca="1">_xll.BInterpol('Base CDI'!$H$4:$H$28,'Base CDI'!$I$4:$I$29,S4850,"Cubic","Extrapolate=Linear","MultiX=Average","Skip=True","Sort=True")</f>
        <v>13.376716826265389</v>
      </c>
    </row>
    <row r="4851" spans="16:21" x14ac:dyDescent="0.25">
      <c r="P4851" s="10">
        <v>41564</v>
      </c>
      <c r="Q4851">
        <v>31.490300000000001</v>
      </c>
      <c r="S4851" s="42">
        <f t="shared" ca="1" si="81"/>
        <v>50822</v>
      </c>
      <c r="T4851" s="43">
        <f ca="1">_xll.BInterpol('Base CDI'!$H$4:$H$28,'Base CDI'!$J$4:$J$29,S4851,"Cubic","Extrapolate=Linear","MultiX=Average","Skip=True","Sort=True")</f>
        <v>13.416922024623801</v>
      </c>
      <c r="U4851" s="43">
        <f ca="1">_xll.BInterpol('Base CDI'!$H$4:$H$28,'Base CDI'!$I$4:$I$29,S4851,"Cubic","Extrapolate=Linear","MultiX=Average","Skip=True","Sort=True")</f>
        <v>13.376648426812585</v>
      </c>
    </row>
    <row r="4852" spans="16:21" x14ac:dyDescent="0.25">
      <c r="P4852" s="10">
        <v>41565</v>
      </c>
      <c r="Q4852">
        <v>31.501470000000001</v>
      </c>
      <c r="S4852" s="42">
        <f t="shared" ca="1" si="81"/>
        <v>50823</v>
      </c>
      <c r="T4852" s="43">
        <f ca="1">_xll.BInterpol('Base CDI'!$H$4:$H$28,'Base CDI'!$J$4:$J$29,S4852,"Cubic","Extrapolate=Linear","MultiX=Average","Skip=True","Sort=True")</f>
        <v>13.416879616963064</v>
      </c>
      <c r="U4852" s="43">
        <f ca="1">_xll.BInterpol('Base CDI'!$H$4:$H$28,'Base CDI'!$I$4:$I$29,S4852,"Cubic","Extrapolate=Linear","MultiX=Average","Skip=True","Sort=True")</f>
        <v>13.376580027359781</v>
      </c>
    </row>
    <row r="4853" spans="16:21" x14ac:dyDescent="0.25">
      <c r="P4853" s="10">
        <v>41568</v>
      </c>
      <c r="Q4853">
        <v>31.512609999999999</v>
      </c>
      <c r="S4853" s="42">
        <f t="shared" ca="1" si="81"/>
        <v>50824</v>
      </c>
      <c r="T4853" s="43">
        <f ca="1">_xll.BInterpol('Base CDI'!$H$4:$H$28,'Base CDI'!$J$4:$J$29,S4853,"Cubic","Extrapolate=Linear","MultiX=Average","Skip=True","Sort=True")</f>
        <v>13.416837209302324</v>
      </c>
      <c r="U4853" s="43">
        <f ca="1">_xll.BInterpol('Base CDI'!$H$4:$H$28,'Base CDI'!$I$4:$I$29,S4853,"Cubic","Extrapolate=Linear","MultiX=Average","Skip=True","Sort=True")</f>
        <v>13.376511627906975</v>
      </c>
    </row>
    <row r="4854" spans="16:21" x14ac:dyDescent="0.25">
      <c r="P4854" s="10">
        <v>41569</v>
      </c>
      <c r="Q4854">
        <v>31.523790000000002</v>
      </c>
      <c r="S4854" s="42">
        <f t="shared" ca="1" si="81"/>
        <v>50825</v>
      </c>
      <c r="T4854" s="43">
        <f ca="1">_xll.BInterpol('Base CDI'!$H$4:$H$28,'Base CDI'!$J$4:$J$29,S4854,"Cubic","Extrapolate=Linear","MultiX=Average","Skip=True","Sort=True")</f>
        <v>13.416794801641586</v>
      </c>
      <c r="U4854" s="43">
        <f ca="1">_xll.BInterpol('Base CDI'!$H$4:$H$28,'Base CDI'!$I$4:$I$29,S4854,"Cubic","Extrapolate=Linear","MultiX=Average","Skip=True","Sort=True")</f>
        <v>13.376443228454171</v>
      </c>
    </row>
    <row r="4855" spans="16:21" x14ac:dyDescent="0.25">
      <c r="P4855" s="10">
        <v>41570</v>
      </c>
      <c r="Q4855">
        <v>31.534980000000001</v>
      </c>
      <c r="S4855" s="42">
        <f t="shared" ca="1" si="81"/>
        <v>50826</v>
      </c>
      <c r="T4855" s="43">
        <f ca="1">_xll.BInterpol('Base CDI'!$H$4:$H$28,'Base CDI'!$J$4:$J$29,S4855,"Cubic","Extrapolate=Linear","MultiX=Average","Skip=True","Sort=True")</f>
        <v>13.416752393980847</v>
      </c>
      <c r="U4855" s="43">
        <f ca="1">_xll.BInterpol('Base CDI'!$H$4:$H$28,'Base CDI'!$I$4:$I$29,S4855,"Cubic","Extrapolate=Linear","MultiX=Average","Skip=True","Sort=True")</f>
        <v>13.376374829001367</v>
      </c>
    </row>
    <row r="4856" spans="16:21" x14ac:dyDescent="0.25">
      <c r="P4856" s="10">
        <v>41571</v>
      </c>
      <c r="Q4856">
        <v>31.546130000000002</v>
      </c>
      <c r="S4856" s="42">
        <f t="shared" ca="1" si="81"/>
        <v>50827</v>
      </c>
      <c r="T4856" s="43">
        <f ca="1">_xll.BInterpol('Base CDI'!$H$4:$H$28,'Base CDI'!$J$4:$J$29,S4856,"Cubic","Extrapolate=Linear","MultiX=Average","Skip=True","Sort=True")</f>
        <v>13.416709986320107</v>
      </c>
      <c r="U4856" s="43">
        <f ca="1">_xll.BInterpol('Base CDI'!$H$4:$H$28,'Base CDI'!$I$4:$I$29,S4856,"Cubic","Extrapolate=Linear","MultiX=Average","Skip=True","Sort=True")</f>
        <v>13.376306429548563</v>
      </c>
    </row>
    <row r="4857" spans="16:21" x14ac:dyDescent="0.25">
      <c r="P4857" s="10">
        <v>41572</v>
      </c>
      <c r="Q4857">
        <v>31.557289999999998</v>
      </c>
      <c r="S4857" s="42">
        <f t="shared" ca="1" si="81"/>
        <v>50828</v>
      </c>
      <c r="T4857" s="43">
        <f ca="1">_xll.BInterpol('Base CDI'!$H$4:$H$28,'Base CDI'!$J$4:$J$29,S4857,"Cubic","Extrapolate=Linear","MultiX=Average","Skip=True","Sort=True")</f>
        <v>13.41666757865937</v>
      </c>
      <c r="U4857" s="43">
        <f ca="1">_xll.BInterpol('Base CDI'!$H$4:$H$28,'Base CDI'!$I$4:$I$29,S4857,"Cubic","Extrapolate=Linear","MultiX=Average","Skip=True","Sort=True")</f>
        <v>13.376238030095758</v>
      </c>
    </row>
    <row r="4858" spans="16:21" x14ac:dyDescent="0.25">
      <c r="P4858" s="10">
        <v>41575</v>
      </c>
      <c r="Q4858">
        <v>31.568449999999999</v>
      </c>
      <c r="S4858" s="42">
        <f t="shared" ca="1" si="81"/>
        <v>50829</v>
      </c>
      <c r="T4858" s="43">
        <f ca="1">_xll.BInterpol('Base CDI'!$H$4:$H$28,'Base CDI'!$J$4:$J$29,S4858,"Cubic","Extrapolate=Linear","MultiX=Average","Skip=True","Sort=True")</f>
        <v>13.41662517099863</v>
      </c>
      <c r="U4858" s="43">
        <f ca="1">_xll.BInterpol('Base CDI'!$H$4:$H$28,'Base CDI'!$I$4:$I$29,S4858,"Cubic","Extrapolate=Linear","MultiX=Average","Skip=True","Sort=True")</f>
        <v>13.376169630642954</v>
      </c>
    </row>
    <row r="4859" spans="16:21" x14ac:dyDescent="0.25">
      <c r="P4859" s="10">
        <v>41576</v>
      </c>
      <c r="Q4859">
        <v>31.579609999999999</v>
      </c>
      <c r="S4859" s="42">
        <f t="shared" ca="1" si="81"/>
        <v>50830</v>
      </c>
      <c r="T4859" s="43">
        <f ca="1">_xll.BInterpol('Base CDI'!$H$4:$H$28,'Base CDI'!$J$4:$J$29,S4859,"Cubic","Extrapolate=Linear","MultiX=Average","Skip=True","Sort=True")</f>
        <v>13.416582763337892</v>
      </c>
      <c r="U4859" s="43">
        <f ca="1">_xll.BInterpol('Base CDI'!$H$4:$H$28,'Base CDI'!$I$4:$I$29,S4859,"Cubic","Extrapolate=Linear","MultiX=Average","Skip=True","Sort=True")</f>
        <v>13.37610123119015</v>
      </c>
    </row>
    <row r="4860" spans="16:21" x14ac:dyDescent="0.25">
      <c r="P4860" s="10">
        <v>41577</v>
      </c>
      <c r="Q4860">
        <v>31.590779999999999</v>
      </c>
      <c r="S4860" s="42">
        <f t="shared" ca="1" si="81"/>
        <v>50831</v>
      </c>
      <c r="T4860" s="43">
        <f ca="1">_xll.BInterpol('Base CDI'!$H$4:$H$28,'Base CDI'!$J$4:$J$29,S4860,"Cubic","Extrapolate=Linear","MultiX=Average","Skip=True","Sort=True")</f>
        <v>13.416540355677153</v>
      </c>
      <c r="U4860" s="43">
        <f ca="1">_xll.BInterpol('Base CDI'!$H$4:$H$28,'Base CDI'!$I$4:$I$29,S4860,"Cubic","Extrapolate=Linear","MultiX=Average","Skip=True","Sort=True")</f>
        <v>13.376032831737344</v>
      </c>
    </row>
    <row r="4861" spans="16:21" x14ac:dyDescent="0.25">
      <c r="P4861" s="10">
        <v>41578</v>
      </c>
      <c r="Q4861">
        <v>31.601949999999999</v>
      </c>
      <c r="S4861" s="42">
        <f t="shared" ca="1" si="81"/>
        <v>50832</v>
      </c>
      <c r="T4861" s="43">
        <f ca="1">_xll.BInterpol('Base CDI'!$H$4:$H$28,'Base CDI'!$J$4:$J$29,S4861,"Cubic","Extrapolate=Linear","MultiX=Average","Skip=True","Sort=True")</f>
        <v>13.416497948016415</v>
      </c>
      <c r="U4861" s="43">
        <f ca="1">_xll.BInterpol('Base CDI'!$H$4:$H$28,'Base CDI'!$I$4:$I$29,S4861,"Cubic","Extrapolate=Linear","MultiX=Average","Skip=True","Sort=True")</f>
        <v>13.37596443228454</v>
      </c>
    </row>
    <row r="4862" spans="16:21" x14ac:dyDescent="0.25">
      <c r="P4862" s="10">
        <v>41579</v>
      </c>
      <c r="Q4862">
        <v>31.613130000000002</v>
      </c>
      <c r="S4862" s="42">
        <f t="shared" ca="1" si="81"/>
        <v>50833</v>
      </c>
      <c r="T4862" s="43">
        <f ca="1">_xll.BInterpol('Base CDI'!$H$4:$H$28,'Base CDI'!$J$4:$J$29,S4862,"Cubic","Extrapolate=Linear","MultiX=Average","Skip=True","Sort=True")</f>
        <v>13.416455540355676</v>
      </c>
      <c r="U4862" s="43">
        <f ca="1">_xll.BInterpol('Base CDI'!$H$4:$H$28,'Base CDI'!$I$4:$I$29,S4862,"Cubic","Extrapolate=Linear","MultiX=Average","Skip=True","Sort=True")</f>
        <v>13.375896032831736</v>
      </c>
    </row>
    <row r="4863" spans="16:21" x14ac:dyDescent="0.25">
      <c r="P4863" s="10">
        <v>41582</v>
      </c>
      <c r="Q4863">
        <v>31.624310000000001</v>
      </c>
      <c r="S4863" s="42">
        <f t="shared" ca="1" si="81"/>
        <v>50834</v>
      </c>
      <c r="T4863" s="43">
        <f ca="1">_xll.BInterpol('Base CDI'!$H$4:$H$28,'Base CDI'!$J$4:$J$29,S4863,"Cubic","Extrapolate=Linear","MultiX=Average","Skip=True","Sort=True")</f>
        <v>13.416413132694936</v>
      </c>
      <c r="U4863" s="43">
        <f ca="1">_xll.BInterpol('Base CDI'!$H$4:$H$28,'Base CDI'!$I$4:$I$29,S4863,"Cubic","Extrapolate=Linear","MultiX=Average","Skip=True","Sort=True")</f>
        <v>13.375827633378933</v>
      </c>
    </row>
    <row r="4864" spans="16:21" x14ac:dyDescent="0.25">
      <c r="P4864" s="10">
        <v>41583</v>
      </c>
      <c r="Q4864">
        <v>31.635449999999999</v>
      </c>
      <c r="S4864" s="42">
        <f t="shared" ca="1" si="81"/>
        <v>50835</v>
      </c>
      <c r="T4864" s="43">
        <f ca="1">_xll.BInterpol('Base CDI'!$H$4:$H$28,'Base CDI'!$J$4:$J$29,S4864,"Cubic","Extrapolate=Linear","MultiX=Average","Skip=True","Sort=True")</f>
        <v>13.416370725034199</v>
      </c>
      <c r="U4864" s="43">
        <f ca="1">_xll.BInterpol('Base CDI'!$H$4:$H$28,'Base CDI'!$I$4:$I$29,S4864,"Cubic","Extrapolate=Linear","MultiX=Average","Skip=True","Sort=True")</f>
        <v>13.375759233926127</v>
      </c>
    </row>
    <row r="4865" spans="16:21" x14ac:dyDescent="0.25">
      <c r="P4865" s="10">
        <v>41584</v>
      </c>
      <c r="Q4865">
        <v>31.64659</v>
      </c>
      <c r="S4865" s="42">
        <f t="shared" ca="1" si="81"/>
        <v>50836</v>
      </c>
      <c r="T4865" s="43">
        <f ca="1">_xll.BInterpol('Base CDI'!$H$4:$H$28,'Base CDI'!$J$4:$J$29,S4865,"Cubic","Extrapolate=Linear","MultiX=Average","Skip=True","Sort=True")</f>
        <v>13.416328317373459</v>
      </c>
      <c r="U4865" s="43">
        <f ca="1">_xll.BInterpol('Base CDI'!$H$4:$H$28,'Base CDI'!$I$4:$I$29,S4865,"Cubic","Extrapolate=Linear","MultiX=Average","Skip=True","Sort=True")</f>
        <v>13.375690834473323</v>
      </c>
    </row>
    <row r="4866" spans="16:21" x14ac:dyDescent="0.25">
      <c r="P4866" s="10">
        <v>41585</v>
      </c>
      <c r="Q4866">
        <v>31.65774</v>
      </c>
      <c r="S4866" s="42">
        <f t="shared" ca="1" si="81"/>
        <v>50837</v>
      </c>
      <c r="T4866" s="43">
        <f ca="1">_xll.BInterpol('Base CDI'!$H$4:$H$28,'Base CDI'!$J$4:$J$29,S4866,"Cubic","Extrapolate=Linear","MultiX=Average","Skip=True","Sort=True")</f>
        <v>13.416285909712721</v>
      </c>
      <c r="U4866" s="43">
        <f ca="1">_xll.BInterpol('Base CDI'!$H$4:$H$28,'Base CDI'!$I$4:$I$29,S4866,"Cubic","Extrapolate=Linear","MultiX=Average","Skip=True","Sort=True")</f>
        <v>13.375622435020519</v>
      </c>
    </row>
    <row r="4867" spans="16:21" x14ac:dyDescent="0.25">
      <c r="P4867" s="10">
        <v>41586</v>
      </c>
      <c r="Q4867">
        <v>31.668890000000001</v>
      </c>
      <c r="S4867" s="42">
        <f t="shared" ca="1" si="81"/>
        <v>50838</v>
      </c>
      <c r="T4867" s="43">
        <f ca="1">_xll.BInterpol('Base CDI'!$H$4:$H$28,'Base CDI'!$J$4:$J$29,S4867,"Cubic","Extrapolate=Linear","MultiX=Average","Skip=True","Sort=True")</f>
        <v>13.416243502051982</v>
      </c>
      <c r="U4867" s="43">
        <f ca="1">_xll.BInterpol('Base CDI'!$H$4:$H$28,'Base CDI'!$I$4:$I$29,S4867,"Cubic","Extrapolate=Linear","MultiX=Average","Skip=True","Sort=True")</f>
        <v>13.375554035567715</v>
      </c>
    </row>
    <row r="4868" spans="16:21" x14ac:dyDescent="0.25">
      <c r="P4868" s="10">
        <v>41589</v>
      </c>
      <c r="Q4868">
        <v>31.680040000000002</v>
      </c>
      <c r="S4868" s="42">
        <f t="shared" ca="1" si="81"/>
        <v>50839</v>
      </c>
      <c r="T4868" s="43">
        <f ca="1">_xll.BInterpol('Base CDI'!$H$4:$H$28,'Base CDI'!$J$4:$J$29,S4868,"Cubic","Extrapolate=Linear","MultiX=Average","Skip=True","Sort=True")</f>
        <v>13.416201094391244</v>
      </c>
      <c r="U4868" s="43">
        <f ca="1">_xll.BInterpol('Base CDI'!$H$4:$H$28,'Base CDI'!$I$4:$I$29,S4868,"Cubic","Extrapolate=Linear","MultiX=Average","Skip=True","Sort=True")</f>
        <v>13.375485636114909</v>
      </c>
    </row>
    <row r="4869" spans="16:21" x14ac:dyDescent="0.25">
      <c r="P4869" s="10">
        <v>41590</v>
      </c>
      <c r="Q4869">
        <v>31.691199999999998</v>
      </c>
      <c r="S4869" s="42">
        <f t="shared" ca="1" si="81"/>
        <v>50840</v>
      </c>
      <c r="T4869" s="43">
        <f ca="1">_xll.BInterpol('Base CDI'!$H$4:$H$28,'Base CDI'!$J$4:$J$29,S4869,"Cubic","Extrapolate=Linear","MultiX=Average","Skip=True","Sort=True")</f>
        <v>13.416158686730505</v>
      </c>
      <c r="U4869" s="43">
        <f ca="1">_xll.BInterpol('Base CDI'!$H$4:$H$28,'Base CDI'!$I$4:$I$29,S4869,"Cubic","Extrapolate=Linear","MultiX=Average","Skip=True","Sort=True")</f>
        <v>13.375417236662106</v>
      </c>
    </row>
    <row r="4870" spans="16:21" x14ac:dyDescent="0.25">
      <c r="P4870" s="10">
        <v>41591</v>
      </c>
      <c r="Q4870">
        <v>31.702359999999999</v>
      </c>
      <c r="S4870" s="42">
        <f t="shared" ca="1" si="81"/>
        <v>50841</v>
      </c>
      <c r="T4870" s="43">
        <f ca="1">_xll.BInterpol('Base CDI'!$H$4:$H$28,'Base CDI'!$J$4:$J$29,S4870,"Cubic","Extrapolate=Linear","MultiX=Average","Skip=True","Sort=True")</f>
        <v>13.416116279069765</v>
      </c>
      <c r="U4870" s="43">
        <f ca="1">_xll.BInterpol('Base CDI'!$H$4:$H$28,'Base CDI'!$I$4:$I$29,S4870,"Cubic","Extrapolate=Linear","MultiX=Average","Skip=True","Sort=True")</f>
        <v>13.375348837209302</v>
      </c>
    </row>
    <row r="4871" spans="16:21" x14ac:dyDescent="0.25">
      <c r="P4871" s="10">
        <v>41592</v>
      </c>
      <c r="Q4871">
        <v>31.713529999999999</v>
      </c>
      <c r="S4871" s="42">
        <f t="shared" ca="1" si="81"/>
        <v>50842</v>
      </c>
      <c r="T4871" s="43">
        <f ca="1">_xll.BInterpol('Base CDI'!$H$4:$H$28,'Base CDI'!$J$4:$J$29,S4871,"Cubic","Extrapolate=Linear","MultiX=Average","Skip=True","Sort=True")</f>
        <v>13.416073871409028</v>
      </c>
      <c r="U4871" s="43">
        <f ca="1">_xll.BInterpol('Base CDI'!$H$4:$H$28,'Base CDI'!$I$4:$I$29,S4871,"Cubic","Extrapolate=Linear","MultiX=Average","Skip=True","Sort=True")</f>
        <v>13.375280437756498</v>
      </c>
    </row>
    <row r="4872" spans="16:21" x14ac:dyDescent="0.25">
      <c r="P4872" s="10">
        <v>41596</v>
      </c>
      <c r="Q4872">
        <v>31.724699999999999</v>
      </c>
      <c r="S4872" s="42">
        <f t="shared" ca="1" si="81"/>
        <v>50843</v>
      </c>
      <c r="T4872" s="43">
        <f ca="1">_xll.BInterpol('Base CDI'!$H$4:$H$28,'Base CDI'!$J$4:$J$29,S4872,"Cubic","Extrapolate=Linear","MultiX=Average","Skip=True","Sort=True")</f>
        <v>13.416031463748288</v>
      </c>
      <c r="U4872" s="43">
        <f ca="1">_xll.BInterpol('Base CDI'!$H$4:$H$28,'Base CDI'!$I$4:$I$29,S4872,"Cubic","Extrapolate=Linear","MultiX=Average","Skip=True","Sort=True")</f>
        <v>13.375212038303692</v>
      </c>
    </row>
    <row r="4873" spans="16:21" x14ac:dyDescent="0.25">
      <c r="P4873" s="10">
        <v>41597</v>
      </c>
      <c r="Q4873">
        <v>31.735869999999998</v>
      </c>
      <c r="S4873" s="42">
        <f t="shared" ca="1" si="81"/>
        <v>50844</v>
      </c>
      <c r="T4873" s="43">
        <f ca="1">_xll.BInterpol('Base CDI'!$H$4:$H$28,'Base CDI'!$J$4:$J$29,S4873,"Cubic","Extrapolate=Linear","MultiX=Average","Skip=True","Sort=True")</f>
        <v>13.41598905608755</v>
      </c>
      <c r="U4873" s="43">
        <f ca="1">_xll.BInterpol('Base CDI'!$H$4:$H$28,'Base CDI'!$I$4:$I$29,S4873,"Cubic","Extrapolate=Linear","MultiX=Average","Skip=True","Sort=True")</f>
        <v>13.375143638850888</v>
      </c>
    </row>
    <row r="4874" spans="16:21" x14ac:dyDescent="0.25">
      <c r="P4874" s="10">
        <v>41598</v>
      </c>
      <c r="Q4874">
        <v>31.747050000000002</v>
      </c>
      <c r="S4874" s="42">
        <f t="shared" ca="1" si="81"/>
        <v>50845</v>
      </c>
      <c r="T4874" s="43">
        <f ca="1">_xll.BInterpol('Base CDI'!$H$4:$H$28,'Base CDI'!$J$4:$J$29,S4874,"Cubic","Extrapolate=Linear","MultiX=Average","Skip=True","Sort=True")</f>
        <v>13.415946648426811</v>
      </c>
      <c r="U4874" s="43">
        <f ca="1">_xll.BInterpol('Base CDI'!$H$4:$H$28,'Base CDI'!$I$4:$I$29,S4874,"Cubic","Extrapolate=Linear","MultiX=Average","Skip=True","Sort=True")</f>
        <v>13.375075239398084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2">S4874+1</f>
        <v>50846</v>
      </c>
      <c r="T4875" s="43">
        <f ca="1">_xll.BInterpol('Base CDI'!$H$4:$H$28,'Base CDI'!$J$4:$J$29,S4875,"Cubic","Extrapolate=Linear","MultiX=Average","Skip=True","Sort=True")</f>
        <v>13.415904240766073</v>
      </c>
      <c r="U4875" s="43">
        <f ca="1">_xll.BInterpol('Base CDI'!$H$4:$H$28,'Base CDI'!$I$4:$I$29,S4875,"Cubic","Extrapolate=Linear","MultiX=Average","Skip=True","Sort=True")</f>
        <v>13.375006839945279</v>
      </c>
    </row>
    <row r="4876" spans="16:21" x14ac:dyDescent="0.25">
      <c r="P4876" s="10">
        <v>41600</v>
      </c>
      <c r="Q4876">
        <v>31.76942</v>
      </c>
      <c r="S4876" s="42">
        <f t="shared" ca="1" si="82"/>
        <v>50847</v>
      </c>
      <c r="T4876" s="43">
        <f ca="1">_xll.BInterpol('Base CDI'!$H$4:$H$28,'Base CDI'!$J$4:$J$29,S4876,"Cubic","Extrapolate=Linear","MultiX=Average","Skip=True","Sort=True")</f>
        <v>13.415861833105334</v>
      </c>
      <c r="U4876" s="43">
        <f ca="1">_xll.BInterpol('Base CDI'!$H$4:$H$28,'Base CDI'!$I$4:$I$29,S4876,"Cubic","Extrapolate=Linear","MultiX=Average","Skip=True","Sort=True")</f>
        <v>13.374938440492475</v>
      </c>
    </row>
    <row r="4877" spans="16:21" x14ac:dyDescent="0.25">
      <c r="P4877" s="10">
        <v>41603</v>
      </c>
      <c r="Q4877">
        <v>31.780609999999999</v>
      </c>
      <c r="S4877" s="42">
        <f t="shared" ca="1" si="82"/>
        <v>50848</v>
      </c>
      <c r="T4877" s="43">
        <f ca="1">_xll.BInterpol('Base CDI'!$H$4:$H$28,'Base CDI'!$J$4:$J$29,S4877,"Cubic","Extrapolate=Linear","MultiX=Average","Skip=True","Sort=True")</f>
        <v>13.415819425444596</v>
      </c>
      <c r="U4877" s="43">
        <f ca="1">_xll.BInterpol('Base CDI'!$H$4:$H$28,'Base CDI'!$I$4:$I$29,S4877,"Cubic","Extrapolate=Linear","MultiX=Average","Skip=True","Sort=True")</f>
        <v>13.374870041039671</v>
      </c>
    </row>
    <row r="4878" spans="16:21" x14ac:dyDescent="0.25">
      <c r="P4878" s="10">
        <v>41604</v>
      </c>
      <c r="Q4878">
        <v>31.791799999999999</v>
      </c>
      <c r="S4878" s="42">
        <f t="shared" ca="1" si="82"/>
        <v>50849</v>
      </c>
      <c r="T4878" s="43">
        <f ca="1">_xll.BInterpol('Base CDI'!$H$4:$H$28,'Base CDI'!$J$4:$J$29,S4878,"Cubic","Extrapolate=Linear","MultiX=Average","Skip=True","Sort=True")</f>
        <v>13.415777017783856</v>
      </c>
      <c r="U4878" s="43">
        <f ca="1">_xll.BInterpol('Base CDI'!$H$4:$H$28,'Base CDI'!$I$4:$I$29,S4878,"Cubic","Extrapolate=Linear","MultiX=Average","Skip=True","Sort=True")</f>
        <v>13.374801641586867</v>
      </c>
    </row>
    <row r="4879" spans="16:21" x14ac:dyDescent="0.25">
      <c r="P4879" s="10">
        <v>41605</v>
      </c>
      <c r="Q4879">
        <v>31.803000000000001</v>
      </c>
      <c r="S4879" s="42">
        <f t="shared" ca="1" si="82"/>
        <v>50850</v>
      </c>
      <c r="T4879" s="43">
        <f ca="1">_xll.BInterpol('Base CDI'!$H$4:$H$28,'Base CDI'!$J$4:$J$29,S4879,"Cubic","Extrapolate=Linear","MultiX=Average","Skip=True","Sort=True")</f>
        <v>13.415734610123117</v>
      </c>
      <c r="U4879" s="43">
        <f ca="1">_xll.BInterpol('Base CDI'!$H$4:$H$28,'Base CDI'!$I$4:$I$29,S4879,"Cubic","Extrapolate=Linear","MultiX=Average","Skip=True","Sort=True")</f>
        <v>13.374733242134061</v>
      </c>
    </row>
    <row r="4880" spans="16:21" x14ac:dyDescent="0.25">
      <c r="P4880" s="10">
        <v>41606</v>
      </c>
      <c r="Q4880">
        <v>31.8142</v>
      </c>
      <c r="S4880" s="42">
        <f t="shared" ca="1" si="82"/>
        <v>50851</v>
      </c>
      <c r="T4880" s="43">
        <f ca="1">_xll.BInterpol('Base CDI'!$H$4:$H$28,'Base CDI'!$J$4:$J$29,S4880,"Cubic","Extrapolate=Linear","MultiX=Average","Skip=True","Sort=True")</f>
        <v>13.415692202462379</v>
      </c>
      <c r="U4880" s="43">
        <f ca="1">_xll.BInterpol('Base CDI'!$H$4:$H$28,'Base CDI'!$I$4:$I$29,S4880,"Cubic","Extrapolate=Linear","MultiX=Average","Skip=True","Sort=True")</f>
        <v>13.374664842681257</v>
      </c>
    </row>
    <row r="4881" spans="16:21" x14ac:dyDescent="0.25">
      <c r="P4881" s="10">
        <v>41607</v>
      </c>
      <c r="Q4881">
        <v>31.825970000000002</v>
      </c>
      <c r="S4881" s="42">
        <f t="shared" ca="1" si="82"/>
        <v>50852</v>
      </c>
      <c r="T4881" s="43">
        <f ca="1">_xll.BInterpol('Base CDI'!$H$4:$H$28,'Base CDI'!$J$4:$J$29,S4881,"Cubic","Extrapolate=Linear","MultiX=Average","Skip=True","Sort=True")</f>
        <v>13.41564979480164</v>
      </c>
      <c r="U4881" s="43">
        <f ca="1">_xll.BInterpol('Base CDI'!$H$4:$H$28,'Base CDI'!$I$4:$I$29,S4881,"Cubic","Extrapolate=Linear","MultiX=Average","Skip=True","Sort=True")</f>
        <v>13.374596443228453</v>
      </c>
    </row>
    <row r="4882" spans="16:21" x14ac:dyDescent="0.25">
      <c r="P4882" s="10">
        <v>41610</v>
      </c>
      <c r="Q4882">
        <v>31.83775</v>
      </c>
      <c r="S4882" s="42">
        <f t="shared" ca="1" si="82"/>
        <v>50853</v>
      </c>
      <c r="T4882" s="43">
        <f ca="1">_xll.BInterpol('Base CDI'!$H$4:$H$28,'Base CDI'!$J$4:$J$29,S4882,"Cubic","Extrapolate=Linear","MultiX=Average","Skip=True","Sort=True")</f>
        <v>13.415607387140902</v>
      </c>
      <c r="U4882" s="43">
        <f ca="1">_xll.BInterpol('Base CDI'!$H$4:$H$28,'Base CDI'!$I$4:$I$29,S4882,"Cubic","Extrapolate=Linear","MultiX=Average","Skip=True","Sort=True")</f>
        <v>13.37452804377565</v>
      </c>
    </row>
    <row r="4883" spans="16:21" x14ac:dyDescent="0.25">
      <c r="P4883" s="10">
        <v>41611</v>
      </c>
      <c r="Q4883">
        <v>31.849530000000001</v>
      </c>
      <c r="S4883" s="42">
        <f t="shared" ca="1" si="82"/>
        <v>50854</v>
      </c>
      <c r="T4883" s="43">
        <f ca="1">_xll.BInterpol('Base CDI'!$H$4:$H$28,'Base CDI'!$J$4:$J$29,S4883,"Cubic","Extrapolate=Linear","MultiX=Average","Skip=True","Sort=True")</f>
        <v>13.415564979480163</v>
      </c>
      <c r="U4883" s="43">
        <f ca="1">_xll.BInterpol('Base CDI'!$H$4:$H$28,'Base CDI'!$I$4:$I$29,S4883,"Cubic","Extrapolate=Linear","MultiX=Average","Skip=True","Sort=True")</f>
        <v>13.374459644322844</v>
      </c>
    </row>
    <row r="4884" spans="16:21" x14ac:dyDescent="0.25">
      <c r="P4884" s="10">
        <v>41612</v>
      </c>
      <c r="Q4884">
        <v>31.86131</v>
      </c>
      <c r="S4884" s="42">
        <f t="shared" ca="1" si="82"/>
        <v>50855</v>
      </c>
      <c r="T4884" s="43">
        <f ca="1">_xll.BInterpol('Base CDI'!$H$4:$H$28,'Base CDI'!$J$4:$J$29,S4884,"Cubic","Extrapolate=Linear","MultiX=Average","Skip=True","Sort=True")</f>
        <v>13.415522571819425</v>
      </c>
      <c r="U4884" s="43">
        <f ca="1">_xll.BInterpol('Base CDI'!$H$4:$H$28,'Base CDI'!$I$4:$I$29,S4884,"Cubic","Extrapolate=Linear","MultiX=Average","Skip=True","Sort=True")</f>
        <v>13.37439124487004</v>
      </c>
    </row>
    <row r="4885" spans="16:21" x14ac:dyDescent="0.25">
      <c r="P4885" s="10">
        <v>41613</v>
      </c>
      <c r="Q4885">
        <v>31.873100000000001</v>
      </c>
      <c r="S4885" s="42">
        <f t="shared" ca="1" si="82"/>
        <v>50856</v>
      </c>
      <c r="T4885" s="43">
        <f ca="1">_xll.BInterpol('Base CDI'!$H$4:$H$28,'Base CDI'!$J$4:$J$29,S4885,"Cubic","Extrapolate=Linear","MultiX=Average","Skip=True","Sort=True")</f>
        <v>13.415480164158685</v>
      </c>
      <c r="U4885" s="43">
        <f ca="1">_xll.BInterpol('Base CDI'!$H$4:$H$28,'Base CDI'!$I$4:$I$29,S4885,"Cubic","Extrapolate=Linear","MultiX=Average","Skip=True","Sort=True")</f>
        <v>13.374322845417236</v>
      </c>
    </row>
    <row r="4886" spans="16:21" x14ac:dyDescent="0.25">
      <c r="P4886" s="10">
        <v>41614</v>
      </c>
      <c r="Q4886">
        <v>31.884889999999999</v>
      </c>
      <c r="S4886" s="42">
        <f t="shared" ca="1" si="82"/>
        <v>50857</v>
      </c>
      <c r="T4886" s="43">
        <f ca="1">_xll.BInterpol('Base CDI'!$H$4:$H$28,'Base CDI'!$J$4:$J$29,S4886,"Cubic","Extrapolate=Linear","MultiX=Average","Skip=True","Sort=True")</f>
        <v>13.415437756497946</v>
      </c>
      <c r="U4886" s="43">
        <f ca="1">_xll.BInterpol('Base CDI'!$H$4:$H$28,'Base CDI'!$I$4:$I$29,S4886,"Cubic","Extrapolate=Linear","MultiX=Average","Skip=True","Sort=True")</f>
        <v>13.37425444596443</v>
      </c>
    </row>
    <row r="4887" spans="16:21" x14ac:dyDescent="0.25">
      <c r="P4887" s="10">
        <v>41617</v>
      </c>
      <c r="Q4887">
        <v>31.89668</v>
      </c>
      <c r="S4887" s="42">
        <f t="shared" ca="1" si="82"/>
        <v>50858</v>
      </c>
      <c r="T4887" s="43">
        <f ca="1">_xll.BInterpol('Base CDI'!$H$4:$H$28,'Base CDI'!$J$4:$J$29,S4887,"Cubic","Extrapolate=Linear","MultiX=Average","Skip=True","Sort=True")</f>
        <v>13.415395348837208</v>
      </c>
      <c r="U4887" s="43">
        <f ca="1">_xll.BInterpol('Base CDI'!$H$4:$H$28,'Base CDI'!$I$4:$I$29,S4887,"Cubic","Extrapolate=Linear","MultiX=Average","Skip=True","Sort=True")</f>
        <v>13.374186046511626</v>
      </c>
    </row>
    <row r="4888" spans="16:21" x14ac:dyDescent="0.25">
      <c r="P4888" s="10">
        <v>41618</v>
      </c>
      <c r="Q4888">
        <v>31.908570000000001</v>
      </c>
      <c r="S4888" s="42">
        <f t="shared" ca="1" si="82"/>
        <v>50859</v>
      </c>
      <c r="T4888" s="43">
        <f ca="1">_xll.BInterpol('Base CDI'!$H$4:$H$28,'Base CDI'!$J$4:$J$29,S4888,"Cubic","Extrapolate=Linear","MultiX=Average","Skip=True","Sort=True")</f>
        <v>13.415352941176469</v>
      </c>
      <c r="U4888" s="43">
        <f ca="1">_xll.BInterpol('Base CDI'!$H$4:$H$28,'Base CDI'!$I$4:$I$29,S4888,"Cubic","Extrapolate=Linear","MultiX=Average","Skip=True","Sort=True")</f>
        <v>13.374117647058823</v>
      </c>
    </row>
    <row r="4889" spans="16:21" x14ac:dyDescent="0.25">
      <c r="P4889" s="10">
        <v>41619</v>
      </c>
      <c r="Q4889">
        <v>31.920380000000002</v>
      </c>
      <c r="S4889" s="42">
        <f t="shared" ca="1" si="82"/>
        <v>50860</v>
      </c>
      <c r="T4889" s="43">
        <f ca="1">_xll.BInterpol('Base CDI'!$H$4:$H$28,'Base CDI'!$J$4:$J$29,S4889,"Cubic","Extrapolate=Linear","MultiX=Average","Skip=True","Sort=True")</f>
        <v>13.415310533515731</v>
      </c>
      <c r="U4889" s="43">
        <f ca="1">_xll.BInterpol('Base CDI'!$H$4:$H$28,'Base CDI'!$I$4:$I$29,S4889,"Cubic","Extrapolate=Linear","MultiX=Average","Skip=True","Sort=True")</f>
        <v>13.374049247606019</v>
      </c>
    </row>
    <row r="4890" spans="16:21" x14ac:dyDescent="0.25">
      <c r="P4890" s="10">
        <v>41620</v>
      </c>
      <c r="Q4890">
        <v>31.932189999999999</v>
      </c>
      <c r="S4890" s="42">
        <f t="shared" ca="1" si="82"/>
        <v>50861</v>
      </c>
      <c r="T4890" s="43">
        <f ca="1">_xll.BInterpol('Base CDI'!$H$4:$H$28,'Base CDI'!$J$4:$J$29,S4890,"Cubic","Extrapolate=Linear","MultiX=Average","Skip=True","Sort=True")</f>
        <v>13.415268125854992</v>
      </c>
      <c r="U4890" s="43">
        <f ca="1">_xll.BInterpol('Base CDI'!$H$4:$H$28,'Base CDI'!$I$4:$I$29,S4890,"Cubic","Extrapolate=Linear","MultiX=Average","Skip=True","Sort=True")</f>
        <v>13.373980848153213</v>
      </c>
    </row>
    <row r="4891" spans="16:21" x14ac:dyDescent="0.25">
      <c r="P4891" s="10">
        <v>41621</v>
      </c>
      <c r="Q4891">
        <v>31.943999999999999</v>
      </c>
      <c r="S4891" s="42">
        <f t="shared" ca="1" si="82"/>
        <v>50862</v>
      </c>
      <c r="T4891" s="43">
        <f ca="1">_xll.BInterpol('Base CDI'!$H$4:$H$28,'Base CDI'!$J$4:$J$29,S4891,"Cubic","Extrapolate=Linear","MultiX=Average","Skip=True","Sort=True")</f>
        <v>13.415225718194254</v>
      </c>
      <c r="U4891" s="43">
        <f ca="1">_xll.BInterpol('Base CDI'!$H$4:$H$28,'Base CDI'!$I$4:$I$29,S4891,"Cubic","Extrapolate=Linear","MultiX=Average","Skip=True","Sort=True")</f>
        <v>13.373912448700409</v>
      </c>
    </row>
    <row r="4892" spans="16:21" x14ac:dyDescent="0.25">
      <c r="P4892" s="10">
        <v>41624</v>
      </c>
      <c r="Q4892">
        <v>31.955819999999999</v>
      </c>
      <c r="S4892" s="42">
        <f t="shared" ca="1" si="82"/>
        <v>50863</v>
      </c>
      <c r="T4892" s="43">
        <f ca="1">_xll.BInterpol('Base CDI'!$H$4:$H$28,'Base CDI'!$J$4:$J$29,S4892,"Cubic","Extrapolate=Linear","MultiX=Average","Skip=True","Sort=True")</f>
        <v>13.415183310533514</v>
      </c>
      <c r="U4892" s="43">
        <f ca="1">_xll.BInterpol('Base CDI'!$H$4:$H$28,'Base CDI'!$I$4:$I$29,S4892,"Cubic","Extrapolate=Linear","MultiX=Average","Skip=True","Sort=True")</f>
        <v>13.373844049247605</v>
      </c>
    </row>
    <row r="4893" spans="16:21" x14ac:dyDescent="0.25">
      <c r="P4893" s="10">
        <v>41625</v>
      </c>
      <c r="Q4893">
        <v>31.96773</v>
      </c>
      <c r="S4893" s="42">
        <f t="shared" ca="1" si="82"/>
        <v>50864</v>
      </c>
      <c r="T4893" s="43">
        <f ca="1">_xll.BInterpol('Base CDI'!$H$4:$H$28,'Base CDI'!$J$4:$J$29,S4893,"Cubic","Extrapolate=Linear","MultiX=Average","Skip=True","Sort=True")</f>
        <v>13.415140902872775</v>
      </c>
      <c r="U4893" s="43">
        <f ca="1">_xll.BInterpol('Base CDI'!$H$4:$H$28,'Base CDI'!$I$4:$I$29,S4893,"Cubic","Extrapolate=Linear","MultiX=Average","Skip=True","Sort=True")</f>
        <v>13.373775649794801</v>
      </c>
    </row>
    <row r="4894" spans="16:21" x14ac:dyDescent="0.25">
      <c r="P4894" s="10">
        <v>41626</v>
      </c>
      <c r="Q4894">
        <v>31.979559999999999</v>
      </c>
      <c r="S4894" s="42">
        <f t="shared" ca="1" si="82"/>
        <v>50865</v>
      </c>
      <c r="T4894" s="43">
        <f ca="1">_xll.BInterpol('Base CDI'!$H$4:$H$28,'Base CDI'!$J$4:$J$29,S4894,"Cubic","Extrapolate=Linear","MultiX=Average","Skip=True","Sort=True")</f>
        <v>13.415098495212037</v>
      </c>
      <c r="U4894" s="43">
        <f ca="1">_xll.BInterpol('Base CDI'!$H$4:$H$28,'Base CDI'!$I$4:$I$29,S4894,"Cubic","Extrapolate=Linear","MultiX=Average","Skip=True","Sort=True")</f>
        <v>13.373707250341996</v>
      </c>
    </row>
    <row r="4895" spans="16:21" x14ac:dyDescent="0.25">
      <c r="P4895" s="10">
        <v>41627</v>
      </c>
      <c r="Q4895">
        <v>31.991389999999999</v>
      </c>
      <c r="S4895" s="42">
        <f t="shared" ca="1" si="82"/>
        <v>50866</v>
      </c>
      <c r="T4895" s="43">
        <f ca="1">_xll.BInterpol('Base CDI'!$H$4:$H$28,'Base CDI'!$J$4:$J$29,S4895,"Cubic","Extrapolate=Linear","MultiX=Average","Skip=True","Sort=True")</f>
        <v>13.415056087551298</v>
      </c>
      <c r="U4895" s="43">
        <f ca="1">_xll.BInterpol('Base CDI'!$H$4:$H$28,'Base CDI'!$I$4:$I$29,S4895,"Cubic","Extrapolate=Linear","MultiX=Average","Skip=True","Sort=True")</f>
        <v>13.373638850889192</v>
      </c>
    </row>
    <row r="4896" spans="16:21" x14ac:dyDescent="0.25">
      <c r="P4896" s="10">
        <v>41628</v>
      </c>
      <c r="Q4896">
        <v>32.003230000000002</v>
      </c>
      <c r="S4896" s="42">
        <f t="shared" ca="1" si="82"/>
        <v>50867</v>
      </c>
      <c r="T4896" s="43">
        <f ca="1">_xll.BInterpol('Base CDI'!$H$4:$H$28,'Base CDI'!$J$4:$J$29,S4896,"Cubic","Extrapolate=Linear","MultiX=Average","Skip=True","Sort=True")</f>
        <v>13.41501367989056</v>
      </c>
      <c r="U4896" s="43">
        <f ca="1">_xll.BInterpol('Base CDI'!$H$4:$H$28,'Base CDI'!$I$4:$I$29,S4896,"Cubic","Extrapolate=Linear","MultiX=Average","Skip=True","Sort=True")</f>
        <v>13.373570451436388</v>
      </c>
    </row>
    <row r="4897" spans="16:21" x14ac:dyDescent="0.25">
      <c r="P4897" s="10">
        <v>41631</v>
      </c>
      <c r="Q4897">
        <v>32.015070000000001</v>
      </c>
      <c r="S4897" s="42">
        <f t="shared" ca="1" si="82"/>
        <v>50868</v>
      </c>
      <c r="T4897" s="43">
        <f ca="1">_xll.BInterpol('Base CDI'!$H$4:$H$28,'Base CDI'!$J$4:$J$29,S4897,"Cubic","Extrapolate=Linear","MultiX=Average","Skip=True","Sort=True")</f>
        <v>13.41497127222982</v>
      </c>
      <c r="U4897" s="43">
        <f ca="1">_xll.BInterpol('Base CDI'!$H$4:$H$28,'Base CDI'!$I$4:$I$29,S4897,"Cubic","Extrapolate=Linear","MultiX=Average","Skip=True","Sort=True")</f>
        <v>13.373502051983584</v>
      </c>
    </row>
    <row r="4898" spans="16:21" x14ac:dyDescent="0.25">
      <c r="P4898" s="10">
        <v>41632</v>
      </c>
      <c r="Q4898">
        <v>32.026919999999997</v>
      </c>
      <c r="S4898" s="42">
        <f t="shared" ca="1" si="82"/>
        <v>50869</v>
      </c>
      <c r="T4898" s="43">
        <f ca="1">_xll.BInterpol('Base CDI'!$H$4:$H$28,'Base CDI'!$J$4:$J$29,S4898,"Cubic","Extrapolate=Linear","MultiX=Average","Skip=True","Sort=True")</f>
        <v>13.414928864569083</v>
      </c>
      <c r="U4898" s="43">
        <f ca="1">_xll.BInterpol('Base CDI'!$H$4:$H$28,'Base CDI'!$I$4:$I$29,S4898,"Cubic","Extrapolate=Linear","MultiX=Average","Skip=True","Sort=True")</f>
        <v>13.373433652530778</v>
      </c>
    </row>
    <row r="4899" spans="16:21" x14ac:dyDescent="0.25">
      <c r="P4899" s="10">
        <v>41634</v>
      </c>
      <c r="Q4899">
        <v>32.038760000000003</v>
      </c>
      <c r="S4899" s="42">
        <f t="shared" ca="1" si="82"/>
        <v>50870</v>
      </c>
      <c r="T4899" s="43">
        <f ca="1">_xll.BInterpol('Base CDI'!$H$4:$H$28,'Base CDI'!$J$4:$J$29,S4899,"Cubic","Extrapolate=Linear","MultiX=Average","Skip=True","Sort=True")</f>
        <v>13.414886456908343</v>
      </c>
      <c r="U4899" s="43">
        <f ca="1">_xll.BInterpol('Base CDI'!$H$4:$H$28,'Base CDI'!$I$4:$I$29,S4899,"Cubic","Extrapolate=Linear","MultiX=Average","Skip=True","Sort=True")</f>
        <v>13.373365253077974</v>
      </c>
    </row>
    <row r="4900" spans="16:21" x14ac:dyDescent="0.25">
      <c r="P4900" s="10">
        <v>41635</v>
      </c>
      <c r="Q4900">
        <v>32.050620000000002</v>
      </c>
      <c r="S4900" s="42">
        <f t="shared" ca="1" si="82"/>
        <v>50871</v>
      </c>
      <c r="T4900" s="43">
        <f ca="1">_xll.BInterpol('Base CDI'!$H$4:$H$28,'Base CDI'!$J$4:$J$29,S4900,"Cubic","Extrapolate=Linear","MultiX=Average","Skip=True","Sort=True")</f>
        <v>13.414844049247606</v>
      </c>
      <c r="U4900" s="43">
        <f ca="1">_xll.BInterpol('Base CDI'!$H$4:$H$28,'Base CDI'!$I$4:$I$29,S4900,"Cubic","Extrapolate=Linear","MultiX=Average","Skip=True","Sort=True")</f>
        <v>13.37329685362517</v>
      </c>
    </row>
    <row r="4901" spans="16:21" x14ac:dyDescent="0.25">
      <c r="P4901" s="10">
        <v>41638</v>
      </c>
      <c r="Q4901">
        <v>32.062480000000001</v>
      </c>
      <c r="S4901" s="42">
        <f t="shared" ca="1" si="82"/>
        <v>50872</v>
      </c>
      <c r="T4901" s="43">
        <f ca="1">_xll.BInterpol('Base CDI'!$H$4:$H$28,'Base CDI'!$J$4:$J$29,S4901,"Cubic","Extrapolate=Linear","MultiX=Average","Skip=True","Sort=True")</f>
        <v>13.414801641586866</v>
      </c>
      <c r="U4901" s="43">
        <f ca="1">_xll.BInterpol('Base CDI'!$H$4:$H$28,'Base CDI'!$I$4:$I$29,S4901,"Cubic","Extrapolate=Linear","MultiX=Average","Skip=True","Sort=True")</f>
        <v>13.373228454172365</v>
      </c>
    </row>
    <row r="4902" spans="16:21" x14ac:dyDescent="0.25">
      <c r="P4902" s="10">
        <v>41639</v>
      </c>
      <c r="Q4902">
        <v>32.074339999999999</v>
      </c>
      <c r="S4902" s="42">
        <f t="shared" ca="1" si="82"/>
        <v>50873</v>
      </c>
      <c r="T4902" s="43">
        <f ca="1">_xll.BInterpol('Base CDI'!$H$4:$H$28,'Base CDI'!$J$4:$J$29,S4902,"Cubic","Extrapolate=Linear","MultiX=Average","Skip=True","Sort=True")</f>
        <v>13.414759233926127</v>
      </c>
      <c r="U4902" s="43">
        <f ca="1">_xll.BInterpol('Base CDI'!$H$4:$H$28,'Base CDI'!$I$4:$I$29,S4902,"Cubic","Extrapolate=Linear","MultiX=Average","Skip=True","Sort=True")</f>
        <v>13.373160054719561</v>
      </c>
    </row>
    <row r="4903" spans="16:21" x14ac:dyDescent="0.25">
      <c r="P4903" s="10">
        <v>41641</v>
      </c>
      <c r="Q4903">
        <v>32.086199999999998</v>
      </c>
      <c r="S4903" s="42">
        <f t="shared" ca="1" si="82"/>
        <v>50874</v>
      </c>
      <c r="T4903" s="43">
        <f ca="1">_xll.BInterpol('Base CDI'!$H$4:$H$28,'Base CDI'!$J$4:$J$29,S4903,"Cubic","Extrapolate=Linear","MultiX=Average","Skip=True","Sort=True")</f>
        <v>13.414716826265389</v>
      </c>
      <c r="U4903" s="43">
        <f ca="1">_xll.BInterpol('Base CDI'!$H$4:$H$28,'Base CDI'!$I$4:$I$29,S4903,"Cubic","Extrapolate=Linear","MultiX=Average","Skip=True","Sort=True")</f>
        <v>13.373091655266757</v>
      </c>
    </row>
    <row r="4904" spans="16:21" x14ac:dyDescent="0.25">
      <c r="P4904" s="10">
        <v>41642</v>
      </c>
      <c r="Q4904">
        <v>32.098080000000003</v>
      </c>
      <c r="S4904" s="42">
        <f t="shared" ca="1" si="82"/>
        <v>50875</v>
      </c>
      <c r="T4904" s="43">
        <f ca="1">_xll.BInterpol('Base CDI'!$H$4:$H$28,'Base CDI'!$J$4:$J$29,S4904,"Cubic","Extrapolate=Linear","MultiX=Average","Skip=True","Sort=True")</f>
        <v>13.414674418604649</v>
      </c>
      <c r="U4904" s="43">
        <f ca="1">_xll.BInterpol('Base CDI'!$H$4:$H$28,'Base CDI'!$I$4:$I$29,S4904,"Cubic","Extrapolate=Linear","MultiX=Average","Skip=True","Sort=True")</f>
        <v>13.373023255813953</v>
      </c>
    </row>
    <row r="4905" spans="16:21" x14ac:dyDescent="0.25">
      <c r="P4905" s="10">
        <v>41645</v>
      </c>
      <c r="Q4905">
        <v>32.109949999999998</v>
      </c>
      <c r="S4905" s="42">
        <f t="shared" ca="1" si="82"/>
        <v>50876</v>
      </c>
      <c r="T4905" s="43">
        <f ca="1">_xll.BInterpol('Base CDI'!$H$4:$H$28,'Base CDI'!$J$4:$J$29,S4905,"Cubic","Extrapolate=Linear","MultiX=Average","Skip=True","Sort=True")</f>
        <v>13.414632010943912</v>
      </c>
      <c r="U4905" s="43">
        <f ca="1">_xll.BInterpol('Base CDI'!$H$4:$H$28,'Base CDI'!$I$4:$I$29,S4905,"Cubic","Extrapolate=Linear","MultiX=Average","Skip=True","Sort=True")</f>
        <v>13.372954856361147</v>
      </c>
    </row>
    <row r="4906" spans="16:21" x14ac:dyDescent="0.25">
      <c r="P4906" s="10">
        <v>41646</v>
      </c>
      <c r="Q4906">
        <v>32.121830000000003</v>
      </c>
      <c r="S4906" s="42">
        <f t="shared" ca="1" si="82"/>
        <v>50877</v>
      </c>
      <c r="T4906" s="43">
        <f ca="1">_xll.BInterpol('Base CDI'!$H$4:$H$28,'Base CDI'!$J$4:$J$29,S4906,"Cubic","Extrapolate=Linear","MultiX=Average","Skip=True","Sort=True")</f>
        <v>13.414589603283172</v>
      </c>
      <c r="U4906" s="43">
        <f ca="1">_xll.BInterpol('Base CDI'!$H$4:$H$28,'Base CDI'!$I$4:$I$29,S4906,"Cubic","Extrapolate=Linear","MultiX=Average","Skip=True","Sort=True")</f>
        <v>13.372886456908343</v>
      </c>
    </row>
    <row r="4907" spans="16:21" x14ac:dyDescent="0.25">
      <c r="P4907" s="10">
        <v>41647</v>
      </c>
      <c r="Q4907">
        <v>32.133719999999997</v>
      </c>
      <c r="S4907" s="42">
        <f t="shared" ca="1" si="82"/>
        <v>50878</v>
      </c>
      <c r="T4907" s="43">
        <f ca="1">_xll.BInterpol('Base CDI'!$H$4:$H$28,'Base CDI'!$J$4:$J$29,S4907,"Cubic","Extrapolate=Linear","MultiX=Average","Skip=True","Sort=True")</f>
        <v>13.414547195622434</v>
      </c>
      <c r="U4907" s="43">
        <f ca="1">_xll.BInterpol('Base CDI'!$H$4:$H$28,'Base CDI'!$I$4:$I$29,S4907,"Cubic","Extrapolate=Linear","MultiX=Average","Skip=True","Sort=True")</f>
        <v>13.37281805745554</v>
      </c>
    </row>
    <row r="4908" spans="16:21" x14ac:dyDescent="0.25">
      <c r="P4908" s="10">
        <v>41648</v>
      </c>
      <c r="Q4908">
        <v>32.145609999999998</v>
      </c>
      <c r="S4908" s="42">
        <f t="shared" ca="1" si="82"/>
        <v>50879</v>
      </c>
      <c r="T4908" s="43">
        <f ca="1">_xll.BInterpol('Base CDI'!$H$4:$H$28,'Base CDI'!$J$4:$J$29,S4908,"Cubic","Extrapolate=Linear","MultiX=Average","Skip=True","Sort=True")</f>
        <v>13.414504787961695</v>
      </c>
      <c r="U4908" s="43">
        <f ca="1">_xll.BInterpol('Base CDI'!$H$4:$H$28,'Base CDI'!$I$4:$I$29,S4908,"Cubic","Extrapolate=Linear","MultiX=Average","Skip=True","Sort=True")</f>
        <v>13.372749658002736</v>
      </c>
    </row>
    <row r="4909" spans="16:21" x14ac:dyDescent="0.25">
      <c r="P4909" s="10">
        <v>41649</v>
      </c>
      <c r="Q4909">
        <v>32.157499999999999</v>
      </c>
      <c r="S4909" s="42">
        <f t="shared" ca="1" si="82"/>
        <v>50880</v>
      </c>
      <c r="T4909" s="43">
        <f ca="1">_xll.BInterpol('Base CDI'!$H$4:$H$28,'Base CDI'!$J$4:$J$29,S4909,"Cubic","Extrapolate=Linear","MultiX=Average","Skip=True","Sort=True")</f>
        <v>13.414462380300956</v>
      </c>
      <c r="U4909" s="43">
        <f ca="1">_xll.BInterpol('Base CDI'!$H$4:$H$28,'Base CDI'!$I$4:$I$29,S4909,"Cubic","Extrapolate=Linear","MultiX=Average","Skip=True","Sort=True")</f>
        <v>13.37268125854993</v>
      </c>
    </row>
    <row r="4910" spans="16:21" x14ac:dyDescent="0.25">
      <c r="P4910" s="10">
        <v>41652</v>
      </c>
      <c r="Q4910">
        <v>32.169400000000003</v>
      </c>
      <c r="S4910" s="42">
        <f t="shared" ca="1" si="82"/>
        <v>50881</v>
      </c>
      <c r="T4910" s="43">
        <f ca="1">_xll.BInterpol('Base CDI'!$H$4:$H$28,'Base CDI'!$J$4:$J$29,S4910,"Cubic","Extrapolate=Linear","MultiX=Average","Skip=True","Sort=True")</f>
        <v>13.414419972640218</v>
      </c>
      <c r="U4910" s="43">
        <f ca="1">_xll.BInterpol('Base CDI'!$H$4:$H$28,'Base CDI'!$I$4:$I$29,S4910,"Cubic","Extrapolate=Linear","MultiX=Average","Skip=True","Sort=True")</f>
        <v>13.372612859097126</v>
      </c>
    </row>
    <row r="4911" spans="16:21" x14ac:dyDescent="0.25">
      <c r="P4911" s="10">
        <v>41653</v>
      </c>
      <c r="Q4911">
        <v>32.1813</v>
      </c>
      <c r="S4911" s="42">
        <f t="shared" ca="1" si="82"/>
        <v>50882</v>
      </c>
      <c r="T4911" s="43">
        <f ca="1">_xll.BInterpol('Base CDI'!$H$4:$H$28,'Base CDI'!$J$4:$J$29,S4911,"Cubic","Extrapolate=Linear","MultiX=Average","Skip=True","Sort=True")</f>
        <v>13.414377564979478</v>
      </c>
      <c r="U4911" s="43">
        <f ca="1">_xll.BInterpol('Base CDI'!$H$4:$H$28,'Base CDI'!$I$4:$I$29,S4911,"Cubic","Extrapolate=Linear","MultiX=Average","Skip=True","Sort=True")</f>
        <v>13.372544459644322</v>
      </c>
    </row>
    <row r="4912" spans="16:21" x14ac:dyDescent="0.25">
      <c r="P4912" s="10">
        <v>41654</v>
      </c>
      <c r="Q4912">
        <v>32.193210000000001</v>
      </c>
      <c r="S4912" s="42">
        <f t="shared" ca="1" si="82"/>
        <v>50883</v>
      </c>
      <c r="T4912" s="43">
        <f ca="1">_xll.BInterpol('Base CDI'!$H$4:$H$28,'Base CDI'!$J$4:$J$29,S4912,"Cubic","Extrapolate=Linear","MultiX=Average","Skip=True","Sort=True")</f>
        <v>13.414335157318741</v>
      </c>
      <c r="U4912" s="43">
        <f ca="1">_xll.BInterpol('Base CDI'!$H$4:$H$28,'Base CDI'!$I$4:$I$29,S4912,"Cubic","Extrapolate=Linear","MultiX=Average","Skip=True","Sort=True")</f>
        <v>13.372476060191516</v>
      </c>
    </row>
    <row r="4913" spans="16:21" x14ac:dyDescent="0.25">
      <c r="P4913" s="10">
        <v>41655</v>
      </c>
      <c r="Q4913">
        <v>32.205120000000001</v>
      </c>
      <c r="S4913" s="42">
        <f t="shared" ca="1" si="82"/>
        <v>50884</v>
      </c>
      <c r="T4913" s="43">
        <f ca="1">_xll.BInterpol('Base CDI'!$H$4:$H$28,'Base CDI'!$J$4:$J$29,S4913,"Cubic","Extrapolate=Linear","MultiX=Average","Skip=True","Sort=True")</f>
        <v>13.414292749658001</v>
      </c>
      <c r="U4913" s="43">
        <f ca="1">_xll.BInterpol('Base CDI'!$H$4:$H$28,'Base CDI'!$I$4:$I$29,S4913,"Cubic","Extrapolate=Linear","MultiX=Average","Skip=True","Sort=True")</f>
        <v>13.372407660738713</v>
      </c>
    </row>
    <row r="4914" spans="16:21" x14ac:dyDescent="0.25">
      <c r="P4914" s="10">
        <v>41656</v>
      </c>
      <c r="Q4914">
        <v>32.217610000000001</v>
      </c>
      <c r="S4914" s="42">
        <f t="shared" ca="1" si="82"/>
        <v>50885</v>
      </c>
      <c r="T4914" s="43">
        <f ca="1">_xll.BInterpol('Base CDI'!$H$4:$H$28,'Base CDI'!$J$4:$J$29,S4914,"Cubic","Extrapolate=Linear","MultiX=Average","Skip=True","Sort=True")</f>
        <v>13.414250341997263</v>
      </c>
      <c r="U4914" s="43">
        <f ca="1">_xll.BInterpol('Base CDI'!$H$4:$H$28,'Base CDI'!$I$4:$I$29,S4914,"Cubic","Extrapolate=Linear","MultiX=Average","Skip=True","Sort=True")</f>
        <v>13.372339261285909</v>
      </c>
    </row>
    <row r="4915" spans="16:21" x14ac:dyDescent="0.25">
      <c r="P4915" s="10">
        <v>41659</v>
      </c>
      <c r="Q4915">
        <v>32.23019</v>
      </c>
      <c r="S4915" s="42">
        <f t="shared" ca="1" si="82"/>
        <v>50886</v>
      </c>
      <c r="T4915" s="43">
        <f ca="1">_xll.BInterpol('Base CDI'!$H$4:$H$28,'Base CDI'!$J$4:$J$29,S4915,"Cubic","Extrapolate=Linear","MultiX=Average","Skip=True","Sort=True")</f>
        <v>13.414207934336524</v>
      </c>
      <c r="U4915" s="43">
        <f ca="1">_xll.BInterpol('Base CDI'!$H$4:$H$28,'Base CDI'!$I$4:$I$29,S4915,"Cubic","Extrapolate=Linear","MultiX=Average","Skip=True","Sort=True")</f>
        <v>13.372270861833105</v>
      </c>
    </row>
    <row r="4916" spans="16:21" x14ac:dyDescent="0.25">
      <c r="P4916" s="10">
        <v>41660</v>
      </c>
      <c r="Q4916">
        <v>32.242789999999999</v>
      </c>
      <c r="S4916" s="42">
        <f t="shared" ca="1" si="82"/>
        <v>50887</v>
      </c>
      <c r="T4916" s="43">
        <f ca="1">_xll.BInterpol('Base CDI'!$H$4:$H$28,'Base CDI'!$J$4:$J$29,S4916,"Cubic","Extrapolate=Linear","MultiX=Average","Skip=True","Sort=True")</f>
        <v>13.414165526675784</v>
      </c>
      <c r="U4916" s="43">
        <f ca="1">_xll.BInterpol('Base CDI'!$H$4:$H$28,'Base CDI'!$I$4:$I$29,S4916,"Cubic","Extrapolate=Linear","MultiX=Average","Skip=True","Sort=True")</f>
        <v>13.372202462380299</v>
      </c>
    </row>
    <row r="4917" spans="16:21" x14ac:dyDescent="0.25">
      <c r="P4917" s="10">
        <v>41661</v>
      </c>
      <c r="Q4917">
        <v>32.255400000000002</v>
      </c>
      <c r="S4917" s="42">
        <f t="shared" ca="1" si="82"/>
        <v>50888</v>
      </c>
      <c r="T4917" s="43">
        <f ca="1">_xll.BInterpol('Base CDI'!$H$4:$H$28,'Base CDI'!$J$4:$J$29,S4917,"Cubic","Extrapolate=Linear","MultiX=Average","Skip=True","Sort=True")</f>
        <v>13.414123119015047</v>
      </c>
      <c r="U4917" s="43">
        <f ca="1">_xll.BInterpol('Base CDI'!$H$4:$H$28,'Base CDI'!$I$4:$I$29,S4917,"Cubic","Extrapolate=Linear","MultiX=Average","Skip=True","Sort=True")</f>
        <v>13.372134062927495</v>
      </c>
    </row>
    <row r="4918" spans="16:21" x14ac:dyDescent="0.25">
      <c r="P4918" s="10">
        <v>41662</v>
      </c>
      <c r="Q4918">
        <v>32.267910000000001</v>
      </c>
      <c r="S4918" s="42">
        <f t="shared" ca="1" si="82"/>
        <v>50889</v>
      </c>
      <c r="T4918" s="43">
        <f ca="1">_xll.BInterpol('Base CDI'!$H$4:$H$28,'Base CDI'!$J$4:$J$29,S4918,"Cubic","Extrapolate=Linear","MultiX=Average","Skip=True","Sort=True")</f>
        <v>13.414080711354307</v>
      </c>
      <c r="U4918" s="43">
        <f ca="1">_xll.BInterpol('Base CDI'!$H$4:$H$28,'Base CDI'!$I$4:$I$29,S4918,"Cubic","Extrapolate=Linear","MultiX=Average","Skip=True","Sort=True")</f>
        <v>13.372065663474691</v>
      </c>
    </row>
    <row r="4919" spans="16:21" x14ac:dyDescent="0.25">
      <c r="P4919" s="10">
        <v>41663</v>
      </c>
      <c r="Q4919">
        <v>32.280430000000003</v>
      </c>
      <c r="S4919" s="42">
        <f t="shared" ca="1" si="82"/>
        <v>50890</v>
      </c>
      <c r="T4919" s="43">
        <f ca="1">_xll.BInterpol('Base CDI'!$H$4:$H$28,'Base CDI'!$J$4:$J$29,S4919,"Cubic","Extrapolate=Linear","MultiX=Average","Skip=True","Sort=True")</f>
        <v>13.41403830369357</v>
      </c>
      <c r="U4919" s="43">
        <f ca="1">_xll.BInterpol('Base CDI'!$H$4:$H$28,'Base CDI'!$I$4:$I$29,S4919,"Cubic","Extrapolate=Linear","MultiX=Average","Skip=True","Sort=True")</f>
        <v>13.371997264021887</v>
      </c>
    </row>
    <row r="4920" spans="16:21" x14ac:dyDescent="0.25">
      <c r="P4920" s="10">
        <v>41666</v>
      </c>
      <c r="Q4920">
        <v>32.292960000000001</v>
      </c>
      <c r="S4920" s="42">
        <f t="shared" ca="1" si="82"/>
        <v>50891</v>
      </c>
      <c r="T4920" s="43">
        <f ca="1">_xll.BInterpol('Base CDI'!$H$4:$H$28,'Base CDI'!$J$4:$J$29,S4920,"Cubic","Extrapolate=Linear","MultiX=Average","Skip=True","Sort=True")</f>
        <v>13.41399589603283</v>
      </c>
      <c r="U4920" s="43">
        <f ca="1">_xll.BInterpol('Base CDI'!$H$4:$H$28,'Base CDI'!$I$4:$I$29,S4920,"Cubic","Extrapolate=Linear","MultiX=Average","Skip=True","Sort=True")</f>
        <v>13.371928864569082</v>
      </c>
    </row>
    <row r="4921" spans="16:21" x14ac:dyDescent="0.25">
      <c r="P4921" s="10">
        <v>41667</v>
      </c>
      <c r="Q4921">
        <v>32.305489999999999</v>
      </c>
      <c r="S4921" s="42">
        <f t="shared" ca="1" si="82"/>
        <v>50892</v>
      </c>
      <c r="T4921" s="43">
        <f ca="1">_xll.BInterpol('Base CDI'!$H$4:$H$28,'Base CDI'!$J$4:$J$29,S4921,"Cubic","Extrapolate=Linear","MultiX=Average","Skip=True","Sort=True")</f>
        <v>13.413953488372092</v>
      </c>
      <c r="U4921" s="43">
        <f ca="1">_xll.BInterpol('Base CDI'!$H$4:$H$28,'Base CDI'!$I$4:$I$29,S4921,"Cubic","Extrapolate=Linear","MultiX=Average","Skip=True","Sort=True")</f>
        <v>13.371860465116278</v>
      </c>
    </row>
    <row r="4922" spans="16:21" x14ac:dyDescent="0.25">
      <c r="P4922" s="10">
        <v>41668</v>
      </c>
      <c r="Q4922">
        <v>32.318019999999997</v>
      </c>
      <c r="S4922" s="42">
        <f t="shared" ca="1" si="82"/>
        <v>50893</v>
      </c>
      <c r="T4922" s="43">
        <f ca="1">_xll.BInterpol('Base CDI'!$H$4:$H$28,'Base CDI'!$J$4:$J$29,S4922,"Cubic","Extrapolate=Linear","MultiX=Average","Skip=True","Sort=True")</f>
        <v>13.413911080711353</v>
      </c>
      <c r="U4922" s="43">
        <f ca="1">_xll.BInterpol('Base CDI'!$H$4:$H$28,'Base CDI'!$I$4:$I$29,S4922,"Cubic","Extrapolate=Linear","MultiX=Average","Skip=True","Sort=True")</f>
        <v>13.371792065663474</v>
      </c>
    </row>
    <row r="4923" spans="16:21" x14ac:dyDescent="0.25">
      <c r="P4923" s="10">
        <v>41669</v>
      </c>
      <c r="Q4923">
        <v>32.330559999999998</v>
      </c>
      <c r="S4923" s="42">
        <f t="shared" ca="1" si="82"/>
        <v>50894</v>
      </c>
      <c r="T4923" s="43">
        <f ca="1">_xll.BInterpol('Base CDI'!$H$4:$H$28,'Base CDI'!$J$4:$J$29,S4923,"Cubic","Extrapolate=Linear","MultiX=Average","Skip=True","Sort=True")</f>
        <v>13.413868673050613</v>
      </c>
      <c r="U4923" s="43">
        <f ca="1">_xll.BInterpol('Base CDI'!$H$4:$H$28,'Base CDI'!$I$4:$I$29,S4923,"Cubic","Extrapolate=Linear","MultiX=Average","Skip=True","Sort=True")</f>
        <v>13.37172366621067</v>
      </c>
    </row>
    <row r="4924" spans="16:21" x14ac:dyDescent="0.25">
      <c r="P4924" s="10">
        <v>41670</v>
      </c>
      <c r="Q4924">
        <v>32.343110000000003</v>
      </c>
      <c r="S4924" s="42">
        <f t="shared" ca="1" si="82"/>
        <v>50895</v>
      </c>
      <c r="T4924" s="43">
        <f ca="1">_xll.BInterpol('Base CDI'!$H$4:$H$28,'Base CDI'!$J$4:$J$29,S4924,"Cubic","Extrapolate=Linear","MultiX=Average","Skip=True","Sort=True")</f>
        <v>13.413826265389876</v>
      </c>
      <c r="U4924" s="43">
        <f ca="1">_xll.BInterpol('Base CDI'!$H$4:$H$28,'Base CDI'!$I$4:$I$29,S4924,"Cubic","Extrapolate=Linear","MultiX=Average","Skip=True","Sort=True")</f>
        <v>13.371655266757864</v>
      </c>
    </row>
    <row r="4925" spans="16:21" x14ac:dyDescent="0.25">
      <c r="P4925" s="10">
        <v>41673</v>
      </c>
      <c r="Q4925">
        <v>32.35566</v>
      </c>
      <c r="S4925" s="42">
        <f t="shared" ca="1" si="82"/>
        <v>50896</v>
      </c>
      <c r="T4925" s="43">
        <f ca="1">_xll.BInterpol('Base CDI'!$H$4:$H$28,'Base CDI'!$J$4:$J$29,S4925,"Cubic","Extrapolate=Linear","MultiX=Average","Skip=True","Sort=True")</f>
        <v>13.413783857729136</v>
      </c>
      <c r="U4925" s="43">
        <f ca="1">_xll.BInterpol('Base CDI'!$H$4:$H$28,'Base CDI'!$I$4:$I$29,S4925,"Cubic","Extrapolate=Linear","MultiX=Average","Skip=True","Sort=True")</f>
        <v>13.37158686730506</v>
      </c>
    </row>
    <row r="4926" spans="16:21" x14ac:dyDescent="0.25">
      <c r="P4926" s="10">
        <v>41674</v>
      </c>
      <c r="Q4926">
        <v>32.368209999999998</v>
      </c>
      <c r="S4926" s="42">
        <f t="shared" ca="1" si="82"/>
        <v>50897</v>
      </c>
      <c r="T4926" s="43">
        <f ca="1">_xll.BInterpol('Base CDI'!$H$4:$H$28,'Base CDI'!$J$4:$J$29,S4926,"Cubic","Extrapolate=Linear","MultiX=Average","Skip=True","Sort=True")</f>
        <v>13.413741450068398</v>
      </c>
      <c r="U4926" s="43">
        <f ca="1">_xll.BInterpol('Base CDI'!$H$4:$H$28,'Base CDI'!$I$4:$I$29,S4926,"Cubic","Extrapolate=Linear","MultiX=Average","Skip=True","Sort=True")</f>
        <v>13.371518467852257</v>
      </c>
    </row>
    <row r="4927" spans="16:21" x14ac:dyDescent="0.25">
      <c r="P4927" s="10">
        <v>41675</v>
      </c>
      <c r="Q4927">
        <v>32.380789999999998</v>
      </c>
      <c r="S4927" s="42">
        <f t="shared" ca="1" si="82"/>
        <v>50898</v>
      </c>
      <c r="T4927" s="43">
        <f ca="1">_xll.BInterpol('Base CDI'!$H$4:$H$28,'Base CDI'!$J$4:$J$29,S4927,"Cubic","Extrapolate=Linear","MultiX=Average","Skip=True","Sort=True")</f>
        <v>13.413699042407659</v>
      </c>
      <c r="U4927" s="43">
        <f ca="1">_xll.BInterpol('Base CDI'!$H$4:$H$28,'Base CDI'!$I$4:$I$29,S4927,"Cubic","Extrapolate=Linear","MultiX=Average","Skip=True","Sort=True")</f>
        <v>13.371450068399451</v>
      </c>
    </row>
    <row r="4928" spans="16:21" x14ac:dyDescent="0.25">
      <c r="P4928" s="10">
        <v>41676</v>
      </c>
      <c r="Q4928">
        <v>32.393380000000001</v>
      </c>
      <c r="S4928" s="42">
        <f t="shared" ca="1" si="82"/>
        <v>50899</v>
      </c>
      <c r="T4928" s="43">
        <f ca="1">_xll.BInterpol('Base CDI'!$H$4:$H$28,'Base CDI'!$J$4:$J$29,S4928,"Cubic","Extrapolate=Linear","MultiX=Average","Skip=True","Sort=True")</f>
        <v>13.413656634746921</v>
      </c>
      <c r="U4928" s="43">
        <f ca="1">_xll.BInterpol('Base CDI'!$H$4:$H$28,'Base CDI'!$I$4:$I$29,S4928,"Cubic","Extrapolate=Linear","MultiX=Average","Skip=True","Sort=True")</f>
        <v>13.371381668946647</v>
      </c>
    </row>
    <row r="4929" spans="16:21" x14ac:dyDescent="0.25">
      <c r="P4929" s="10">
        <v>41677</v>
      </c>
      <c r="Q4929">
        <v>32.40598</v>
      </c>
      <c r="S4929" s="42">
        <f t="shared" ca="1" si="82"/>
        <v>50900</v>
      </c>
      <c r="T4929" s="43">
        <f ca="1">_xll.BInterpol('Base CDI'!$H$4:$H$28,'Base CDI'!$J$4:$J$29,S4929,"Cubic","Extrapolate=Linear","MultiX=Average","Skip=True","Sort=True")</f>
        <v>13.413614227086182</v>
      </c>
      <c r="U4929" s="43">
        <f ca="1">_xll.BInterpol('Base CDI'!$H$4:$H$28,'Base CDI'!$I$4:$I$29,S4929,"Cubic","Extrapolate=Linear","MultiX=Average","Skip=True","Sort=True")</f>
        <v>13.371313269493843</v>
      </c>
    </row>
    <row r="4930" spans="16:21" x14ac:dyDescent="0.25">
      <c r="P4930" s="10">
        <v>41680</v>
      </c>
      <c r="Q4930">
        <v>32.418579999999999</v>
      </c>
      <c r="S4930" s="42">
        <f t="shared" ca="1" si="82"/>
        <v>50901</v>
      </c>
      <c r="T4930" s="43">
        <f ca="1">_xll.BInterpol('Base CDI'!$H$4:$H$28,'Base CDI'!$J$4:$J$29,S4930,"Cubic","Extrapolate=Linear","MultiX=Average","Skip=True","Sort=True")</f>
        <v>13.413571819425444</v>
      </c>
      <c r="U4930" s="43">
        <f ca="1">_xll.BInterpol('Base CDI'!$H$4:$H$28,'Base CDI'!$I$4:$I$29,S4930,"Cubic","Extrapolate=Linear","MultiX=Average","Skip=True","Sort=True")</f>
        <v>13.371244870041039</v>
      </c>
    </row>
    <row r="4931" spans="16:21" x14ac:dyDescent="0.25">
      <c r="P4931" s="10">
        <v>41681</v>
      </c>
      <c r="Q4931">
        <v>32.431179999999998</v>
      </c>
      <c r="S4931" s="42">
        <f t="shared" ca="1" si="82"/>
        <v>50902</v>
      </c>
      <c r="T4931" s="43">
        <f ca="1">_xll.BInterpol('Base CDI'!$H$4:$H$28,'Base CDI'!$J$4:$J$29,S4931,"Cubic","Extrapolate=Linear","MultiX=Average","Skip=True","Sort=True")</f>
        <v>13.413529411764705</v>
      </c>
      <c r="U4931" s="43">
        <f ca="1">_xll.BInterpol('Base CDI'!$H$4:$H$28,'Base CDI'!$I$4:$I$29,S4931,"Cubic","Extrapolate=Linear","MultiX=Average","Skip=True","Sort=True")</f>
        <v>13.371176470588233</v>
      </c>
    </row>
    <row r="4932" spans="16:21" x14ac:dyDescent="0.25">
      <c r="P4932" s="10">
        <v>41682</v>
      </c>
      <c r="Q4932">
        <v>32.443779999999997</v>
      </c>
      <c r="S4932" s="42">
        <f t="shared" ca="1" si="82"/>
        <v>50903</v>
      </c>
      <c r="T4932" s="43">
        <f ca="1">_xll.BInterpol('Base CDI'!$H$4:$H$28,'Base CDI'!$J$4:$J$29,S4932,"Cubic","Extrapolate=Linear","MultiX=Average","Skip=True","Sort=True")</f>
        <v>13.413487004103965</v>
      </c>
      <c r="U4932" s="43">
        <f ca="1">_xll.BInterpol('Base CDI'!$H$4:$H$28,'Base CDI'!$I$4:$I$29,S4932,"Cubic","Extrapolate=Linear","MultiX=Average","Skip=True","Sort=True")</f>
        <v>13.37110807113543</v>
      </c>
    </row>
    <row r="4933" spans="16:21" x14ac:dyDescent="0.25">
      <c r="P4933" s="10">
        <v>41683</v>
      </c>
      <c r="Q4933">
        <v>32.456389999999999</v>
      </c>
      <c r="S4933" s="42">
        <f t="shared" ca="1" si="82"/>
        <v>50904</v>
      </c>
      <c r="T4933" s="43">
        <f ca="1">_xll.BInterpol('Base CDI'!$H$4:$H$28,'Base CDI'!$J$4:$J$29,S4933,"Cubic","Extrapolate=Linear","MultiX=Average","Skip=True","Sort=True")</f>
        <v>13.413444596443227</v>
      </c>
      <c r="U4933" s="43">
        <f ca="1">_xll.BInterpol('Base CDI'!$H$4:$H$28,'Base CDI'!$I$4:$I$29,S4933,"Cubic","Extrapolate=Linear","MultiX=Average","Skip=True","Sort=True")</f>
        <v>13.371039671682626</v>
      </c>
    </row>
    <row r="4934" spans="16:21" x14ac:dyDescent="0.25">
      <c r="P4934" s="10">
        <v>41684</v>
      </c>
      <c r="Q4934">
        <v>32.469009999999997</v>
      </c>
      <c r="S4934" s="42">
        <f t="shared" ca="1" si="82"/>
        <v>50905</v>
      </c>
      <c r="T4934" s="43">
        <f ca="1">_xll.BInterpol('Base CDI'!$H$4:$H$28,'Base CDI'!$J$4:$J$29,S4934,"Cubic","Extrapolate=Linear","MultiX=Average","Skip=True","Sort=True")</f>
        <v>13.413402188782488</v>
      </c>
      <c r="U4934" s="43">
        <f ca="1">_xll.BInterpol('Base CDI'!$H$4:$H$28,'Base CDI'!$I$4:$I$29,S4934,"Cubic","Extrapolate=Linear","MultiX=Average","Skip=True","Sort=True")</f>
        <v>13.370971272229822</v>
      </c>
    </row>
    <row r="4935" spans="16:21" x14ac:dyDescent="0.25">
      <c r="P4935" s="10">
        <v>41687</v>
      </c>
      <c r="Q4935">
        <v>32.481639999999999</v>
      </c>
      <c r="S4935" s="42">
        <f t="shared" ca="1" si="82"/>
        <v>50906</v>
      </c>
      <c r="T4935" s="43">
        <f ca="1">_xll.BInterpol('Base CDI'!$H$4:$H$28,'Base CDI'!$J$4:$J$29,S4935,"Cubic","Extrapolate=Linear","MultiX=Average","Skip=True","Sort=True")</f>
        <v>13.41335978112175</v>
      </c>
      <c r="U4935" s="43">
        <f ca="1">_xll.BInterpol('Base CDI'!$H$4:$H$28,'Base CDI'!$I$4:$I$29,S4935,"Cubic","Extrapolate=Linear","MultiX=Average","Skip=True","Sort=True")</f>
        <v>13.370902872777016</v>
      </c>
    </row>
    <row r="4936" spans="16:21" x14ac:dyDescent="0.25">
      <c r="P4936" s="10">
        <v>41688</v>
      </c>
      <c r="Q4936">
        <v>32.494259999999997</v>
      </c>
      <c r="S4936" s="42">
        <f t="shared" ca="1" si="82"/>
        <v>50907</v>
      </c>
      <c r="T4936" s="43">
        <f ca="1">_xll.BInterpol('Base CDI'!$H$4:$H$28,'Base CDI'!$J$4:$J$29,S4936,"Cubic","Extrapolate=Linear","MultiX=Average","Skip=True","Sort=True")</f>
        <v>13.413317373461011</v>
      </c>
      <c r="U4936" s="43">
        <f ca="1">_xll.BInterpol('Base CDI'!$H$4:$H$28,'Base CDI'!$I$4:$I$29,S4936,"Cubic","Extrapolate=Linear","MultiX=Average","Skip=True","Sort=True")</f>
        <v>13.370834473324212</v>
      </c>
    </row>
    <row r="4937" spans="16:21" x14ac:dyDescent="0.25">
      <c r="P4937" s="10">
        <v>41689</v>
      </c>
      <c r="Q4937">
        <v>32.506889999999999</v>
      </c>
      <c r="S4937" s="42">
        <f t="shared" ca="1" si="82"/>
        <v>50908</v>
      </c>
      <c r="T4937" s="43">
        <f ca="1">_xll.BInterpol('Base CDI'!$H$4:$H$28,'Base CDI'!$J$4:$J$29,S4937,"Cubic","Extrapolate=Linear","MultiX=Average","Skip=True","Sort=True")</f>
        <v>13.413274965800273</v>
      </c>
      <c r="U4937" s="43">
        <f ca="1">_xll.BInterpol('Base CDI'!$H$4:$H$28,'Base CDI'!$I$4:$I$29,S4937,"Cubic","Extrapolate=Linear","MultiX=Average","Skip=True","Sort=True")</f>
        <v>13.370766073871408</v>
      </c>
    </row>
    <row r="4938" spans="16:21" x14ac:dyDescent="0.25">
      <c r="P4938" s="10">
        <v>41690</v>
      </c>
      <c r="Q4938">
        <v>32.519530000000003</v>
      </c>
      <c r="S4938" s="42">
        <f t="shared" ca="1" si="82"/>
        <v>50909</v>
      </c>
      <c r="T4938" s="43">
        <f ca="1">_xll.BInterpol('Base CDI'!$H$4:$H$28,'Base CDI'!$J$4:$J$29,S4938,"Cubic","Extrapolate=Linear","MultiX=Average","Skip=True","Sort=True")</f>
        <v>13.413232558139534</v>
      </c>
      <c r="U4938" s="43">
        <f ca="1">_xll.BInterpol('Base CDI'!$H$4:$H$28,'Base CDI'!$I$4:$I$29,S4938,"Cubic","Extrapolate=Linear","MultiX=Average","Skip=True","Sort=True")</f>
        <v>13.370697674418604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3">S4938+1</f>
        <v>50910</v>
      </c>
      <c r="T4939" s="43">
        <f ca="1">_xll.BInterpol('Base CDI'!$H$4:$H$28,'Base CDI'!$J$4:$J$29,S4939,"Cubic","Extrapolate=Linear","MultiX=Average","Skip=True","Sort=True")</f>
        <v>13.413190150478794</v>
      </c>
      <c r="U4939" s="43">
        <f ca="1">_xll.BInterpol('Base CDI'!$H$4:$H$28,'Base CDI'!$I$4:$I$29,S4939,"Cubic","Extrapolate=Linear","MultiX=Average","Skip=True","Sort=True")</f>
        <v>13.370629274965799</v>
      </c>
    </row>
    <row r="4940" spans="16:21" x14ac:dyDescent="0.25">
      <c r="P4940" s="10">
        <v>41694</v>
      </c>
      <c r="Q4940">
        <v>32.544820000000001</v>
      </c>
      <c r="S4940" s="42">
        <f t="shared" ca="1" si="83"/>
        <v>50911</v>
      </c>
      <c r="T4940" s="43">
        <f ca="1">_xll.BInterpol('Base CDI'!$H$4:$H$28,'Base CDI'!$J$4:$J$29,S4940,"Cubic","Extrapolate=Linear","MultiX=Average","Skip=True","Sort=True")</f>
        <v>13.413147742818056</v>
      </c>
      <c r="U4940" s="43">
        <f ca="1">_xll.BInterpol('Base CDI'!$H$4:$H$28,'Base CDI'!$I$4:$I$29,S4940,"Cubic","Extrapolate=Linear","MultiX=Average","Skip=True","Sort=True")</f>
        <v>13.370560875512995</v>
      </c>
    </row>
    <row r="4941" spans="16:21" x14ac:dyDescent="0.25">
      <c r="P4941" s="10">
        <v>41695</v>
      </c>
      <c r="Q4941">
        <v>32.557470000000002</v>
      </c>
      <c r="S4941" s="42">
        <f t="shared" ca="1" si="83"/>
        <v>50912</v>
      </c>
      <c r="T4941" s="43">
        <f ca="1">_xll.BInterpol('Base CDI'!$H$4:$H$28,'Base CDI'!$J$4:$J$29,S4941,"Cubic","Extrapolate=Linear","MultiX=Average","Skip=True","Sort=True")</f>
        <v>13.413105335157317</v>
      </c>
      <c r="U4941" s="43">
        <f ca="1">_xll.BInterpol('Base CDI'!$H$4:$H$28,'Base CDI'!$I$4:$I$29,S4941,"Cubic","Extrapolate=Linear","MultiX=Average","Skip=True","Sort=True")</f>
        <v>13.370492476060191</v>
      </c>
    </row>
    <row r="4942" spans="16:21" x14ac:dyDescent="0.25">
      <c r="P4942" s="10">
        <v>41696</v>
      </c>
      <c r="Q4942">
        <v>32.570129999999999</v>
      </c>
      <c r="S4942" s="42">
        <f t="shared" ca="1" si="83"/>
        <v>50913</v>
      </c>
      <c r="T4942" s="43">
        <f ca="1">_xll.BInterpol('Base CDI'!$H$4:$H$28,'Base CDI'!$J$4:$J$29,S4942,"Cubic","Extrapolate=Linear","MultiX=Average","Skip=True","Sort=True")</f>
        <v>13.413062927496579</v>
      </c>
      <c r="U4942" s="43">
        <f ca="1">_xll.BInterpol('Base CDI'!$H$4:$H$28,'Base CDI'!$I$4:$I$29,S4942,"Cubic","Extrapolate=Linear","MultiX=Average","Skip=True","Sort=True")</f>
        <v>13.370424076607385</v>
      </c>
    </row>
    <row r="4943" spans="16:21" x14ac:dyDescent="0.25">
      <c r="P4943" s="10">
        <v>41697</v>
      </c>
      <c r="Q4943">
        <v>32.582859999999997</v>
      </c>
      <c r="S4943" s="42">
        <f t="shared" ca="1" si="83"/>
        <v>50914</v>
      </c>
      <c r="T4943" s="43">
        <f ca="1">_xll.BInterpol('Base CDI'!$H$4:$H$28,'Base CDI'!$J$4:$J$29,S4943,"Cubic","Extrapolate=Linear","MultiX=Average","Skip=True","Sort=True")</f>
        <v>13.41302051983584</v>
      </c>
      <c r="U4943" s="43">
        <f ca="1">_xll.BInterpol('Base CDI'!$H$4:$H$28,'Base CDI'!$I$4:$I$29,S4943,"Cubic","Extrapolate=Linear","MultiX=Average","Skip=True","Sort=True")</f>
        <v>13.370355677154581</v>
      </c>
    </row>
    <row r="4944" spans="16:21" x14ac:dyDescent="0.25">
      <c r="P4944" s="10">
        <v>41698</v>
      </c>
      <c r="Q4944">
        <v>32.595869999999998</v>
      </c>
      <c r="S4944" s="42">
        <f t="shared" ca="1" si="83"/>
        <v>50915</v>
      </c>
      <c r="T4944" s="43">
        <f ca="1">_xll.BInterpol('Base CDI'!$H$4:$H$28,'Base CDI'!$J$4:$J$29,S4944,"Cubic","Extrapolate=Linear","MultiX=Average","Skip=True","Sort=True")</f>
        <v>13.412978112175102</v>
      </c>
      <c r="U4944" s="43">
        <f ca="1">_xll.BInterpol('Base CDI'!$H$4:$H$28,'Base CDI'!$I$4:$I$29,S4944,"Cubic","Extrapolate=Linear","MultiX=Average","Skip=True","Sort=True")</f>
        <v>13.370287277701777</v>
      </c>
    </row>
    <row r="4945" spans="16:21" x14ac:dyDescent="0.25">
      <c r="P4945" s="10">
        <v>41703</v>
      </c>
      <c r="Q4945">
        <v>32.608899999999998</v>
      </c>
      <c r="S4945" s="42">
        <f t="shared" ca="1" si="83"/>
        <v>50916</v>
      </c>
      <c r="T4945" s="43">
        <f ca="1">_xll.BInterpol('Base CDI'!$H$4:$H$28,'Base CDI'!$J$4:$J$29,S4945,"Cubic","Extrapolate=Linear","MultiX=Average","Skip=True","Sort=True")</f>
        <v>13.412935704514362</v>
      </c>
      <c r="U4945" s="43">
        <f ca="1">_xll.BInterpol('Base CDI'!$H$4:$H$28,'Base CDI'!$I$4:$I$29,S4945,"Cubic","Extrapolate=Linear","MultiX=Average","Skip=True","Sort=True")</f>
        <v>13.370218878248973</v>
      </c>
    </row>
    <row r="4946" spans="16:21" x14ac:dyDescent="0.25">
      <c r="P4946" s="10">
        <v>41704</v>
      </c>
      <c r="Q4946">
        <v>32.621879999999997</v>
      </c>
      <c r="S4946" s="42">
        <f t="shared" ca="1" si="83"/>
        <v>50917</v>
      </c>
      <c r="T4946" s="43">
        <f ca="1">_xll.BInterpol('Base CDI'!$H$4:$H$28,'Base CDI'!$J$4:$J$29,S4946,"Cubic","Extrapolate=Linear","MultiX=Average","Skip=True","Sort=True")</f>
        <v>13.412893296853623</v>
      </c>
      <c r="U4946" s="43">
        <f ca="1">_xll.BInterpol('Base CDI'!$H$4:$H$28,'Base CDI'!$I$4:$I$29,S4946,"Cubic","Extrapolate=Linear","MultiX=Average","Skip=True","Sort=True")</f>
        <v>13.370150478796168</v>
      </c>
    </row>
    <row r="4947" spans="16:21" x14ac:dyDescent="0.25">
      <c r="P4947" s="10">
        <v>41705</v>
      </c>
      <c r="Q4947">
        <v>32.634860000000003</v>
      </c>
      <c r="S4947" s="42">
        <f t="shared" ca="1" si="83"/>
        <v>50918</v>
      </c>
      <c r="T4947" s="43">
        <f ca="1">_xll.BInterpol('Base CDI'!$H$4:$H$28,'Base CDI'!$J$4:$J$29,S4947,"Cubic","Extrapolate=Linear","MultiX=Average","Skip=True","Sort=True")</f>
        <v>13.412850889192885</v>
      </c>
      <c r="U4947" s="43">
        <f ca="1">_xll.BInterpol('Base CDI'!$H$4:$H$28,'Base CDI'!$I$4:$I$29,S4947,"Cubic","Extrapolate=Linear","MultiX=Average","Skip=True","Sort=True")</f>
        <v>13.370082079343364</v>
      </c>
    </row>
    <row r="4948" spans="16:21" x14ac:dyDescent="0.25">
      <c r="P4948" s="10">
        <v>41708</v>
      </c>
      <c r="Q4948">
        <v>32.647860000000001</v>
      </c>
      <c r="S4948" s="42">
        <f t="shared" ca="1" si="83"/>
        <v>50919</v>
      </c>
      <c r="T4948" s="43">
        <f ca="1">_xll.BInterpol('Base CDI'!$H$4:$H$28,'Base CDI'!$J$4:$J$29,S4948,"Cubic","Extrapolate=Linear","MultiX=Average","Skip=True","Sort=True")</f>
        <v>13.412808481532146</v>
      </c>
      <c r="U4948" s="43">
        <f ca="1">_xll.BInterpol('Base CDI'!$H$4:$H$28,'Base CDI'!$I$4:$I$29,S4948,"Cubic","Extrapolate=Linear","MultiX=Average","Skip=True","Sort=True")</f>
        <v>13.37001367989056</v>
      </c>
    </row>
    <row r="4949" spans="16:21" x14ac:dyDescent="0.25">
      <c r="P4949" s="10">
        <v>41709</v>
      </c>
      <c r="Q4949">
        <v>32.660850000000003</v>
      </c>
      <c r="S4949" s="42">
        <f t="shared" ca="1" si="83"/>
        <v>50920</v>
      </c>
      <c r="T4949" s="43">
        <f ca="1">_xll.BInterpol('Base CDI'!$H$4:$H$28,'Base CDI'!$J$4:$J$29,S4949,"Cubic","Extrapolate=Linear","MultiX=Average","Skip=True","Sort=True")</f>
        <v>13.412766073871408</v>
      </c>
      <c r="U4949" s="43">
        <f ca="1">_xll.BInterpol('Base CDI'!$H$4:$H$28,'Base CDI'!$I$4:$I$29,S4949,"Cubic","Extrapolate=Linear","MultiX=Average","Skip=True","Sort=True")</f>
        <v>13.369945280437756</v>
      </c>
    </row>
    <row r="4950" spans="16:21" x14ac:dyDescent="0.25">
      <c r="P4950" s="10">
        <v>41710</v>
      </c>
      <c r="Q4950">
        <v>32.673850000000002</v>
      </c>
      <c r="S4950" s="42">
        <f t="shared" ca="1" si="83"/>
        <v>50921</v>
      </c>
      <c r="T4950" s="43">
        <f ca="1">_xll.BInterpol('Base CDI'!$H$4:$H$28,'Base CDI'!$J$4:$J$29,S4950,"Cubic","Extrapolate=Linear","MultiX=Average","Skip=True","Sort=True")</f>
        <v>13.412723666210669</v>
      </c>
      <c r="U4950" s="43">
        <f ca="1">_xll.BInterpol('Base CDI'!$H$4:$H$28,'Base CDI'!$I$4:$I$29,S4950,"Cubic","Extrapolate=Linear","MultiX=Average","Skip=True","Sort=True")</f>
        <v>13.36987688098495</v>
      </c>
    </row>
    <row r="4951" spans="16:21" x14ac:dyDescent="0.25">
      <c r="P4951" s="10">
        <v>41711</v>
      </c>
      <c r="Q4951">
        <v>32.686860000000003</v>
      </c>
      <c r="S4951" s="42">
        <f t="shared" ca="1" si="83"/>
        <v>50922</v>
      </c>
      <c r="T4951" s="43">
        <f ca="1">_xll.BInterpol('Base CDI'!$H$4:$H$28,'Base CDI'!$J$4:$J$29,S4951,"Cubic","Extrapolate=Linear","MultiX=Average","Skip=True","Sort=True")</f>
        <v>13.412681258549931</v>
      </c>
      <c r="U4951" s="43">
        <f ca="1">_xll.BInterpol('Base CDI'!$H$4:$H$28,'Base CDI'!$I$4:$I$29,S4951,"Cubic","Extrapolate=Linear","MultiX=Average","Skip=True","Sort=True")</f>
        <v>13.369808481532147</v>
      </c>
    </row>
    <row r="4952" spans="16:21" x14ac:dyDescent="0.25">
      <c r="P4952" s="10">
        <v>41712</v>
      </c>
      <c r="Q4952">
        <v>32.699869999999997</v>
      </c>
      <c r="S4952" s="42">
        <f t="shared" ca="1" si="83"/>
        <v>50923</v>
      </c>
      <c r="T4952" s="43">
        <f ca="1">_xll.BInterpol('Base CDI'!$H$4:$H$28,'Base CDI'!$J$4:$J$29,S4952,"Cubic","Extrapolate=Linear","MultiX=Average","Skip=True","Sort=True")</f>
        <v>13.412638850889191</v>
      </c>
      <c r="U4952" s="43">
        <f ca="1">_xll.BInterpol('Base CDI'!$H$4:$H$28,'Base CDI'!$I$4:$I$29,S4952,"Cubic","Extrapolate=Linear","MultiX=Average","Skip=True","Sort=True")</f>
        <v>13.369740082079343</v>
      </c>
    </row>
    <row r="4953" spans="16:21" x14ac:dyDescent="0.25">
      <c r="P4953" s="10">
        <v>41715</v>
      </c>
      <c r="Q4953">
        <v>32.712890000000002</v>
      </c>
      <c r="S4953" s="42">
        <f t="shared" ca="1" si="83"/>
        <v>50924</v>
      </c>
      <c r="T4953" s="43">
        <f ca="1">_xll.BInterpol('Base CDI'!$H$4:$H$28,'Base CDI'!$J$4:$J$29,S4953,"Cubic","Extrapolate=Linear","MultiX=Average","Skip=True","Sort=True")</f>
        <v>13.412596443228452</v>
      </c>
      <c r="U4953" s="43">
        <f ca="1">_xll.BInterpol('Base CDI'!$H$4:$H$28,'Base CDI'!$I$4:$I$29,S4953,"Cubic","Extrapolate=Linear","MultiX=Average","Skip=True","Sort=True")</f>
        <v>13.369671682626539</v>
      </c>
    </row>
    <row r="4954" spans="16:21" x14ac:dyDescent="0.25">
      <c r="P4954" s="10">
        <v>41716</v>
      </c>
      <c r="Q4954">
        <v>32.725920000000002</v>
      </c>
      <c r="S4954" s="42">
        <f t="shared" ca="1" si="83"/>
        <v>50925</v>
      </c>
      <c r="T4954" s="43">
        <f ca="1">_xll.BInterpol('Base CDI'!$H$4:$H$28,'Base CDI'!$J$4:$J$29,S4954,"Cubic","Extrapolate=Linear","MultiX=Average","Skip=True","Sort=True")</f>
        <v>13.412554035567714</v>
      </c>
      <c r="U4954" s="43">
        <f ca="1">_xll.BInterpol('Base CDI'!$H$4:$H$28,'Base CDI'!$I$4:$I$29,S4954,"Cubic","Extrapolate=Linear","MultiX=Average","Skip=True","Sort=True")</f>
        <v>13.369603283173733</v>
      </c>
    </row>
    <row r="4955" spans="16:21" x14ac:dyDescent="0.25">
      <c r="P4955" s="10">
        <v>41717</v>
      </c>
      <c r="Q4955">
        <v>32.738950000000003</v>
      </c>
      <c r="S4955" s="42">
        <f t="shared" ca="1" si="83"/>
        <v>50926</v>
      </c>
      <c r="T4955" s="43">
        <f ca="1">_xll.BInterpol('Base CDI'!$H$4:$H$28,'Base CDI'!$J$4:$J$29,S4955,"Cubic","Extrapolate=Linear","MultiX=Average","Skip=True","Sort=True")</f>
        <v>13.412511627906975</v>
      </c>
      <c r="U4955" s="43">
        <f ca="1">_xll.BInterpol('Base CDI'!$H$4:$H$28,'Base CDI'!$I$4:$I$29,S4955,"Cubic","Extrapolate=Linear","MultiX=Average","Skip=True","Sort=True")</f>
        <v>13.369534883720929</v>
      </c>
    </row>
    <row r="4956" spans="16:21" x14ac:dyDescent="0.25">
      <c r="P4956" s="10">
        <v>41718</v>
      </c>
      <c r="Q4956">
        <v>32.752029999999998</v>
      </c>
      <c r="S4956" s="42">
        <f t="shared" ca="1" si="83"/>
        <v>50927</v>
      </c>
      <c r="T4956" s="43">
        <f ca="1">_xll.BInterpol('Base CDI'!$H$4:$H$28,'Base CDI'!$J$4:$J$29,S4956,"Cubic","Extrapolate=Linear","MultiX=Average","Skip=True","Sort=True")</f>
        <v>13.412469220246237</v>
      </c>
      <c r="U4956" s="43">
        <f ca="1">_xll.BInterpol('Base CDI'!$H$4:$H$28,'Base CDI'!$I$4:$I$29,S4956,"Cubic","Extrapolate=Linear","MultiX=Average","Skip=True","Sort=True")</f>
        <v>13.369466484268125</v>
      </c>
    </row>
    <row r="4957" spans="16:21" x14ac:dyDescent="0.25">
      <c r="P4957" s="10">
        <v>41719</v>
      </c>
      <c r="Q4957">
        <v>32.76511</v>
      </c>
      <c r="S4957" s="42">
        <f t="shared" ca="1" si="83"/>
        <v>50928</v>
      </c>
      <c r="T4957" s="43">
        <f ca="1">_xll.BInterpol('Base CDI'!$H$4:$H$28,'Base CDI'!$J$4:$J$29,S4957,"Cubic","Extrapolate=Linear","MultiX=Average","Skip=True","Sort=True")</f>
        <v>13.412426812585498</v>
      </c>
      <c r="U4957" s="43">
        <f ca="1">_xll.BInterpol('Base CDI'!$H$4:$H$28,'Base CDI'!$I$4:$I$29,S4957,"Cubic","Extrapolate=Linear","MultiX=Average","Skip=True","Sort=True")</f>
        <v>13.36939808481532</v>
      </c>
    </row>
    <row r="4958" spans="16:21" x14ac:dyDescent="0.25">
      <c r="P4958" s="10">
        <v>41722</v>
      </c>
      <c r="Q4958">
        <v>32.778199999999998</v>
      </c>
      <c r="S4958" s="42">
        <f t="shared" ca="1" si="83"/>
        <v>50929</v>
      </c>
      <c r="T4958" s="43">
        <f ca="1">_xll.BInterpol('Base CDI'!$H$4:$H$28,'Base CDI'!$J$4:$J$29,S4958,"Cubic","Extrapolate=Linear","MultiX=Average","Skip=True","Sort=True")</f>
        <v>13.41238440492476</v>
      </c>
      <c r="U4958" s="43">
        <f ca="1">_xll.BInterpol('Base CDI'!$H$4:$H$28,'Base CDI'!$I$4:$I$29,S4958,"Cubic","Extrapolate=Linear","MultiX=Average","Skip=True","Sort=True")</f>
        <v>13.369329685362516</v>
      </c>
    </row>
    <row r="4959" spans="16:21" x14ac:dyDescent="0.25">
      <c r="P4959" s="10">
        <v>41723</v>
      </c>
      <c r="Q4959">
        <v>32.791289999999996</v>
      </c>
      <c r="S4959" s="42">
        <f t="shared" ca="1" si="83"/>
        <v>50930</v>
      </c>
      <c r="T4959" s="43">
        <f ca="1">_xll.BInterpol('Base CDI'!$H$4:$H$28,'Base CDI'!$J$4:$J$29,S4959,"Cubic","Extrapolate=Linear","MultiX=Average","Skip=True","Sort=True")</f>
        <v>13.41234199726402</v>
      </c>
      <c r="U4959" s="43">
        <f ca="1">_xll.BInterpol('Base CDI'!$H$4:$H$28,'Base CDI'!$I$4:$I$29,S4959,"Cubic","Extrapolate=Linear","MultiX=Average","Skip=True","Sort=True")</f>
        <v>13.369261285909712</v>
      </c>
    </row>
    <row r="4960" spans="16:21" x14ac:dyDescent="0.25">
      <c r="P4960" s="10">
        <v>41724</v>
      </c>
      <c r="Q4960">
        <v>32.804389999999998</v>
      </c>
      <c r="S4960" s="42">
        <f t="shared" ca="1" si="83"/>
        <v>50931</v>
      </c>
      <c r="T4960" s="43">
        <f ca="1">_xll.BInterpol('Base CDI'!$H$4:$H$28,'Base CDI'!$J$4:$J$29,S4960,"Cubic","Extrapolate=Linear","MultiX=Average","Skip=True","Sort=True")</f>
        <v>13.412299589603283</v>
      </c>
      <c r="U4960" s="43">
        <f ca="1">_xll.BInterpol('Base CDI'!$H$4:$H$28,'Base CDI'!$I$4:$I$29,S4960,"Cubic","Extrapolate=Linear","MultiX=Average","Skip=True","Sort=True")</f>
        <v>13.369192886456908</v>
      </c>
    </row>
    <row r="4961" spans="16:21" x14ac:dyDescent="0.25">
      <c r="P4961" s="10">
        <v>41725</v>
      </c>
      <c r="Q4961">
        <v>32.817500000000003</v>
      </c>
      <c r="S4961" s="42">
        <f t="shared" ca="1" si="83"/>
        <v>50932</v>
      </c>
      <c r="T4961" s="43">
        <f ca="1">_xll.BInterpol('Base CDI'!$H$4:$H$28,'Base CDI'!$J$4:$J$29,S4961,"Cubic","Extrapolate=Linear","MultiX=Average","Skip=True","Sort=True")</f>
        <v>13.412257181942543</v>
      </c>
      <c r="U4961" s="43">
        <f ca="1">_xll.BInterpol('Base CDI'!$H$4:$H$28,'Base CDI'!$I$4:$I$29,S4961,"Cubic","Extrapolate=Linear","MultiX=Average","Skip=True","Sort=True")</f>
        <v>13.369124487004102</v>
      </c>
    </row>
    <row r="4962" spans="16:21" x14ac:dyDescent="0.25">
      <c r="P4962" s="10">
        <v>41726</v>
      </c>
      <c r="Q4962">
        <v>32.830570000000002</v>
      </c>
      <c r="S4962" s="42">
        <f t="shared" ca="1" si="83"/>
        <v>50933</v>
      </c>
      <c r="T4962" s="43">
        <f ca="1">_xll.BInterpol('Base CDI'!$H$4:$H$28,'Base CDI'!$J$4:$J$29,S4962,"Cubic","Extrapolate=Linear","MultiX=Average","Skip=True","Sort=True")</f>
        <v>13.412214774281804</v>
      </c>
      <c r="U4962" s="43">
        <f ca="1">_xll.BInterpol('Base CDI'!$H$4:$H$28,'Base CDI'!$I$4:$I$29,S4962,"Cubic","Extrapolate=Linear","MultiX=Average","Skip=True","Sort=True")</f>
        <v>13.369056087551298</v>
      </c>
    </row>
    <row r="4963" spans="16:21" x14ac:dyDescent="0.25">
      <c r="P4963" s="10">
        <v>41729</v>
      </c>
      <c r="Q4963">
        <v>32.843640000000001</v>
      </c>
      <c r="S4963" s="42">
        <f t="shared" ca="1" si="83"/>
        <v>50934</v>
      </c>
      <c r="T4963" s="43">
        <f ca="1">_xll.BInterpol('Base CDI'!$H$4:$H$28,'Base CDI'!$J$4:$J$29,S4963,"Cubic","Extrapolate=Linear","MultiX=Average","Skip=True","Sort=True")</f>
        <v>13.412172366621066</v>
      </c>
      <c r="U4963" s="43">
        <f ca="1">_xll.BInterpol('Base CDI'!$H$4:$H$28,'Base CDI'!$I$4:$I$29,S4963,"Cubic","Extrapolate=Linear","MultiX=Average","Skip=True","Sort=True")</f>
        <v>13.368987688098494</v>
      </c>
    </row>
    <row r="4964" spans="16:21" x14ac:dyDescent="0.25">
      <c r="P4964" s="10">
        <v>41730</v>
      </c>
      <c r="Q4964">
        <v>32.85671</v>
      </c>
      <c r="S4964" s="42">
        <f t="shared" ca="1" si="83"/>
        <v>50935</v>
      </c>
      <c r="T4964" s="43">
        <f ca="1">_xll.BInterpol('Base CDI'!$H$4:$H$28,'Base CDI'!$J$4:$J$29,S4964,"Cubic","Extrapolate=Linear","MultiX=Average","Skip=True","Sort=True")</f>
        <v>13.412129958960326</v>
      </c>
      <c r="U4964" s="43">
        <f ca="1">_xll.BInterpol('Base CDI'!$H$4:$H$28,'Base CDI'!$I$4:$I$29,S4964,"Cubic","Extrapolate=Linear","MultiX=Average","Skip=True","Sort=True")</f>
        <v>13.36891928864569</v>
      </c>
    </row>
    <row r="4965" spans="16:21" x14ac:dyDescent="0.25">
      <c r="P4965" s="10">
        <v>41731</v>
      </c>
      <c r="Q4965">
        <v>32.869790000000002</v>
      </c>
      <c r="S4965" s="42">
        <f t="shared" ca="1" si="83"/>
        <v>50936</v>
      </c>
      <c r="T4965" s="43">
        <f ca="1">_xll.BInterpol('Base CDI'!$H$4:$H$28,'Base CDI'!$J$4:$J$29,S4965,"Cubic","Extrapolate=Linear","MultiX=Average","Skip=True","Sort=True")</f>
        <v>13.412087551299589</v>
      </c>
      <c r="U4965" s="43">
        <f ca="1">_xll.BInterpol('Base CDI'!$H$4:$H$28,'Base CDI'!$I$4:$I$29,S4965,"Cubic","Extrapolate=Linear","MultiX=Average","Skip=True","Sort=True")</f>
        <v>13.368850889192885</v>
      </c>
    </row>
    <row r="4966" spans="16:21" x14ac:dyDescent="0.25">
      <c r="P4966" s="10">
        <v>41732</v>
      </c>
      <c r="Q4966">
        <v>32.882869999999997</v>
      </c>
      <c r="S4966" s="42">
        <f t="shared" ca="1" si="83"/>
        <v>50937</v>
      </c>
      <c r="T4966" s="43">
        <f ca="1">_xll.BInterpol('Base CDI'!$H$4:$H$28,'Base CDI'!$J$4:$J$29,S4966,"Cubic","Extrapolate=Linear","MultiX=Average","Skip=True","Sort=True")</f>
        <v>13.412045143638849</v>
      </c>
      <c r="U4966" s="43">
        <f ca="1">_xll.BInterpol('Base CDI'!$H$4:$H$28,'Base CDI'!$I$4:$I$29,S4966,"Cubic","Extrapolate=Linear","MultiX=Average","Skip=True","Sort=True")</f>
        <v>13.368782489740081</v>
      </c>
    </row>
    <row r="4967" spans="16:21" x14ac:dyDescent="0.25">
      <c r="P4967" s="10">
        <v>41733</v>
      </c>
      <c r="Q4967">
        <v>32.896259999999998</v>
      </c>
      <c r="S4967" s="42">
        <f t="shared" ca="1" si="83"/>
        <v>50938</v>
      </c>
      <c r="T4967" s="43">
        <f ca="1">_xll.BInterpol('Base CDI'!$H$4:$H$28,'Base CDI'!$J$4:$J$29,S4967,"Cubic","Extrapolate=Linear","MultiX=Average","Skip=True","Sort=True")</f>
        <v>13.412002735978112</v>
      </c>
      <c r="U4967" s="43">
        <f ca="1">_xll.BInterpol('Base CDI'!$H$4:$H$28,'Base CDI'!$I$4:$I$29,S4967,"Cubic","Extrapolate=Linear","MultiX=Average","Skip=True","Sort=True")</f>
        <v>13.368714090287277</v>
      </c>
    </row>
    <row r="4968" spans="16:21" x14ac:dyDescent="0.25">
      <c r="P4968" s="10">
        <v>41736</v>
      </c>
      <c r="Q4968">
        <v>32.909649999999999</v>
      </c>
      <c r="S4968" s="42">
        <f t="shared" ca="1" si="83"/>
        <v>50939</v>
      </c>
      <c r="T4968" s="43">
        <f ca="1">_xll.BInterpol('Base CDI'!$H$4:$H$28,'Base CDI'!$J$4:$J$29,S4968,"Cubic","Extrapolate=Linear","MultiX=Average","Skip=True","Sort=True")</f>
        <v>13.411960328317372</v>
      </c>
      <c r="U4968" s="43">
        <f ca="1">_xll.BInterpol('Base CDI'!$H$4:$H$28,'Base CDI'!$I$4:$I$29,S4968,"Cubic","Extrapolate=Linear","MultiX=Average","Skip=True","Sort=True")</f>
        <v>13.368645690834473</v>
      </c>
    </row>
    <row r="4969" spans="16:21" x14ac:dyDescent="0.25">
      <c r="P4969" s="10">
        <v>41737</v>
      </c>
      <c r="Q4969">
        <v>32.923050000000003</v>
      </c>
      <c r="S4969" s="42">
        <f t="shared" ca="1" si="83"/>
        <v>50940</v>
      </c>
      <c r="T4969" s="43">
        <f ca="1">_xll.BInterpol('Base CDI'!$H$4:$H$28,'Base CDI'!$J$4:$J$29,S4969,"Cubic","Extrapolate=Linear","MultiX=Average","Skip=True","Sort=True")</f>
        <v>13.411917920656633</v>
      </c>
      <c r="U4969" s="43">
        <f ca="1">_xll.BInterpol('Base CDI'!$H$4:$H$28,'Base CDI'!$I$4:$I$29,S4969,"Cubic","Extrapolate=Linear","MultiX=Average","Skip=True","Sort=True")</f>
        <v>13.368577291381667</v>
      </c>
    </row>
    <row r="4970" spans="16:21" x14ac:dyDescent="0.25">
      <c r="P4970" s="10">
        <v>41738</v>
      </c>
      <c r="Q4970">
        <v>32.936450000000001</v>
      </c>
      <c r="S4970" s="42">
        <f t="shared" ca="1" si="83"/>
        <v>50941</v>
      </c>
      <c r="T4970" s="43">
        <f ca="1">_xll.BInterpol('Base CDI'!$H$4:$H$28,'Base CDI'!$J$4:$J$29,S4970,"Cubic","Extrapolate=Linear","MultiX=Average","Skip=True","Sort=True")</f>
        <v>13.411875512995895</v>
      </c>
      <c r="U4970" s="43">
        <f ca="1">_xll.BInterpol('Base CDI'!$H$4:$H$28,'Base CDI'!$I$4:$I$29,S4970,"Cubic","Extrapolate=Linear","MultiX=Average","Skip=True","Sort=True")</f>
        <v>13.368508891928863</v>
      </c>
    </row>
    <row r="4971" spans="16:21" x14ac:dyDescent="0.25">
      <c r="P4971" s="10">
        <v>41739</v>
      </c>
      <c r="Q4971">
        <v>32.949860000000001</v>
      </c>
      <c r="S4971" s="42">
        <f t="shared" ca="1" si="83"/>
        <v>50942</v>
      </c>
      <c r="T4971" s="43">
        <f ca="1">_xll.BInterpol('Base CDI'!$H$4:$H$28,'Base CDI'!$J$4:$J$29,S4971,"Cubic","Extrapolate=Linear","MultiX=Average","Skip=True","Sort=True")</f>
        <v>13.411833105335155</v>
      </c>
      <c r="U4971" s="43">
        <f ca="1">_xll.BInterpol('Base CDI'!$H$4:$H$28,'Base CDI'!$I$4:$I$29,S4971,"Cubic","Extrapolate=Linear","MultiX=Average","Skip=True","Sort=True")</f>
        <v>13.36844049247606</v>
      </c>
    </row>
    <row r="4972" spans="16:21" x14ac:dyDescent="0.25">
      <c r="P4972" s="10">
        <v>41740</v>
      </c>
      <c r="Q4972">
        <v>32.963270000000001</v>
      </c>
      <c r="S4972" s="42">
        <f t="shared" ca="1" si="83"/>
        <v>50943</v>
      </c>
      <c r="T4972" s="43">
        <f ca="1">_xll.BInterpol('Base CDI'!$H$4:$H$28,'Base CDI'!$J$4:$J$29,S4972,"Cubic","Extrapolate=Linear","MultiX=Average","Skip=True","Sort=True")</f>
        <v>13.411790697674418</v>
      </c>
      <c r="U4972" s="43">
        <f ca="1">_xll.BInterpol('Base CDI'!$H$4:$H$28,'Base CDI'!$I$4:$I$29,S4972,"Cubic","Extrapolate=Linear","MultiX=Average","Skip=True","Sort=True")</f>
        <v>13.368372093023254</v>
      </c>
    </row>
    <row r="4973" spans="16:21" x14ac:dyDescent="0.25">
      <c r="P4973" s="10">
        <v>41743</v>
      </c>
      <c r="Q4973">
        <v>32.976680000000002</v>
      </c>
      <c r="S4973" s="42">
        <f t="shared" ca="1" si="83"/>
        <v>50944</v>
      </c>
      <c r="T4973" s="43">
        <f ca="1">_xll.BInterpol('Base CDI'!$H$4:$H$28,'Base CDI'!$J$4:$J$29,S4973,"Cubic","Extrapolate=Linear","MultiX=Average","Skip=True","Sort=True")</f>
        <v>13.411748290013678</v>
      </c>
      <c r="U4973" s="43">
        <f ca="1">_xll.BInterpol('Base CDI'!$H$4:$H$28,'Base CDI'!$I$4:$I$29,S4973,"Cubic","Extrapolate=Linear","MultiX=Average","Skip=True","Sort=True")</f>
        <v>13.36830369357045</v>
      </c>
    </row>
    <row r="4974" spans="16:21" x14ac:dyDescent="0.25">
      <c r="P4974" s="10">
        <v>41744</v>
      </c>
      <c r="Q4974">
        <v>32.990110000000001</v>
      </c>
      <c r="S4974" s="42">
        <f t="shared" ca="1" si="83"/>
        <v>50945</v>
      </c>
      <c r="T4974" s="43">
        <f ca="1">_xll.BInterpol('Base CDI'!$H$4:$H$28,'Base CDI'!$J$4:$J$29,S4974,"Cubic","Extrapolate=Linear","MultiX=Average","Skip=True","Sort=True")</f>
        <v>13.41170588235294</v>
      </c>
      <c r="U4974" s="43">
        <f ca="1">_xll.BInterpol('Base CDI'!$H$4:$H$28,'Base CDI'!$I$4:$I$29,S4974,"Cubic","Extrapolate=Linear","MultiX=Average","Skip=True","Sort=True")</f>
        <v>13.368235294117646</v>
      </c>
    </row>
    <row r="4975" spans="16:21" x14ac:dyDescent="0.25">
      <c r="P4975" s="10">
        <v>41745</v>
      </c>
      <c r="Q4975">
        <v>33.003540000000001</v>
      </c>
      <c r="S4975" s="42">
        <f t="shared" ca="1" si="83"/>
        <v>50946</v>
      </c>
      <c r="T4975" s="43">
        <f ca="1">_xll.BInterpol('Base CDI'!$H$4:$H$28,'Base CDI'!$J$4:$J$29,S4975,"Cubic","Extrapolate=Linear","MultiX=Average","Skip=True","Sort=True")</f>
        <v>13.411663474692201</v>
      </c>
      <c r="U4975" s="43">
        <f ca="1">_xll.BInterpol('Base CDI'!$H$4:$H$28,'Base CDI'!$I$4:$I$29,S4975,"Cubic","Extrapolate=Linear","MultiX=Average","Skip=True","Sort=True")</f>
        <v>13.368166894664842</v>
      </c>
    </row>
    <row r="4976" spans="16:21" x14ac:dyDescent="0.25">
      <c r="P4976" s="10">
        <v>41746</v>
      </c>
      <c r="Q4976">
        <v>33.016970000000001</v>
      </c>
      <c r="S4976" s="42">
        <f t="shared" ca="1" si="83"/>
        <v>50947</v>
      </c>
      <c r="T4976" s="43">
        <f ca="1">_xll.BInterpol('Base CDI'!$H$4:$H$28,'Base CDI'!$J$4:$J$29,S4976,"Cubic","Extrapolate=Linear","MultiX=Average","Skip=True","Sort=True")</f>
        <v>13.411621067031462</v>
      </c>
      <c r="U4976" s="43">
        <f ca="1">_xll.BInterpol('Base CDI'!$H$4:$H$28,'Base CDI'!$I$4:$I$29,S4976,"Cubic","Extrapolate=Linear","MultiX=Average","Skip=True","Sort=True")</f>
        <v>13.368098495212037</v>
      </c>
    </row>
    <row r="4977" spans="16:21" x14ac:dyDescent="0.25">
      <c r="P4977" s="10">
        <v>41751</v>
      </c>
      <c r="Q4977">
        <v>33.030410000000003</v>
      </c>
      <c r="S4977" s="42">
        <f t="shared" ca="1" si="83"/>
        <v>50948</v>
      </c>
      <c r="T4977" s="43">
        <f ca="1">_xll.BInterpol('Base CDI'!$H$4:$H$28,'Base CDI'!$J$4:$J$29,S4977,"Cubic","Extrapolate=Linear","MultiX=Average","Skip=True","Sort=True")</f>
        <v>13.411578659370724</v>
      </c>
      <c r="U4977" s="43">
        <f ca="1">_xll.BInterpol('Base CDI'!$H$4:$H$28,'Base CDI'!$I$4:$I$29,S4977,"Cubic","Extrapolate=Linear","MultiX=Average","Skip=True","Sort=True")</f>
        <v>13.368030095759233</v>
      </c>
    </row>
    <row r="4978" spans="16:21" x14ac:dyDescent="0.25">
      <c r="P4978" s="10">
        <v>41752</v>
      </c>
      <c r="Q4978">
        <v>33.043849999999999</v>
      </c>
      <c r="S4978" s="42">
        <f t="shared" ca="1" si="83"/>
        <v>50949</v>
      </c>
      <c r="T4978" s="43">
        <f ca="1">_xll.BInterpol('Base CDI'!$H$4:$H$28,'Base CDI'!$J$4:$J$29,S4978,"Cubic","Extrapolate=Linear","MultiX=Average","Skip=True","Sort=True")</f>
        <v>13.411536251709984</v>
      </c>
      <c r="U4978" s="43">
        <f ca="1">_xll.BInterpol('Base CDI'!$H$4:$H$28,'Base CDI'!$I$4:$I$29,S4978,"Cubic","Extrapolate=Linear","MultiX=Average","Skip=True","Sort=True")</f>
        <v>13.367961696306429</v>
      </c>
    </row>
    <row r="4979" spans="16:21" x14ac:dyDescent="0.25">
      <c r="P4979" s="10">
        <v>41753</v>
      </c>
      <c r="Q4979">
        <v>33.057299999999998</v>
      </c>
      <c r="S4979" s="42">
        <f t="shared" ca="1" si="83"/>
        <v>50950</v>
      </c>
      <c r="T4979" s="43">
        <f ca="1">_xll.BInterpol('Base CDI'!$H$4:$H$28,'Base CDI'!$J$4:$J$29,S4979,"Cubic","Extrapolate=Linear","MultiX=Average","Skip=True","Sort=True")</f>
        <v>13.411493844049247</v>
      </c>
      <c r="U4979" s="43">
        <f ca="1">_xll.BInterpol('Base CDI'!$H$4:$H$28,'Base CDI'!$I$4:$I$29,S4979,"Cubic","Extrapolate=Linear","MultiX=Average","Skip=True","Sort=True")</f>
        <v>13.367893296853625</v>
      </c>
    </row>
    <row r="4980" spans="16:21" x14ac:dyDescent="0.25">
      <c r="P4980" s="10">
        <v>41754</v>
      </c>
      <c r="Q4980">
        <v>33.07076</v>
      </c>
      <c r="S4980" s="42">
        <f t="shared" ca="1" si="83"/>
        <v>50951</v>
      </c>
      <c r="T4980" s="43">
        <f ca="1">_xll.BInterpol('Base CDI'!$H$4:$H$28,'Base CDI'!$J$4:$J$29,S4980,"Cubic","Extrapolate=Linear","MultiX=Average","Skip=True","Sort=True")</f>
        <v>13.411451436388507</v>
      </c>
      <c r="U4980" s="43">
        <f ca="1">_xll.BInterpol('Base CDI'!$H$4:$H$28,'Base CDI'!$I$4:$I$29,S4980,"Cubic","Extrapolate=Linear","MultiX=Average","Skip=True","Sort=True")</f>
        <v>13.367824897400819</v>
      </c>
    </row>
    <row r="4981" spans="16:21" x14ac:dyDescent="0.25">
      <c r="P4981" s="10">
        <v>41757</v>
      </c>
      <c r="Q4981">
        <v>33.084220000000002</v>
      </c>
      <c r="S4981" s="42">
        <f t="shared" ca="1" si="83"/>
        <v>50952</v>
      </c>
      <c r="T4981" s="43">
        <f ca="1">_xll.BInterpol('Base CDI'!$H$4:$H$28,'Base CDI'!$J$4:$J$29,S4981,"Cubic","Extrapolate=Linear","MultiX=Average","Skip=True","Sort=True")</f>
        <v>13.411409028727769</v>
      </c>
      <c r="U4981" s="43">
        <f ca="1">_xll.BInterpol('Base CDI'!$H$4:$H$28,'Base CDI'!$I$4:$I$29,S4981,"Cubic","Extrapolate=Linear","MultiX=Average","Skip=True","Sort=True")</f>
        <v>13.367756497948015</v>
      </c>
    </row>
    <row r="4982" spans="16:21" x14ac:dyDescent="0.25">
      <c r="P4982" s="10">
        <v>41758</v>
      </c>
      <c r="Q4982">
        <v>33.09769</v>
      </c>
      <c r="S4982" s="42">
        <f t="shared" ca="1" si="83"/>
        <v>50953</v>
      </c>
      <c r="T4982" s="43">
        <f ca="1">_xll.BInterpol('Base CDI'!$H$4:$H$28,'Base CDI'!$J$4:$J$29,S4982,"Cubic","Extrapolate=Linear","MultiX=Average","Skip=True","Sort=True")</f>
        <v>13.41136662106703</v>
      </c>
      <c r="U4982" s="43">
        <f ca="1">_xll.BInterpol('Base CDI'!$H$4:$H$28,'Base CDI'!$I$4:$I$29,S4982,"Cubic","Extrapolate=Linear","MultiX=Average","Skip=True","Sort=True")</f>
        <v>13.367688098495211</v>
      </c>
    </row>
    <row r="4983" spans="16:21" x14ac:dyDescent="0.25">
      <c r="P4983" s="10">
        <v>41759</v>
      </c>
      <c r="Q4983">
        <v>33.111159999999998</v>
      </c>
      <c r="S4983" s="42">
        <f t="shared" ca="1" si="83"/>
        <v>50954</v>
      </c>
      <c r="T4983" s="43">
        <f ca="1">_xll.BInterpol('Base CDI'!$H$4:$H$28,'Base CDI'!$J$4:$J$29,S4983,"Cubic","Extrapolate=Linear","MultiX=Average","Skip=True","Sort=True")</f>
        <v>13.41132421340629</v>
      </c>
      <c r="U4983" s="43">
        <f ca="1">_xll.BInterpol('Base CDI'!$H$4:$H$28,'Base CDI'!$I$4:$I$29,S4983,"Cubic","Extrapolate=Linear","MultiX=Average","Skip=True","Sort=True")</f>
        <v>13.367619699042406</v>
      </c>
    </row>
    <row r="4984" spans="16:21" x14ac:dyDescent="0.25">
      <c r="P4984" s="10">
        <v>41761</v>
      </c>
      <c r="Q4984">
        <v>33.124639999999999</v>
      </c>
      <c r="S4984" s="42">
        <f t="shared" ca="1" si="83"/>
        <v>50955</v>
      </c>
      <c r="T4984" s="43">
        <f ca="1">_xll.BInterpol('Base CDI'!$H$4:$H$28,'Base CDI'!$J$4:$J$29,S4984,"Cubic","Extrapolate=Linear","MultiX=Average","Skip=True","Sort=True")</f>
        <v>13.411281805745553</v>
      </c>
      <c r="U4984" s="43">
        <f ca="1">_xll.BInterpol('Base CDI'!$H$4:$H$28,'Base CDI'!$I$4:$I$29,S4984,"Cubic","Extrapolate=Linear","MultiX=Average","Skip=True","Sort=True")</f>
        <v>13.367551299589602</v>
      </c>
    </row>
    <row r="4985" spans="16:21" x14ac:dyDescent="0.25">
      <c r="P4985" s="10">
        <v>41764</v>
      </c>
      <c r="Q4985">
        <v>33.138120000000001</v>
      </c>
      <c r="S4985" s="42">
        <f t="shared" ca="1" si="83"/>
        <v>50956</v>
      </c>
      <c r="T4985" s="43">
        <f ca="1">_xll.BInterpol('Base CDI'!$H$4:$H$28,'Base CDI'!$J$4:$J$29,S4985,"Cubic","Extrapolate=Linear","MultiX=Average","Skip=True","Sort=True")</f>
        <v>13.411239398084813</v>
      </c>
      <c r="U4985" s="43">
        <f ca="1">_xll.BInterpol('Base CDI'!$H$4:$H$28,'Base CDI'!$I$4:$I$29,S4985,"Cubic","Extrapolate=Linear","MultiX=Average","Skip=True","Sort=True")</f>
        <v>13.367482900136798</v>
      </c>
    </row>
    <row r="4986" spans="16:21" x14ac:dyDescent="0.25">
      <c r="P4986" s="10">
        <v>41765</v>
      </c>
      <c r="Q4986">
        <v>33.151609999999998</v>
      </c>
      <c r="S4986" s="42">
        <f t="shared" ca="1" si="83"/>
        <v>50957</v>
      </c>
      <c r="T4986" s="43">
        <f ca="1">_xll.BInterpol('Base CDI'!$H$4:$H$28,'Base CDI'!$J$4:$J$29,S4986,"Cubic","Extrapolate=Linear","MultiX=Average","Skip=True","Sort=True")</f>
        <v>13.411196990424076</v>
      </c>
      <c r="U4986" s="43">
        <f ca="1">_xll.BInterpol('Base CDI'!$H$4:$H$28,'Base CDI'!$I$4:$I$29,S4986,"Cubic","Extrapolate=Linear","MultiX=Average","Skip=True","Sort=True")</f>
        <v>13.367414500683994</v>
      </c>
    </row>
    <row r="4987" spans="16:21" x14ac:dyDescent="0.25">
      <c r="P4987" s="10">
        <v>41766</v>
      </c>
      <c r="Q4987">
        <v>33.165109999999999</v>
      </c>
      <c r="S4987" s="42">
        <f t="shared" ca="1" si="83"/>
        <v>50958</v>
      </c>
      <c r="T4987" s="43">
        <f ca="1">_xll.BInterpol('Base CDI'!$H$4:$H$28,'Base CDI'!$J$4:$J$29,S4987,"Cubic","Extrapolate=Linear","MultiX=Average","Skip=True","Sort=True")</f>
        <v>13.411154582763336</v>
      </c>
      <c r="U4987" s="43">
        <f ca="1">_xll.BInterpol('Base CDI'!$H$4:$H$28,'Base CDI'!$I$4:$I$29,S4987,"Cubic","Extrapolate=Linear","MultiX=Average","Skip=True","Sort=True")</f>
        <v>13.367346101231188</v>
      </c>
    </row>
    <row r="4988" spans="16:21" x14ac:dyDescent="0.25">
      <c r="P4988" s="10">
        <v>41767</v>
      </c>
      <c r="Q4988">
        <v>33.178609999999999</v>
      </c>
      <c r="S4988" s="42">
        <f t="shared" ca="1" si="83"/>
        <v>50959</v>
      </c>
      <c r="T4988" s="43">
        <f ca="1">_xll.BInterpol('Base CDI'!$H$4:$H$28,'Base CDI'!$J$4:$J$29,S4988,"Cubic","Extrapolate=Linear","MultiX=Average","Skip=True","Sort=True")</f>
        <v>13.411112175102598</v>
      </c>
      <c r="U4988" s="43">
        <f ca="1">_xll.BInterpol('Base CDI'!$H$4:$H$28,'Base CDI'!$I$4:$I$29,S4988,"Cubic","Extrapolate=Linear","MultiX=Average","Skip=True","Sort=True")</f>
        <v>13.367277701778384</v>
      </c>
    </row>
    <row r="4989" spans="16:21" x14ac:dyDescent="0.25">
      <c r="P4989" s="10">
        <v>41768</v>
      </c>
      <c r="Q4989">
        <v>33.19211</v>
      </c>
      <c r="S4989" s="42">
        <f t="shared" ca="1" si="83"/>
        <v>50960</v>
      </c>
      <c r="T4989" s="43">
        <f ca="1">_xll.BInterpol('Base CDI'!$H$4:$H$28,'Base CDI'!$J$4:$J$29,S4989,"Cubic","Extrapolate=Linear","MultiX=Average","Skip=True","Sort=True")</f>
        <v>13.411069767441859</v>
      </c>
      <c r="U4989" s="43">
        <f ca="1">_xll.BInterpol('Base CDI'!$H$4:$H$28,'Base CDI'!$I$4:$I$29,S4989,"Cubic","Extrapolate=Linear","MultiX=Average","Skip=True","Sort=True")</f>
        <v>13.36720930232558</v>
      </c>
    </row>
    <row r="4990" spans="16:21" x14ac:dyDescent="0.25">
      <c r="P4990" s="10">
        <v>41771</v>
      </c>
      <c r="Q4990">
        <v>33.205620000000003</v>
      </c>
      <c r="S4990" s="42">
        <f t="shared" ca="1" si="83"/>
        <v>50961</v>
      </c>
      <c r="T4990" s="43">
        <f ca="1">_xll.BInterpol('Base CDI'!$H$4:$H$28,'Base CDI'!$J$4:$J$29,S4990,"Cubic","Extrapolate=Linear","MultiX=Average","Skip=True","Sort=True")</f>
        <v>13.411027359781121</v>
      </c>
      <c r="U4990" s="43">
        <f ca="1">_xll.BInterpol('Base CDI'!$H$4:$H$28,'Base CDI'!$I$4:$I$29,S4990,"Cubic","Extrapolate=Linear","MultiX=Average","Skip=True","Sort=True")</f>
        <v>13.367140902872777</v>
      </c>
    </row>
    <row r="4991" spans="16:21" x14ac:dyDescent="0.25">
      <c r="P4991" s="10">
        <v>41772</v>
      </c>
      <c r="Q4991">
        <v>33.219140000000003</v>
      </c>
      <c r="S4991" s="42">
        <f t="shared" ca="1" si="83"/>
        <v>50962</v>
      </c>
      <c r="T4991" s="43">
        <f ca="1">_xll.BInterpol('Base CDI'!$H$4:$H$28,'Base CDI'!$J$4:$J$29,S4991,"Cubic","Extrapolate=Linear","MultiX=Average","Skip=True","Sort=True")</f>
        <v>13.410984952120382</v>
      </c>
      <c r="U4991" s="43">
        <f ca="1">_xll.BInterpol('Base CDI'!$H$4:$H$28,'Base CDI'!$I$4:$I$29,S4991,"Cubic","Extrapolate=Linear","MultiX=Average","Skip=True","Sort=True")</f>
        <v>13.367072503419971</v>
      </c>
    </row>
    <row r="4992" spans="16:21" x14ac:dyDescent="0.25">
      <c r="P4992" s="10">
        <v>41773</v>
      </c>
      <c r="Q4992">
        <v>33.232660000000003</v>
      </c>
      <c r="S4992" s="42">
        <f t="shared" ca="1" si="83"/>
        <v>50963</v>
      </c>
      <c r="T4992" s="43">
        <f ca="1">_xll.BInterpol('Base CDI'!$H$4:$H$28,'Base CDI'!$J$4:$J$29,S4992,"Cubic","Extrapolate=Linear","MultiX=Average","Skip=True","Sort=True")</f>
        <v>13.410942544459642</v>
      </c>
      <c r="U4992" s="43">
        <f ca="1">_xll.BInterpol('Base CDI'!$H$4:$H$28,'Base CDI'!$I$4:$I$29,S4992,"Cubic","Extrapolate=Linear","MultiX=Average","Skip=True","Sort=True")</f>
        <v>13.367004103967167</v>
      </c>
    </row>
    <row r="4993" spans="16:21" x14ac:dyDescent="0.25">
      <c r="P4993" s="10">
        <v>41774</v>
      </c>
      <c r="Q4993">
        <v>33.246189999999999</v>
      </c>
      <c r="S4993" s="42">
        <f t="shared" ca="1" si="83"/>
        <v>50964</v>
      </c>
      <c r="T4993" s="43">
        <f ca="1">_xll.BInterpol('Base CDI'!$H$4:$H$28,'Base CDI'!$J$4:$J$29,S4993,"Cubic","Extrapolate=Linear","MultiX=Average","Skip=True","Sort=True")</f>
        <v>13.410900136798904</v>
      </c>
      <c r="U4993" s="43">
        <f ca="1">_xll.BInterpol('Base CDI'!$H$4:$H$28,'Base CDI'!$I$4:$I$29,S4993,"Cubic","Extrapolate=Linear","MultiX=Average","Skip=True","Sort=True")</f>
        <v>13.366935704514363</v>
      </c>
    </row>
    <row r="4994" spans="16:21" x14ac:dyDescent="0.25">
      <c r="P4994" s="10">
        <v>41775</v>
      </c>
      <c r="Q4994">
        <v>33.259720000000002</v>
      </c>
      <c r="S4994" s="42">
        <f t="shared" ca="1" si="83"/>
        <v>50965</v>
      </c>
      <c r="T4994" s="43">
        <f ca="1">_xll.BInterpol('Base CDI'!$H$4:$H$28,'Base CDI'!$J$4:$J$29,S4994,"Cubic","Extrapolate=Linear","MultiX=Average","Skip=True","Sort=True")</f>
        <v>13.410857729138165</v>
      </c>
      <c r="U4994" s="43">
        <f ca="1">_xll.BInterpol('Base CDI'!$H$4:$H$28,'Base CDI'!$I$4:$I$29,S4994,"Cubic","Extrapolate=Linear","MultiX=Average","Skip=True","Sort=True")</f>
        <v>13.366867305061559</v>
      </c>
    </row>
    <row r="4995" spans="16:21" x14ac:dyDescent="0.25">
      <c r="P4995" s="10">
        <v>41778</v>
      </c>
      <c r="Q4995">
        <v>33.273260000000001</v>
      </c>
      <c r="S4995" s="42">
        <f t="shared" ca="1" si="83"/>
        <v>50966</v>
      </c>
      <c r="T4995" s="43">
        <f ca="1">_xll.BInterpol('Base CDI'!$H$4:$H$28,'Base CDI'!$J$4:$J$29,S4995,"Cubic","Extrapolate=Linear","MultiX=Average","Skip=True","Sort=True")</f>
        <v>13.410815321477427</v>
      </c>
      <c r="U4995" s="43">
        <f ca="1">_xll.BInterpol('Base CDI'!$H$4:$H$28,'Base CDI'!$I$4:$I$29,S4995,"Cubic","Extrapolate=Linear","MultiX=Average","Skip=True","Sort=True")</f>
        <v>13.366798905608754</v>
      </c>
    </row>
    <row r="4996" spans="16:21" x14ac:dyDescent="0.25">
      <c r="P4996" s="10">
        <v>41779</v>
      </c>
      <c r="Q4996">
        <v>33.286799999999999</v>
      </c>
      <c r="S4996" s="42">
        <f t="shared" ca="1" si="83"/>
        <v>50967</v>
      </c>
      <c r="T4996" s="43">
        <f ca="1">_xll.BInterpol('Base CDI'!$H$4:$H$28,'Base CDI'!$J$4:$J$29,S4996,"Cubic","Extrapolate=Linear","MultiX=Average","Skip=True","Sort=True")</f>
        <v>13.410772913816688</v>
      </c>
      <c r="U4996" s="43">
        <f ca="1">_xll.BInterpol('Base CDI'!$H$4:$H$28,'Base CDI'!$I$4:$I$29,S4996,"Cubic","Extrapolate=Linear","MultiX=Average","Skip=True","Sort=True")</f>
        <v>13.36673050615595</v>
      </c>
    </row>
    <row r="4997" spans="16:21" x14ac:dyDescent="0.25">
      <c r="P4997" s="10">
        <v>41780</v>
      </c>
      <c r="Q4997">
        <v>33.300350000000002</v>
      </c>
      <c r="S4997" s="42">
        <f t="shared" ca="1" si="83"/>
        <v>50968</v>
      </c>
      <c r="T4997" s="43">
        <f ca="1">_xll.BInterpol('Base CDI'!$H$4:$H$28,'Base CDI'!$J$4:$J$29,S4997,"Cubic","Extrapolate=Linear","MultiX=Average","Skip=True","Sort=True")</f>
        <v>13.41073050615595</v>
      </c>
      <c r="U4997" s="43">
        <f ca="1">_xll.BInterpol('Base CDI'!$H$4:$H$28,'Base CDI'!$I$4:$I$29,S4997,"Cubic","Extrapolate=Linear","MultiX=Average","Skip=True","Sort=True")</f>
        <v>13.366662106703146</v>
      </c>
    </row>
    <row r="4998" spans="16:21" x14ac:dyDescent="0.25">
      <c r="P4998" s="10">
        <v>41781</v>
      </c>
      <c r="Q4998">
        <v>33.31391</v>
      </c>
      <c r="S4998" s="42">
        <f t="shared" ca="1" si="83"/>
        <v>50969</v>
      </c>
      <c r="T4998" s="43">
        <f ca="1">_xll.BInterpol('Base CDI'!$H$4:$H$28,'Base CDI'!$J$4:$J$29,S4998,"Cubic","Extrapolate=Linear","MultiX=Average","Skip=True","Sort=True")</f>
        <v>13.410688098495211</v>
      </c>
      <c r="U4998" s="43">
        <f ca="1">_xll.BInterpol('Base CDI'!$H$4:$H$28,'Base CDI'!$I$4:$I$29,S4998,"Cubic","Extrapolate=Linear","MultiX=Average","Skip=True","Sort=True")</f>
        <v>13.36659370725034</v>
      </c>
    </row>
    <row r="4999" spans="16:21" x14ac:dyDescent="0.25">
      <c r="P4999" s="10">
        <v>41782</v>
      </c>
      <c r="Q4999">
        <v>33.327469999999998</v>
      </c>
      <c r="S4999" s="42">
        <f t="shared" ca="1" si="83"/>
        <v>50970</v>
      </c>
      <c r="T4999" s="43">
        <f ca="1">_xll.BInterpol('Base CDI'!$H$4:$H$28,'Base CDI'!$J$4:$J$29,S4999,"Cubic","Extrapolate=Linear","MultiX=Average","Skip=True","Sort=True")</f>
        <v>13.410645690834471</v>
      </c>
      <c r="U4999" s="43">
        <f ca="1">_xll.BInterpol('Base CDI'!$H$4:$H$28,'Base CDI'!$I$4:$I$29,S4999,"Cubic","Extrapolate=Linear","MultiX=Average","Skip=True","Sort=True")</f>
        <v>13.366525307797536</v>
      </c>
    </row>
    <row r="5000" spans="16:21" x14ac:dyDescent="0.25">
      <c r="P5000" s="10">
        <v>41785</v>
      </c>
      <c r="Q5000">
        <v>33.341030000000003</v>
      </c>
      <c r="S5000" s="42">
        <f t="shared" ca="1" si="83"/>
        <v>50971</v>
      </c>
      <c r="T5000" s="43">
        <f ca="1">_xll.BInterpol('Base CDI'!$H$4:$H$28,'Base CDI'!$J$4:$J$29,S5000,"Cubic","Extrapolate=Linear","MultiX=Average","Skip=True","Sort=True")</f>
        <v>13.410603283173733</v>
      </c>
      <c r="U5000" s="43">
        <f ca="1">_xll.BInterpol('Base CDI'!$H$4:$H$28,'Base CDI'!$I$4:$I$29,S5000,"Cubic","Extrapolate=Linear","MultiX=Average","Skip=True","Sort=True")</f>
        <v>13.366456908344732</v>
      </c>
    </row>
    <row r="5001" spans="16:21" x14ac:dyDescent="0.25">
      <c r="P5001" s="10">
        <v>41786</v>
      </c>
      <c r="Q5001">
        <v>33.354610000000001</v>
      </c>
      <c r="S5001" s="42">
        <f t="shared" ca="1" si="83"/>
        <v>50972</v>
      </c>
      <c r="T5001" s="43">
        <f ca="1">_xll.BInterpol('Base CDI'!$H$4:$H$28,'Base CDI'!$J$4:$J$29,S5001,"Cubic","Extrapolate=Linear","MultiX=Average","Skip=True","Sort=True")</f>
        <v>13.410560875512994</v>
      </c>
      <c r="U5001" s="43">
        <f ca="1">_xll.BInterpol('Base CDI'!$H$4:$H$28,'Base CDI'!$I$4:$I$29,S5001,"Cubic","Extrapolate=Linear","MultiX=Average","Skip=True","Sort=True")</f>
        <v>13.366388508891928</v>
      </c>
    </row>
    <row r="5002" spans="16:21" x14ac:dyDescent="0.25">
      <c r="P5002" s="10">
        <v>41787</v>
      </c>
      <c r="Q5002">
        <v>33.368180000000002</v>
      </c>
      <c r="S5002" s="42">
        <f t="shared" ca="1" si="83"/>
        <v>50973</v>
      </c>
      <c r="T5002" s="43">
        <f ca="1">_xll.BInterpol('Base CDI'!$H$4:$H$28,'Base CDI'!$J$4:$J$29,S5002,"Cubic","Extrapolate=Linear","MultiX=Average","Skip=True","Sort=True")</f>
        <v>13.410518467852256</v>
      </c>
      <c r="U5002" s="43">
        <f ca="1">_xll.BInterpol('Base CDI'!$H$4:$H$28,'Base CDI'!$I$4:$I$29,S5002,"Cubic","Extrapolate=Linear","MultiX=Average","Skip=True","Sort=True")</f>
        <v>13.366320109439123</v>
      </c>
    </row>
    <row r="5003" spans="16:21" x14ac:dyDescent="0.25">
      <c r="P5003" s="10">
        <v>41788</v>
      </c>
      <c r="Q5003">
        <v>33.38176</v>
      </c>
      <c r="S5003" s="42">
        <f t="shared" ref="S5003:S5066" ca="1" si="84">S5002+1</f>
        <v>50974</v>
      </c>
      <c r="T5003" s="43">
        <f ca="1">_xll.BInterpol('Base CDI'!$H$4:$H$28,'Base CDI'!$J$4:$J$29,S5003,"Cubic","Extrapolate=Linear","MultiX=Average","Skip=True","Sort=True")</f>
        <v>13.410476060191517</v>
      </c>
      <c r="U5003" s="43">
        <f ca="1">_xll.BInterpol('Base CDI'!$H$4:$H$28,'Base CDI'!$I$4:$I$29,S5003,"Cubic","Extrapolate=Linear","MultiX=Average","Skip=True","Sort=True")</f>
        <v>13.366251709986319</v>
      </c>
    </row>
    <row r="5004" spans="16:21" x14ac:dyDescent="0.25">
      <c r="P5004" s="10">
        <v>41789</v>
      </c>
      <c r="Q5004">
        <v>33.395350000000001</v>
      </c>
      <c r="S5004" s="42">
        <f t="shared" ca="1" si="84"/>
        <v>50975</v>
      </c>
      <c r="T5004" s="43">
        <f ca="1">_xll.BInterpol('Base CDI'!$H$4:$H$28,'Base CDI'!$J$4:$J$29,S5004,"Cubic","Extrapolate=Linear","MultiX=Average","Skip=True","Sort=True")</f>
        <v>13.410433652530779</v>
      </c>
      <c r="U5004" s="43">
        <f ca="1">_xll.BInterpol('Base CDI'!$H$4:$H$28,'Base CDI'!$I$4:$I$29,S5004,"Cubic","Extrapolate=Linear","MultiX=Average","Skip=True","Sort=True")</f>
        <v>13.366183310533515</v>
      </c>
    </row>
    <row r="5005" spans="16:21" x14ac:dyDescent="0.25">
      <c r="P5005" s="10">
        <v>41792</v>
      </c>
      <c r="Q5005">
        <v>33.408949999999997</v>
      </c>
      <c r="S5005" s="42">
        <f t="shared" ca="1" si="84"/>
        <v>50976</v>
      </c>
      <c r="T5005" s="43">
        <f ca="1">_xll.BInterpol('Base CDI'!$H$4:$H$28,'Base CDI'!$J$4:$J$29,S5005,"Cubic","Extrapolate=Linear","MultiX=Average","Skip=True","Sort=True")</f>
        <v>13.41039124487004</v>
      </c>
      <c r="U5005" s="43">
        <f ca="1">_xll.BInterpol('Base CDI'!$H$4:$H$28,'Base CDI'!$I$4:$I$29,S5005,"Cubic","Extrapolate=Linear","MultiX=Average","Skip=True","Sort=True")</f>
        <v>13.366114911080711</v>
      </c>
    </row>
    <row r="5006" spans="16:21" x14ac:dyDescent="0.25">
      <c r="P5006" s="10">
        <v>41793</v>
      </c>
      <c r="Q5006">
        <v>33.422550000000001</v>
      </c>
      <c r="S5006" s="42">
        <f t="shared" ca="1" si="84"/>
        <v>50977</v>
      </c>
      <c r="T5006" s="43">
        <f ca="1">_xll.BInterpol('Base CDI'!$H$4:$H$28,'Base CDI'!$J$4:$J$29,S5006,"Cubic","Extrapolate=Linear","MultiX=Average","Skip=True","Sort=True")</f>
        <v>13.4103488372093</v>
      </c>
      <c r="U5006" s="43">
        <f ca="1">_xll.BInterpol('Base CDI'!$H$4:$H$28,'Base CDI'!$I$4:$I$29,S5006,"Cubic","Extrapolate=Linear","MultiX=Average","Skip=True","Sort=True")</f>
        <v>13.366046511627905</v>
      </c>
    </row>
    <row r="5007" spans="16:21" x14ac:dyDescent="0.25">
      <c r="P5007" s="10">
        <v>41794</v>
      </c>
      <c r="Q5007">
        <v>33.436149999999998</v>
      </c>
      <c r="S5007" s="42">
        <f t="shared" ca="1" si="84"/>
        <v>50978</v>
      </c>
      <c r="T5007" s="43">
        <f ca="1">_xll.BInterpol('Base CDI'!$H$4:$H$28,'Base CDI'!$J$4:$J$29,S5007,"Cubic","Extrapolate=Linear","MultiX=Average","Skip=True","Sort=True")</f>
        <v>13.410306429548562</v>
      </c>
      <c r="U5007" s="43">
        <f ca="1">_xll.BInterpol('Base CDI'!$H$4:$H$28,'Base CDI'!$I$4:$I$29,S5007,"Cubic","Extrapolate=Linear","MultiX=Average","Skip=True","Sort=True")</f>
        <v>13.365978112175101</v>
      </c>
    </row>
    <row r="5008" spans="16:21" x14ac:dyDescent="0.25">
      <c r="P5008" s="10">
        <v>41795</v>
      </c>
      <c r="Q5008">
        <v>33.449759999999998</v>
      </c>
      <c r="S5008" s="42">
        <f t="shared" ca="1" si="84"/>
        <v>50979</v>
      </c>
      <c r="T5008" s="43">
        <f ca="1">_xll.BInterpol('Base CDI'!$H$4:$H$28,'Base CDI'!$J$4:$J$29,S5008,"Cubic","Extrapolate=Linear","MultiX=Average","Skip=True","Sort=True")</f>
        <v>13.410264021887823</v>
      </c>
      <c r="U5008" s="43">
        <f ca="1">_xll.BInterpol('Base CDI'!$H$4:$H$28,'Base CDI'!$I$4:$I$29,S5008,"Cubic","Extrapolate=Linear","MultiX=Average","Skip=True","Sort=True")</f>
        <v>13.365909712722297</v>
      </c>
    </row>
    <row r="5009" spans="16:21" x14ac:dyDescent="0.25">
      <c r="P5009" s="10">
        <v>41796</v>
      </c>
      <c r="Q5009">
        <v>33.463380000000001</v>
      </c>
      <c r="S5009" s="42">
        <f t="shared" ca="1" si="84"/>
        <v>50980</v>
      </c>
      <c r="T5009" s="43">
        <f ca="1">_xll.BInterpol('Base CDI'!$H$4:$H$28,'Base CDI'!$J$4:$J$29,S5009,"Cubic","Extrapolate=Linear","MultiX=Average","Skip=True","Sort=True")</f>
        <v>13.410221614227085</v>
      </c>
      <c r="U5009" s="43">
        <f ca="1">_xll.BInterpol('Base CDI'!$H$4:$H$28,'Base CDI'!$I$4:$I$29,S5009,"Cubic","Extrapolate=Linear","MultiX=Average","Skip=True","Sort=True")</f>
        <v>13.365841313269492</v>
      </c>
    </row>
    <row r="5010" spans="16:21" x14ac:dyDescent="0.25">
      <c r="P5010" s="10">
        <v>41799</v>
      </c>
      <c r="Q5010">
        <v>33.476999999999997</v>
      </c>
      <c r="S5010" s="42">
        <f t="shared" ca="1" si="84"/>
        <v>50981</v>
      </c>
      <c r="T5010" s="43">
        <f ca="1">_xll.BInterpol('Base CDI'!$H$4:$H$28,'Base CDI'!$J$4:$J$29,S5010,"Cubic","Extrapolate=Linear","MultiX=Average","Skip=True","Sort=True")</f>
        <v>13.410179206566346</v>
      </c>
      <c r="U5010" s="43">
        <f ca="1">_xll.BInterpol('Base CDI'!$H$4:$H$28,'Base CDI'!$I$4:$I$29,S5010,"Cubic","Extrapolate=Linear","MultiX=Average","Skip=True","Sort=True")</f>
        <v>13.365772913816688</v>
      </c>
    </row>
    <row r="5011" spans="16:21" x14ac:dyDescent="0.25">
      <c r="P5011" s="10">
        <v>41800</v>
      </c>
      <c r="Q5011">
        <v>33.490670000000001</v>
      </c>
      <c r="S5011" s="42">
        <f t="shared" ca="1" si="84"/>
        <v>50982</v>
      </c>
      <c r="T5011" s="43">
        <f ca="1">_xll.BInterpol('Base CDI'!$H$4:$H$28,'Base CDI'!$J$4:$J$29,S5011,"Cubic","Extrapolate=Linear","MultiX=Average","Skip=True","Sort=True")</f>
        <v>13.410136798905608</v>
      </c>
      <c r="U5011" s="43">
        <f ca="1">_xll.BInterpol('Base CDI'!$H$4:$H$28,'Base CDI'!$I$4:$I$29,S5011,"Cubic","Extrapolate=Linear","MultiX=Average","Skip=True","Sort=True")</f>
        <v>13.365704514363884</v>
      </c>
    </row>
    <row r="5012" spans="16:21" x14ac:dyDescent="0.25">
      <c r="P5012" s="10">
        <v>41801</v>
      </c>
      <c r="Q5012">
        <v>33.504309999999997</v>
      </c>
      <c r="S5012" s="42">
        <f t="shared" ca="1" si="84"/>
        <v>50983</v>
      </c>
      <c r="T5012" s="43">
        <f ca="1">_xll.BInterpol('Base CDI'!$H$4:$H$28,'Base CDI'!$J$4:$J$29,S5012,"Cubic","Extrapolate=Linear","MultiX=Average","Skip=True","Sort=True")</f>
        <v>13.410094391244868</v>
      </c>
      <c r="U5012" s="43">
        <f ca="1">_xll.BInterpol('Base CDI'!$H$4:$H$28,'Base CDI'!$I$4:$I$29,S5012,"Cubic","Extrapolate=Linear","MultiX=Average","Skip=True","Sort=True")</f>
        <v>13.36563611491108</v>
      </c>
    </row>
    <row r="5013" spans="16:21" x14ac:dyDescent="0.25">
      <c r="P5013" s="10">
        <v>41802</v>
      </c>
      <c r="Q5013">
        <v>33.517940000000003</v>
      </c>
      <c r="S5013" s="42">
        <f t="shared" ca="1" si="84"/>
        <v>50984</v>
      </c>
      <c r="T5013" s="43">
        <f ca="1">_xll.BInterpol('Base CDI'!$H$4:$H$28,'Base CDI'!$J$4:$J$29,S5013,"Cubic","Extrapolate=Linear","MultiX=Average","Skip=True","Sort=True")</f>
        <v>13.410051983584129</v>
      </c>
      <c r="U5013" s="43">
        <f ca="1">_xll.BInterpol('Base CDI'!$H$4:$H$28,'Base CDI'!$I$4:$I$29,S5013,"Cubic","Extrapolate=Linear","MultiX=Average","Skip=True","Sort=True")</f>
        <v>13.365567715458274</v>
      </c>
    </row>
    <row r="5014" spans="16:21" x14ac:dyDescent="0.25">
      <c r="P5014" s="10">
        <v>41803</v>
      </c>
      <c r="Q5014">
        <v>33.531590000000001</v>
      </c>
      <c r="S5014" s="42">
        <f t="shared" ca="1" si="84"/>
        <v>50985</v>
      </c>
      <c r="T5014" s="43">
        <f ca="1">_xll.BInterpol('Base CDI'!$H$4:$H$28,'Base CDI'!$J$4:$J$29,S5014,"Cubic","Extrapolate=Linear","MultiX=Average","Skip=True","Sort=True")</f>
        <v>13.410009575923391</v>
      </c>
      <c r="U5014" s="43">
        <f ca="1">_xll.BInterpol('Base CDI'!$H$4:$H$28,'Base CDI'!$I$4:$I$29,S5014,"Cubic","Extrapolate=Linear","MultiX=Average","Skip=True","Sort=True")</f>
        <v>13.36549931600547</v>
      </c>
    </row>
    <row r="5015" spans="16:21" x14ac:dyDescent="0.25">
      <c r="P5015" s="10">
        <v>41806</v>
      </c>
      <c r="Q5015">
        <v>33.545229999999997</v>
      </c>
      <c r="S5015" s="42">
        <f t="shared" ca="1" si="84"/>
        <v>50986</v>
      </c>
      <c r="T5015" s="43">
        <f ca="1">_xll.BInterpol('Base CDI'!$H$4:$H$28,'Base CDI'!$J$4:$J$29,S5015,"Cubic","Extrapolate=Linear","MultiX=Average","Skip=True","Sort=True")</f>
        <v>13.409967168262652</v>
      </c>
      <c r="U5015" s="43">
        <f ca="1">_xll.BInterpol('Base CDI'!$H$4:$H$28,'Base CDI'!$I$4:$I$29,S5015,"Cubic","Extrapolate=Linear","MultiX=Average","Skip=True","Sort=True")</f>
        <v>13.365430916552667</v>
      </c>
    </row>
    <row r="5016" spans="16:21" x14ac:dyDescent="0.25">
      <c r="P5016" s="10">
        <v>41807</v>
      </c>
      <c r="Q5016">
        <v>33.558889999999998</v>
      </c>
      <c r="S5016" s="42">
        <f t="shared" ca="1" si="84"/>
        <v>50987</v>
      </c>
      <c r="T5016" s="43">
        <f ca="1">_xll.BInterpol('Base CDI'!$H$4:$H$28,'Base CDI'!$J$4:$J$29,S5016,"Cubic","Extrapolate=Linear","MultiX=Average","Skip=True","Sort=True")</f>
        <v>13.409924760601914</v>
      </c>
      <c r="U5016" s="43">
        <f ca="1">_xll.BInterpol('Base CDI'!$H$4:$H$28,'Base CDI'!$I$4:$I$29,S5016,"Cubic","Extrapolate=Linear","MultiX=Average","Skip=True","Sort=True")</f>
        <v>13.365362517099863</v>
      </c>
    </row>
    <row r="5017" spans="16:21" x14ac:dyDescent="0.25">
      <c r="P5017" s="10">
        <v>41808</v>
      </c>
      <c r="Q5017">
        <v>33.57255</v>
      </c>
      <c r="S5017" s="42">
        <f t="shared" ca="1" si="84"/>
        <v>50988</v>
      </c>
      <c r="T5017" s="43">
        <f ca="1">_xll.BInterpol('Base CDI'!$H$4:$H$28,'Base CDI'!$J$4:$J$29,S5017,"Cubic","Extrapolate=Linear","MultiX=Average","Skip=True","Sort=True")</f>
        <v>13.409882352941175</v>
      </c>
      <c r="U5017" s="43">
        <f ca="1">_xll.BInterpol('Base CDI'!$H$4:$H$28,'Base CDI'!$I$4:$I$29,S5017,"Cubic","Extrapolate=Linear","MultiX=Average","Skip=True","Sort=True")</f>
        <v>13.365294117647057</v>
      </c>
    </row>
    <row r="5018" spans="16:21" x14ac:dyDescent="0.25">
      <c r="P5018" s="10">
        <v>41810</v>
      </c>
      <c r="Q5018">
        <v>33.586219999999997</v>
      </c>
      <c r="S5018" s="42">
        <f t="shared" ca="1" si="84"/>
        <v>50989</v>
      </c>
      <c r="T5018" s="43">
        <f ca="1">_xll.BInterpol('Base CDI'!$H$4:$H$28,'Base CDI'!$J$4:$J$29,S5018,"Cubic","Extrapolate=Linear","MultiX=Average","Skip=True","Sort=True")</f>
        <v>13.409839945280437</v>
      </c>
      <c r="U5018" s="43">
        <f ca="1">_xll.BInterpol('Base CDI'!$H$4:$H$28,'Base CDI'!$I$4:$I$29,S5018,"Cubic","Extrapolate=Linear","MultiX=Average","Skip=True","Sort=True")</f>
        <v>13.365225718194253</v>
      </c>
    </row>
    <row r="5019" spans="16:21" x14ac:dyDescent="0.25">
      <c r="P5019" s="10">
        <v>41813</v>
      </c>
      <c r="Q5019">
        <v>33.599890000000002</v>
      </c>
      <c r="S5019" s="42">
        <f t="shared" ca="1" si="84"/>
        <v>50990</v>
      </c>
      <c r="T5019" s="43">
        <f ca="1">_xll.BInterpol('Base CDI'!$H$4:$H$28,'Base CDI'!$J$4:$J$29,S5019,"Cubic","Extrapolate=Linear","MultiX=Average","Skip=True","Sort=True")</f>
        <v>13.409797537619697</v>
      </c>
      <c r="U5019" s="43">
        <f ca="1">_xll.BInterpol('Base CDI'!$H$4:$H$28,'Base CDI'!$I$4:$I$29,S5019,"Cubic","Extrapolate=Linear","MultiX=Average","Skip=True","Sort=True")</f>
        <v>13.365157318741449</v>
      </c>
    </row>
    <row r="5020" spans="16:21" x14ac:dyDescent="0.25">
      <c r="P5020" s="10">
        <v>41814</v>
      </c>
      <c r="Q5020">
        <v>33.61356</v>
      </c>
      <c r="S5020" s="42">
        <f t="shared" ca="1" si="84"/>
        <v>50991</v>
      </c>
      <c r="T5020" s="43">
        <f ca="1">_xll.BInterpol('Base CDI'!$H$4:$H$28,'Base CDI'!$J$4:$J$29,S5020,"Cubic","Extrapolate=Linear","MultiX=Average","Skip=True","Sort=True")</f>
        <v>13.40975512995896</v>
      </c>
      <c r="U5020" s="43">
        <f ca="1">_xll.BInterpol('Base CDI'!$H$4:$H$28,'Base CDI'!$I$4:$I$29,S5020,"Cubic","Extrapolate=Linear","MultiX=Average","Skip=True","Sort=True")</f>
        <v>13.365088919288645</v>
      </c>
    </row>
    <row r="5021" spans="16:21" x14ac:dyDescent="0.25">
      <c r="P5021" s="10">
        <v>41815</v>
      </c>
      <c r="Q5021">
        <v>33.627249999999997</v>
      </c>
      <c r="S5021" s="42">
        <f t="shared" ca="1" si="84"/>
        <v>50992</v>
      </c>
      <c r="T5021" s="43">
        <f ca="1">_xll.BInterpol('Base CDI'!$H$4:$H$28,'Base CDI'!$J$4:$J$29,S5021,"Cubic","Extrapolate=Linear","MultiX=Average","Skip=True","Sort=True")</f>
        <v>13.40971272229822</v>
      </c>
      <c r="U5021" s="43">
        <f ca="1">_xll.BInterpol('Base CDI'!$H$4:$H$28,'Base CDI'!$I$4:$I$29,S5021,"Cubic","Extrapolate=Linear","MultiX=Average","Skip=True","Sort=True")</f>
        <v>13.36502051983584</v>
      </c>
    </row>
    <row r="5022" spans="16:21" x14ac:dyDescent="0.25">
      <c r="P5022" s="10">
        <v>41816</v>
      </c>
      <c r="Q5022">
        <v>33.640929999999997</v>
      </c>
      <c r="S5022" s="42">
        <f t="shared" ca="1" si="84"/>
        <v>50993</v>
      </c>
      <c r="T5022" s="43">
        <f ca="1">_xll.BInterpol('Base CDI'!$H$4:$H$28,'Base CDI'!$J$4:$J$29,S5022,"Cubic","Extrapolate=Linear","MultiX=Average","Skip=True","Sort=True")</f>
        <v>13.409670314637481</v>
      </c>
      <c r="U5022" s="43">
        <f ca="1">_xll.BInterpol('Base CDI'!$H$4:$H$28,'Base CDI'!$I$4:$I$29,S5022,"Cubic","Extrapolate=Linear","MultiX=Average","Skip=True","Sort=True")</f>
        <v>13.364952120383036</v>
      </c>
    </row>
    <row r="5023" spans="16:21" x14ac:dyDescent="0.25">
      <c r="P5023" s="10">
        <v>41817</v>
      </c>
      <c r="Q5023">
        <v>33.654629999999997</v>
      </c>
      <c r="S5023" s="42">
        <f t="shared" ca="1" si="84"/>
        <v>50994</v>
      </c>
      <c r="T5023" s="43">
        <f ca="1">_xll.BInterpol('Base CDI'!$H$4:$H$28,'Base CDI'!$J$4:$J$29,S5023,"Cubic","Extrapolate=Linear","MultiX=Average","Skip=True","Sort=True")</f>
        <v>13.409627906976743</v>
      </c>
      <c r="U5023" s="43">
        <f ca="1">_xll.BInterpol('Base CDI'!$H$4:$H$28,'Base CDI'!$I$4:$I$29,S5023,"Cubic","Extrapolate=Linear","MultiX=Average","Skip=True","Sort=True")</f>
        <v>13.364883720930232</v>
      </c>
    </row>
    <row r="5024" spans="16:21" x14ac:dyDescent="0.25">
      <c r="P5024" s="10">
        <v>41820</v>
      </c>
      <c r="Q5024">
        <v>33.668329999999997</v>
      </c>
      <c r="S5024" s="42">
        <f t="shared" ca="1" si="84"/>
        <v>50995</v>
      </c>
      <c r="T5024" s="43">
        <f ca="1">_xll.BInterpol('Base CDI'!$H$4:$H$28,'Base CDI'!$J$4:$J$29,S5024,"Cubic","Extrapolate=Linear","MultiX=Average","Skip=True","Sort=True")</f>
        <v>13.409585499316004</v>
      </c>
      <c r="U5024" s="43">
        <f ca="1">_xll.BInterpol('Base CDI'!$H$4:$H$28,'Base CDI'!$I$4:$I$29,S5024,"Cubic","Extrapolate=Linear","MultiX=Average","Skip=True","Sort=True")</f>
        <v>13.364815321477426</v>
      </c>
    </row>
    <row r="5025" spans="16:21" x14ac:dyDescent="0.25">
      <c r="P5025" s="10">
        <v>41821</v>
      </c>
      <c r="Q5025">
        <v>33.682029999999997</v>
      </c>
      <c r="S5025" s="42">
        <f t="shared" ca="1" si="84"/>
        <v>50996</v>
      </c>
      <c r="T5025" s="43">
        <f ca="1">_xll.BInterpol('Base CDI'!$H$4:$H$28,'Base CDI'!$J$4:$J$29,S5025,"Cubic","Extrapolate=Linear","MultiX=Average","Skip=True","Sort=True")</f>
        <v>13.409543091655266</v>
      </c>
      <c r="U5025" s="43">
        <f ca="1">_xll.BInterpol('Base CDI'!$H$4:$H$28,'Base CDI'!$I$4:$I$29,S5025,"Cubic","Extrapolate=Linear","MultiX=Average","Skip=True","Sort=True")</f>
        <v>13.364746922024622</v>
      </c>
    </row>
    <row r="5026" spans="16:21" x14ac:dyDescent="0.25">
      <c r="P5026" s="10">
        <v>41822</v>
      </c>
      <c r="Q5026">
        <v>33.695740000000001</v>
      </c>
      <c r="S5026" s="42">
        <f t="shared" ca="1" si="84"/>
        <v>50997</v>
      </c>
      <c r="T5026" s="43">
        <f ca="1">_xll.BInterpol('Base CDI'!$H$4:$H$28,'Base CDI'!$J$4:$J$29,S5026,"Cubic","Extrapolate=Linear","MultiX=Average","Skip=True","Sort=True")</f>
        <v>13.409500683994526</v>
      </c>
      <c r="U5026" s="43">
        <f ca="1">_xll.BInterpol('Base CDI'!$H$4:$H$28,'Base CDI'!$I$4:$I$29,S5026,"Cubic","Extrapolate=Linear","MultiX=Average","Skip=True","Sort=True")</f>
        <v>13.364678522571818</v>
      </c>
    </row>
    <row r="5027" spans="16:21" x14ac:dyDescent="0.25">
      <c r="P5027" s="10">
        <v>41823</v>
      </c>
      <c r="Q5027">
        <v>33.70946</v>
      </c>
      <c r="S5027" s="42">
        <f t="shared" ca="1" si="84"/>
        <v>50998</v>
      </c>
      <c r="T5027" s="43">
        <f ca="1">_xll.BInterpol('Base CDI'!$H$4:$H$28,'Base CDI'!$J$4:$J$29,S5027,"Cubic","Extrapolate=Linear","MultiX=Average","Skip=True","Sort=True")</f>
        <v>13.409458276333789</v>
      </c>
      <c r="U5027" s="43">
        <f ca="1">_xll.BInterpol('Base CDI'!$H$4:$H$28,'Base CDI'!$I$4:$I$29,S5027,"Cubic","Extrapolate=Linear","MultiX=Average","Skip=True","Sort=True")</f>
        <v>13.364610123119014</v>
      </c>
    </row>
    <row r="5028" spans="16:21" x14ac:dyDescent="0.25">
      <c r="P5028" s="10">
        <v>41824</v>
      </c>
      <c r="Q5028">
        <v>33.723179999999999</v>
      </c>
      <c r="S5028" s="42">
        <f t="shared" ca="1" si="84"/>
        <v>50999</v>
      </c>
      <c r="T5028" s="43">
        <f ca="1">_xll.BInterpol('Base CDI'!$H$4:$H$28,'Base CDI'!$J$4:$J$29,S5028,"Cubic","Extrapolate=Linear","MultiX=Average","Skip=True","Sort=True")</f>
        <v>13.409415868673049</v>
      </c>
      <c r="U5028" s="43">
        <f ca="1">_xll.BInterpol('Base CDI'!$H$4:$H$28,'Base CDI'!$I$4:$I$29,S5028,"Cubic","Extrapolate=Linear","MultiX=Average","Skip=True","Sort=True")</f>
        <v>13.364541723666209</v>
      </c>
    </row>
    <row r="5029" spans="16:21" x14ac:dyDescent="0.25">
      <c r="P5029" s="10">
        <v>41827</v>
      </c>
      <c r="Q5029">
        <v>33.736910000000002</v>
      </c>
      <c r="S5029" s="42">
        <f t="shared" ca="1" si="84"/>
        <v>51000</v>
      </c>
      <c r="T5029" s="43">
        <f ca="1">_xll.BInterpol('Base CDI'!$H$4:$H$28,'Base CDI'!$J$4:$J$29,S5029,"Cubic","Extrapolate=Linear","MultiX=Average","Skip=True","Sort=True")</f>
        <v>13.40937346101231</v>
      </c>
      <c r="U5029" s="43">
        <f ca="1">_xll.BInterpol('Base CDI'!$H$4:$H$28,'Base CDI'!$I$4:$I$29,S5029,"Cubic","Extrapolate=Linear","MultiX=Average","Skip=True","Sort=True")</f>
        <v>13.364473324213405</v>
      </c>
    </row>
    <row r="5030" spans="16:21" x14ac:dyDescent="0.25">
      <c r="P5030" s="10">
        <v>41828</v>
      </c>
      <c r="Q5030">
        <v>33.750639999999997</v>
      </c>
      <c r="S5030" s="42">
        <f t="shared" ca="1" si="84"/>
        <v>51001</v>
      </c>
      <c r="T5030" s="43">
        <f ca="1">_xll.BInterpol('Base CDI'!$H$4:$H$28,'Base CDI'!$J$4:$J$29,S5030,"Cubic","Extrapolate=Linear","MultiX=Average","Skip=True","Sort=True")</f>
        <v>13.409331053351572</v>
      </c>
      <c r="U5030" s="43">
        <f ca="1">_xll.BInterpol('Base CDI'!$H$4:$H$28,'Base CDI'!$I$4:$I$29,S5030,"Cubic","Extrapolate=Linear","MultiX=Average","Skip=True","Sort=True")</f>
        <v>13.364404924760601</v>
      </c>
    </row>
    <row r="5031" spans="16:21" x14ac:dyDescent="0.25">
      <c r="P5031" s="10">
        <v>41829</v>
      </c>
      <c r="Q5031">
        <v>33.764380000000003</v>
      </c>
      <c r="S5031" s="42">
        <f t="shared" ca="1" si="84"/>
        <v>51002</v>
      </c>
      <c r="T5031" s="43">
        <f ca="1">_xll.BInterpol('Base CDI'!$H$4:$H$28,'Base CDI'!$J$4:$J$29,S5031,"Cubic","Extrapolate=Linear","MultiX=Average","Skip=True","Sort=True")</f>
        <v>13.409288645690832</v>
      </c>
      <c r="U5031" s="43">
        <f ca="1">_xll.BInterpol('Base CDI'!$H$4:$H$28,'Base CDI'!$I$4:$I$29,S5031,"Cubic","Extrapolate=Linear","MultiX=Average","Skip=True","Sort=True")</f>
        <v>13.364336525307797</v>
      </c>
    </row>
    <row r="5032" spans="16:21" x14ac:dyDescent="0.25">
      <c r="P5032" s="10">
        <v>41830</v>
      </c>
      <c r="Q5032">
        <v>33.778120000000001</v>
      </c>
      <c r="S5032" s="42">
        <f t="shared" ca="1" si="84"/>
        <v>51003</v>
      </c>
      <c r="T5032" s="43">
        <f ca="1">_xll.BInterpol('Base CDI'!$H$4:$H$28,'Base CDI'!$J$4:$J$29,S5032,"Cubic","Extrapolate=Linear","MultiX=Average","Skip=True","Sort=True")</f>
        <v>13.409246238030095</v>
      </c>
      <c r="U5032" s="43">
        <f ca="1">_xll.BInterpol('Base CDI'!$H$4:$H$28,'Base CDI'!$I$4:$I$29,S5032,"Cubic","Extrapolate=Linear","MultiX=Average","Skip=True","Sort=True")</f>
        <v>13.364268125854991</v>
      </c>
    </row>
    <row r="5033" spans="16:21" x14ac:dyDescent="0.25">
      <c r="P5033" s="10">
        <v>41831</v>
      </c>
      <c r="Q5033">
        <v>33.791870000000003</v>
      </c>
      <c r="S5033" s="42">
        <f t="shared" ca="1" si="84"/>
        <v>51004</v>
      </c>
      <c r="T5033" s="43">
        <f ca="1">_xll.BInterpol('Base CDI'!$H$4:$H$28,'Base CDI'!$J$4:$J$29,S5033,"Cubic","Extrapolate=Linear","MultiX=Average","Skip=True","Sort=True")</f>
        <v>13.409203830369355</v>
      </c>
      <c r="U5033" s="43">
        <f ca="1">_xll.BInterpol('Base CDI'!$H$4:$H$28,'Base CDI'!$I$4:$I$29,S5033,"Cubic","Extrapolate=Linear","MultiX=Average","Skip=True","Sort=True")</f>
        <v>13.364199726402187</v>
      </c>
    </row>
    <row r="5034" spans="16:21" x14ac:dyDescent="0.25">
      <c r="P5034" s="10">
        <v>41834</v>
      </c>
      <c r="Q5034">
        <v>33.805630000000001</v>
      </c>
      <c r="S5034" s="42">
        <f t="shared" ca="1" si="84"/>
        <v>51005</v>
      </c>
      <c r="T5034" s="43">
        <f ca="1">_xll.BInterpol('Base CDI'!$H$4:$H$28,'Base CDI'!$J$4:$J$29,S5034,"Cubic","Extrapolate=Linear","MultiX=Average","Skip=True","Sort=True")</f>
        <v>13.409161422708618</v>
      </c>
      <c r="U5034" s="43">
        <f ca="1">_xll.BInterpol('Base CDI'!$H$4:$H$28,'Base CDI'!$I$4:$I$29,S5034,"Cubic","Extrapolate=Linear","MultiX=Average","Skip=True","Sort=True")</f>
        <v>13.364131326949384</v>
      </c>
    </row>
    <row r="5035" spans="16:21" x14ac:dyDescent="0.25">
      <c r="P5035" s="10">
        <v>41835</v>
      </c>
      <c r="Q5035">
        <v>33.819389999999999</v>
      </c>
      <c r="S5035" s="42">
        <f t="shared" ca="1" si="84"/>
        <v>51006</v>
      </c>
      <c r="T5035" s="43">
        <f ca="1">_xll.BInterpol('Base CDI'!$H$4:$H$28,'Base CDI'!$J$4:$J$29,S5035,"Cubic","Extrapolate=Linear","MultiX=Average","Skip=True","Sort=True")</f>
        <v>13.409119015047878</v>
      </c>
      <c r="U5035" s="43">
        <f ca="1">_xll.BInterpol('Base CDI'!$H$4:$H$28,'Base CDI'!$I$4:$I$29,S5035,"Cubic","Extrapolate=Linear","MultiX=Average","Skip=True","Sort=True")</f>
        <v>13.36406292749658</v>
      </c>
    </row>
    <row r="5036" spans="16:21" x14ac:dyDescent="0.25">
      <c r="P5036" s="10">
        <v>41836</v>
      </c>
      <c r="Q5036">
        <v>33.833150000000003</v>
      </c>
      <c r="S5036" s="42">
        <f t="shared" ca="1" si="84"/>
        <v>51007</v>
      </c>
      <c r="T5036" s="43">
        <f ca="1">_xll.BInterpol('Base CDI'!$H$4:$H$28,'Base CDI'!$J$4:$J$29,S5036,"Cubic","Extrapolate=Linear","MultiX=Average","Skip=True","Sort=True")</f>
        <v>13.409076607387139</v>
      </c>
      <c r="U5036" s="43">
        <f ca="1">_xll.BInterpol('Base CDI'!$H$4:$H$28,'Base CDI'!$I$4:$I$29,S5036,"Cubic","Extrapolate=Linear","MultiX=Average","Skip=True","Sort=True")</f>
        <v>13.363994528043774</v>
      </c>
    </row>
    <row r="5037" spans="16:21" x14ac:dyDescent="0.25">
      <c r="P5037" s="10">
        <v>41837</v>
      </c>
      <c r="Q5037">
        <v>33.846919999999997</v>
      </c>
      <c r="S5037" s="42">
        <f t="shared" ca="1" si="84"/>
        <v>51008</v>
      </c>
      <c r="T5037" s="43">
        <f ca="1">_xll.BInterpol('Base CDI'!$H$4:$H$28,'Base CDI'!$J$4:$J$29,S5037,"Cubic","Extrapolate=Linear","MultiX=Average","Skip=True","Sort=True")</f>
        <v>13.409034199726401</v>
      </c>
      <c r="U5037" s="43">
        <f ca="1">_xll.BInterpol('Base CDI'!$H$4:$H$28,'Base CDI'!$I$4:$I$29,S5037,"Cubic","Extrapolate=Linear","MultiX=Average","Skip=True","Sort=True")</f>
        <v>13.36392612859097</v>
      </c>
    </row>
    <row r="5038" spans="16:21" x14ac:dyDescent="0.25">
      <c r="P5038" s="10">
        <v>41838</v>
      </c>
      <c r="Q5038">
        <v>33.860700000000001</v>
      </c>
      <c r="S5038" s="42">
        <f t="shared" ca="1" si="84"/>
        <v>51009</v>
      </c>
      <c r="T5038" s="43">
        <f ca="1">_xll.BInterpol('Base CDI'!$H$4:$H$28,'Base CDI'!$J$4:$J$29,S5038,"Cubic","Extrapolate=Linear","MultiX=Average","Skip=True","Sort=True")</f>
        <v>13.408991792065661</v>
      </c>
      <c r="U5038" s="43">
        <f ca="1">_xll.BInterpol('Base CDI'!$H$4:$H$28,'Base CDI'!$I$4:$I$29,S5038,"Cubic","Extrapolate=Linear","MultiX=Average","Skip=True","Sort=True")</f>
        <v>13.363857729138166</v>
      </c>
    </row>
    <row r="5039" spans="16:21" x14ac:dyDescent="0.25">
      <c r="P5039" s="10">
        <v>41841</v>
      </c>
      <c r="Q5039">
        <v>33.874490000000002</v>
      </c>
      <c r="S5039" s="42">
        <f t="shared" ca="1" si="84"/>
        <v>51010</v>
      </c>
      <c r="T5039" s="43">
        <f ca="1">_xll.BInterpol('Base CDI'!$H$4:$H$28,'Base CDI'!$J$4:$J$29,S5039,"Cubic","Extrapolate=Linear","MultiX=Average","Skip=True","Sort=True")</f>
        <v>13.408949384404924</v>
      </c>
      <c r="U5039" s="43">
        <f ca="1">_xll.BInterpol('Base CDI'!$H$4:$H$28,'Base CDI'!$I$4:$I$29,S5039,"Cubic","Extrapolate=Linear","MultiX=Average","Skip=True","Sort=True")</f>
        <v>13.36378932968536</v>
      </c>
    </row>
    <row r="5040" spans="16:21" x14ac:dyDescent="0.25">
      <c r="P5040" s="10">
        <v>41842</v>
      </c>
      <c r="Q5040">
        <v>33.888269999999999</v>
      </c>
      <c r="S5040" s="42">
        <f t="shared" ca="1" si="84"/>
        <v>51011</v>
      </c>
      <c r="T5040" s="43">
        <f ca="1">_xll.BInterpol('Base CDI'!$H$4:$H$28,'Base CDI'!$J$4:$J$29,S5040,"Cubic","Extrapolate=Linear","MultiX=Average","Skip=True","Sort=True")</f>
        <v>13.408906976744184</v>
      </c>
      <c r="U5040" s="43">
        <f ca="1">_xll.BInterpol('Base CDI'!$H$4:$H$28,'Base CDI'!$I$4:$I$29,S5040,"Cubic","Extrapolate=Linear","MultiX=Average","Skip=True","Sort=True")</f>
        <v>13.363720930232557</v>
      </c>
    </row>
    <row r="5041" spans="16:21" x14ac:dyDescent="0.25">
      <c r="P5041" s="10">
        <v>41843</v>
      </c>
      <c r="Q5041">
        <v>33.902070000000002</v>
      </c>
      <c r="S5041" s="42">
        <f t="shared" ca="1" si="84"/>
        <v>51012</v>
      </c>
      <c r="T5041" s="43">
        <f ca="1">_xll.BInterpol('Base CDI'!$H$4:$H$28,'Base CDI'!$J$4:$J$29,S5041,"Cubic","Extrapolate=Linear","MultiX=Average","Skip=True","Sort=True")</f>
        <v>13.408864569083446</v>
      </c>
      <c r="U5041" s="43">
        <f ca="1">_xll.BInterpol('Base CDI'!$H$4:$H$28,'Base CDI'!$I$4:$I$29,S5041,"Cubic","Extrapolate=Linear","MultiX=Average","Skip=True","Sort=True")</f>
        <v>13.363652530779753</v>
      </c>
    </row>
    <row r="5042" spans="16:21" x14ac:dyDescent="0.25">
      <c r="P5042" s="10">
        <v>41844</v>
      </c>
      <c r="Q5042">
        <v>33.915869999999998</v>
      </c>
      <c r="S5042" s="42">
        <f t="shared" ca="1" si="84"/>
        <v>51013</v>
      </c>
      <c r="T5042" s="43">
        <f ca="1">_xll.BInterpol('Base CDI'!$H$4:$H$28,'Base CDI'!$J$4:$J$29,S5042,"Cubic","Extrapolate=Linear","MultiX=Average","Skip=True","Sort=True")</f>
        <v>13.408822161422707</v>
      </c>
      <c r="U5042" s="43">
        <f ca="1">_xll.BInterpol('Base CDI'!$H$4:$H$28,'Base CDI'!$I$4:$I$29,S5042,"Cubic","Extrapolate=Linear","MultiX=Average","Skip=True","Sort=True")</f>
        <v>13.363584131326949</v>
      </c>
    </row>
    <row r="5043" spans="16:21" x14ac:dyDescent="0.25">
      <c r="P5043" s="10">
        <v>41845</v>
      </c>
      <c r="Q5043">
        <v>33.929670000000002</v>
      </c>
      <c r="S5043" s="42">
        <f t="shared" ca="1" si="84"/>
        <v>51014</v>
      </c>
      <c r="T5043" s="43">
        <f ca="1">_xll.BInterpol('Base CDI'!$H$4:$H$28,'Base CDI'!$J$4:$J$29,S5043,"Cubic","Extrapolate=Linear","MultiX=Average","Skip=True","Sort=True")</f>
        <v>13.408779753761969</v>
      </c>
      <c r="U5043" s="43">
        <f ca="1">_xll.BInterpol('Base CDI'!$H$4:$H$28,'Base CDI'!$I$4:$I$29,S5043,"Cubic","Extrapolate=Linear","MultiX=Average","Skip=True","Sort=True")</f>
        <v>13.363515731874143</v>
      </c>
    </row>
    <row r="5044" spans="16:21" x14ac:dyDescent="0.25">
      <c r="P5044" s="10">
        <v>41848</v>
      </c>
      <c r="Q5044">
        <v>33.943489999999997</v>
      </c>
      <c r="S5044" s="42">
        <f t="shared" ca="1" si="84"/>
        <v>51015</v>
      </c>
      <c r="T5044" s="43">
        <f ca="1">_xll.BInterpol('Base CDI'!$H$4:$H$28,'Base CDI'!$J$4:$J$29,S5044,"Cubic","Extrapolate=Linear","MultiX=Average","Skip=True","Sort=True")</f>
        <v>13.40873734610123</v>
      </c>
      <c r="U5044" s="43">
        <f ca="1">_xll.BInterpol('Base CDI'!$H$4:$H$28,'Base CDI'!$I$4:$I$29,S5044,"Cubic","Extrapolate=Linear","MultiX=Average","Skip=True","Sort=True")</f>
        <v>13.363447332421339</v>
      </c>
    </row>
    <row r="5045" spans="16:21" x14ac:dyDescent="0.25">
      <c r="P5045" s="10">
        <v>41849</v>
      </c>
      <c r="Q5045">
        <v>33.957299999999996</v>
      </c>
      <c r="S5045" s="42">
        <f t="shared" ca="1" si="84"/>
        <v>51016</v>
      </c>
      <c r="T5045" s="43">
        <f ca="1">_xll.BInterpol('Base CDI'!$H$4:$H$28,'Base CDI'!$J$4:$J$29,S5045,"Cubic","Extrapolate=Linear","MultiX=Average","Skip=True","Sort=True")</f>
        <v>13.40869493844049</v>
      </c>
      <c r="U5045" s="43">
        <f ca="1">_xll.BInterpol('Base CDI'!$H$4:$H$28,'Base CDI'!$I$4:$I$29,S5045,"Cubic","Extrapolate=Linear","MultiX=Average","Skip=True","Sort=True")</f>
        <v>13.363378932968535</v>
      </c>
    </row>
    <row r="5046" spans="16:21" x14ac:dyDescent="0.25">
      <c r="P5046" s="10">
        <v>41850</v>
      </c>
      <c r="Q5046">
        <v>33.971119999999999</v>
      </c>
      <c r="S5046" s="42">
        <f t="shared" ca="1" si="84"/>
        <v>51017</v>
      </c>
      <c r="T5046" s="43">
        <f ca="1">_xll.BInterpol('Base CDI'!$H$4:$H$28,'Base CDI'!$J$4:$J$29,S5046,"Cubic","Extrapolate=Linear","MultiX=Average","Skip=True","Sort=True")</f>
        <v>13.408652530779753</v>
      </c>
      <c r="U5046" s="43">
        <f ca="1">_xll.BInterpol('Base CDI'!$H$4:$H$28,'Base CDI'!$I$4:$I$29,S5046,"Cubic","Extrapolate=Linear","MultiX=Average","Skip=True","Sort=True")</f>
        <v>13.363310533515731</v>
      </c>
    </row>
    <row r="5047" spans="16:21" x14ac:dyDescent="0.25">
      <c r="P5047" s="10">
        <v>41851</v>
      </c>
      <c r="Q5047">
        <v>33.984949999999998</v>
      </c>
      <c r="S5047" s="42">
        <f t="shared" ca="1" si="84"/>
        <v>51018</v>
      </c>
      <c r="T5047" s="43">
        <f ca="1">_xll.BInterpol('Base CDI'!$H$4:$H$28,'Base CDI'!$J$4:$J$29,S5047,"Cubic","Extrapolate=Linear","MultiX=Average","Skip=True","Sort=True")</f>
        <v>13.408610123119013</v>
      </c>
      <c r="U5047" s="43">
        <f ca="1">_xll.BInterpol('Base CDI'!$H$4:$H$28,'Base CDI'!$I$4:$I$29,S5047,"Cubic","Extrapolate=Linear","MultiX=Average","Skip=True","Sort=True")</f>
        <v>13.363242134062926</v>
      </c>
    </row>
    <row r="5048" spans="16:21" x14ac:dyDescent="0.25">
      <c r="P5048" s="10">
        <v>41852</v>
      </c>
      <c r="Q5048">
        <v>33.998779999999996</v>
      </c>
      <c r="S5048" s="42">
        <f t="shared" ca="1" si="84"/>
        <v>51019</v>
      </c>
      <c r="T5048" s="43">
        <f ca="1">_xll.BInterpol('Base CDI'!$H$4:$H$28,'Base CDI'!$J$4:$J$29,S5048,"Cubic","Extrapolate=Linear","MultiX=Average","Skip=True","Sort=True")</f>
        <v>13.408567715458275</v>
      </c>
      <c r="U5048" s="43">
        <f ca="1">_xll.BInterpol('Base CDI'!$H$4:$H$28,'Base CDI'!$I$4:$I$29,S5048,"Cubic","Extrapolate=Linear","MultiX=Average","Skip=True","Sort=True")</f>
        <v>13.363173734610122</v>
      </c>
    </row>
    <row r="5049" spans="16:21" x14ac:dyDescent="0.25">
      <c r="P5049" s="10">
        <v>41855</v>
      </c>
      <c r="Q5049">
        <v>34.012619999999998</v>
      </c>
      <c r="S5049" s="42">
        <f t="shared" ca="1" si="84"/>
        <v>51020</v>
      </c>
      <c r="T5049" s="43">
        <f ca="1">_xll.BInterpol('Base CDI'!$H$4:$H$28,'Base CDI'!$J$4:$J$29,S5049,"Cubic","Extrapolate=Linear","MultiX=Average","Skip=True","Sort=True")</f>
        <v>13.408525307797536</v>
      </c>
      <c r="U5049" s="43">
        <f ca="1">_xll.BInterpol('Base CDI'!$H$4:$H$28,'Base CDI'!$I$4:$I$29,S5049,"Cubic","Extrapolate=Linear","MultiX=Average","Skip=True","Sort=True")</f>
        <v>13.363105335157318</v>
      </c>
    </row>
    <row r="5050" spans="16:21" x14ac:dyDescent="0.25">
      <c r="P5050" s="10">
        <v>41856</v>
      </c>
      <c r="Q5050">
        <v>34.026479999999999</v>
      </c>
      <c r="S5050" s="42">
        <f t="shared" ca="1" si="84"/>
        <v>51021</v>
      </c>
      <c r="T5050" s="43">
        <f ca="1">_xll.BInterpol('Base CDI'!$H$4:$H$28,'Base CDI'!$J$4:$J$29,S5050,"Cubic","Extrapolate=Linear","MultiX=Average","Skip=True","Sort=True")</f>
        <v>13.408482900136798</v>
      </c>
      <c r="U5050" s="43">
        <f ca="1">_xll.BInterpol('Base CDI'!$H$4:$H$28,'Base CDI'!$I$4:$I$29,S5050,"Cubic","Extrapolate=Linear","MultiX=Average","Skip=True","Sort=True")</f>
        <v>13.363036935704514</v>
      </c>
    </row>
    <row r="5051" spans="16:21" x14ac:dyDescent="0.25">
      <c r="P5051" s="10">
        <v>41857</v>
      </c>
      <c r="Q5051">
        <v>34.04034</v>
      </c>
      <c r="S5051" s="42">
        <f t="shared" ca="1" si="84"/>
        <v>51022</v>
      </c>
      <c r="T5051" s="43">
        <f ca="1">_xll.BInterpol('Base CDI'!$H$4:$H$28,'Base CDI'!$J$4:$J$29,S5051,"Cubic","Extrapolate=Linear","MultiX=Average","Skip=True","Sort=True")</f>
        <v>13.408440492476059</v>
      </c>
      <c r="U5051" s="43">
        <f ca="1">_xll.BInterpol('Base CDI'!$H$4:$H$28,'Base CDI'!$I$4:$I$29,S5051,"Cubic","Extrapolate=Linear","MultiX=Average","Skip=True","Sort=True")</f>
        <v>13.362968536251708</v>
      </c>
    </row>
    <row r="5052" spans="16:21" x14ac:dyDescent="0.25">
      <c r="P5052" s="10">
        <v>41858</v>
      </c>
      <c r="Q5052">
        <v>34.054209999999998</v>
      </c>
      <c r="S5052" s="42">
        <f t="shared" ca="1" si="84"/>
        <v>51023</v>
      </c>
      <c r="T5052" s="43">
        <f ca="1">_xll.BInterpol('Base CDI'!$H$4:$H$28,'Base CDI'!$J$4:$J$29,S5052,"Cubic","Extrapolate=Linear","MultiX=Average","Skip=True","Sort=True")</f>
        <v>13.408398084815319</v>
      </c>
      <c r="U5052" s="43">
        <f ca="1">_xll.BInterpol('Base CDI'!$H$4:$H$28,'Base CDI'!$I$4:$I$29,S5052,"Cubic","Extrapolate=Linear","MultiX=Average","Skip=True","Sort=True")</f>
        <v>13.362900136798904</v>
      </c>
    </row>
    <row r="5053" spans="16:21" x14ac:dyDescent="0.25">
      <c r="P5053" s="10">
        <v>41859</v>
      </c>
      <c r="Q5053">
        <v>34.068080000000002</v>
      </c>
      <c r="S5053" s="42">
        <f t="shared" ca="1" si="84"/>
        <v>51024</v>
      </c>
      <c r="T5053" s="43">
        <f ca="1">_xll.BInterpol('Base CDI'!$H$4:$H$28,'Base CDI'!$J$4:$J$29,S5053,"Cubic","Extrapolate=Linear","MultiX=Average","Skip=True","Sort=True")</f>
        <v>13.408355677154582</v>
      </c>
      <c r="U5053" s="43">
        <f ca="1">_xll.BInterpol('Base CDI'!$H$4:$H$28,'Base CDI'!$I$4:$I$29,S5053,"Cubic","Extrapolate=Linear","MultiX=Average","Skip=True","Sort=True")</f>
        <v>13.362831737346101</v>
      </c>
    </row>
    <row r="5054" spans="16:21" x14ac:dyDescent="0.25">
      <c r="P5054" s="10">
        <v>41862</v>
      </c>
      <c r="Q5054">
        <v>34.081969999999998</v>
      </c>
      <c r="S5054" s="42">
        <f t="shared" ca="1" si="84"/>
        <v>51025</v>
      </c>
      <c r="T5054" s="43">
        <f ca="1">_xll.BInterpol('Base CDI'!$H$4:$H$28,'Base CDI'!$J$4:$J$29,S5054,"Cubic","Extrapolate=Linear","MultiX=Average","Skip=True","Sort=True")</f>
        <v>13.408313269493842</v>
      </c>
      <c r="U5054" s="43">
        <f ca="1">_xll.BInterpol('Base CDI'!$H$4:$H$28,'Base CDI'!$I$4:$I$29,S5054,"Cubic","Extrapolate=Linear","MultiX=Average","Skip=True","Sort=True")</f>
        <v>13.362763337893295</v>
      </c>
    </row>
    <row r="5055" spans="16:21" x14ac:dyDescent="0.25">
      <c r="P5055" s="10">
        <v>41863</v>
      </c>
      <c r="Q5055">
        <v>34.095849999999999</v>
      </c>
      <c r="S5055" s="42">
        <f t="shared" ca="1" si="84"/>
        <v>51026</v>
      </c>
      <c r="T5055" s="43">
        <f ca="1">_xll.BInterpol('Base CDI'!$H$4:$H$28,'Base CDI'!$J$4:$J$29,S5055,"Cubic","Extrapolate=Linear","MultiX=Average","Skip=True","Sort=True")</f>
        <v>13.408270861833104</v>
      </c>
      <c r="U5055" s="43">
        <f ca="1">_xll.BInterpol('Base CDI'!$H$4:$H$28,'Base CDI'!$I$4:$I$29,S5055,"Cubic","Extrapolate=Linear","MultiX=Average","Skip=True","Sort=True")</f>
        <v>13.362694938440491</v>
      </c>
    </row>
    <row r="5056" spans="16:21" x14ac:dyDescent="0.25">
      <c r="P5056" s="10">
        <v>41864</v>
      </c>
      <c r="Q5056">
        <v>34.109740000000002</v>
      </c>
      <c r="S5056" s="42">
        <f t="shared" ca="1" si="84"/>
        <v>51027</v>
      </c>
      <c r="T5056" s="43">
        <f ca="1">_xll.BInterpol('Base CDI'!$H$4:$H$28,'Base CDI'!$J$4:$J$29,S5056,"Cubic","Extrapolate=Linear","MultiX=Average","Skip=True","Sort=True")</f>
        <v>13.408228454172365</v>
      </c>
      <c r="U5056" s="43">
        <f ca="1">_xll.BInterpol('Base CDI'!$H$4:$H$28,'Base CDI'!$I$4:$I$29,S5056,"Cubic","Extrapolate=Linear","MultiX=Average","Skip=True","Sort=True")</f>
        <v>13.362626538987687</v>
      </c>
    </row>
    <row r="5057" spans="16:21" x14ac:dyDescent="0.25">
      <c r="P5057" s="10">
        <v>41865</v>
      </c>
      <c r="Q5057">
        <v>34.123640000000002</v>
      </c>
      <c r="S5057" s="42">
        <f t="shared" ca="1" si="84"/>
        <v>51028</v>
      </c>
      <c r="T5057" s="43">
        <f ca="1">_xll.BInterpol('Base CDI'!$H$4:$H$28,'Base CDI'!$J$4:$J$29,S5057,"Cubic","Extrapolate=Linear","MultiX=Average","Skip=True","Sort=True")</f>
        <v>13.408186046511627</v>
      </c>
      <c r="U5057" s="43">
        <f ca="1">_xll.BInterpol('Base CDI'!$H$4:$H$28,'Base CDI'!$I$4:$I$29,S5057,"Cubic","Extrapolate=Linear","MultiX=Average","Skip=True","Sort=True")</f>
        <v>13.362558139534883</v>
      </c>
    </row>
    <row r="5058" spans="16:21" x14ac:dyDescent="0.25">
      <c r="P5058" s="10">
        <v>41866</v>
      </c>
      <c r="Q5058">
        <v>34.137540000000001</v>
      </c>
      <c r="S5058" s="42">
        <f t="shared" ca="1" si="84"/>
        <v>51029</v>
      </c>
      <c r="T5058" s="43">
        <f ca="1">_xll.BInterpol('Base CDI'!$H$4:$H$28,'Base CDI'!$J$4:$J$29,S5058,"Cubic","Extrapolate=Linear","MultiX=Average","Skip=True","Sort=True")</f>
        <v>13.408143638850888</v>
      </c>
      <c r="U5058" s="43">
        <f ca="1">_xll.BInterpol('Base CDI'!$H$4:$H$28,'Base CDI'!$I$4:$I$29,S5058,"Cubic","Extrapolate=Linear","MultiX=Average","Skip=True","Sort=True")</f>
        <v>13.362489740082077</v>
      </c>
    </row>
    <row r="5059" spans="16:21" x14ac:dyDescent="0.25">
      <c r="P5059" s="10">
        <v>41869</v>
      </c>
      <c r="Q5059">
        <v>34.15146</v>
      </c>
      <c r="S5059" s="42">
        <f t="shared" ca="1" si="84"/>
        <v>51030</v>
      </c>
      <c r="T5059" s="43">
        <f ca="1">_xll.BInterpol('Base CDI'!$H$4:$H$28,'Base CDI'!$J$4:$J$29,S5059,"Cubic","Extrapolate=Linear","MultiX=Average","Skip=True","Sort=True")</f>
        <v>13.408101231190148</v>
      </c>
      <c r="U5059" s="43">
        <f ca="1">_xll.BInterpol('Base CDI'!$H$4:$H$28,'Base CDI'!$I$4:$I$29,S5059,"Cubic","Extrapolate=Linear","MultiX=Average","Skip=True","Sort=True")</f>
        <v>13.362421340629274</v>
      </c>
    </row>
    <row r="5060" spans="16:21" x14ac:dyDescent="0.25">
      <c r="P5060" s="10">
        <v>41870</v>
      </c>
      <c r="Q5060">
        <v>34.165370000000003</v>
      </c>
      <c r="S5060" s="42">
        <f t="shared" ca="1" si="84"/>
        <v>51031</v>
      </c>
      <c r="T5060" s="43">
        <f ca="1">_xll.BInterpol('Base CDI'!$H$4:$H$28,'Base CDI'!$J$4:$J$29,S5060,"Cubic","Extrapolate=Linear","MultiX=Average","Skip=True","Sort=True")</f>
        <v>13.40805882352941</v>
      </c>
      <c r="U5060" s="43">
        <f ca="1">_xll.BInterpol('Base CDI'!$H$4:$H$28,'Base CDI'!$I$4:$I$29,S5060,"Cubic","Extrapolate=Linear","MultiX=Average","Skip=True","Sort=True")</f>
        <v>13.36235294117647</v>
      </c>
    </row>
    <row r="5061" spans="16:21" x14ac:dyDescent="0.25">
      <c r="P5061" s="10">
        <v>41871</v>
      </c>
      <c r="Q5061">
        <v>34.179290000000002</v>
      </c>
      <c r="S5061" s="42">
        <f t="shared" ca="1" si="84"/>
        <v>51032</v>
      </c>
      <c r="T5061" s="43">
        <f ca="1">_xll.BInterpol('Base CDI'!$H$4:$H$28,'Base CDI'!$J$4:$J$29,S5061,"Cubic","Extrapolate=Linear","MultiX=Average","Skip=True","Sort=True")</f>
        <v>13.408016415868671</v>
      </c>
      <c r="U5061" s="43">
        <f ca="1">_xll.BInterpol('Base CDI'!$H$4:$H$28,'Base CDI'!$I$4:$I$29,S5061,"Cubic","Extrapolate=Linear","MultiX=Average","Skip=True","Sort=True")</f>
        <v>13.362284541723666</v>
      </c>
    </row>
    <row r="5062" spans="16:21" x14ac:dyDescent="0.25">
      <c r="P5062" s="10">
        <v>41872</v>
      </c>
      <c r="Q5062">
        <v>34.193260000000002</v>
      </c>
      <c r="S5062" s="42">
        <f t="shared" ca="1" si="84"/>
        <v>51033</v>
      </c>
      <c r="T5062" s="43">
        <f ca="1">_xll.BInterpol('Base CDI'!$H$4:$H$28,'Base CDI'!$J$4:$J$29,S5062,"Cubic","Extrapolate=Linear","MultiX=Average","Skip=True","Sort=True")</f>
        <v>13.407974008207933</v>
      </c>
      <c r="U5062" s="43">
        <f ca="1">_xll.BInterpol('Base CDI'!$H$4:$H$28,'Base CDI'!$I$4:$I$29,S5062,"Cubic","Extrapolate=Linear","MultiX=Average","Skip=True","Sort=True")</f>
        <v>13.36221614227086</v>
      </c>
    </row>
    <row r="5063" spans="16:21" x14ac:dyDescent="0.25">
      <c r="P5063" s="10">
        <v>41873</v>
      </c>
      <c r="Q5063">
        <v>34.2072</v>
      </c>
      <c r="S5063" s="42">
        <f t="shared" ca="1" si="84"/>
        <v>51034</v>
      </c>
      <c r="T5063" s="43">
        <f ca="1">_xll.BInterpol('Base CDI'!$H$4:$H$28,'Base CDI'!$J$4:$J$29,S5063,"Cubic","Extrapolate=Linear","MultiX=Average","Skip=True","Sort=True")</f>
        <v>13.407931600547194</v>
      </c>
      <c r="U5063" s="43">
        <f ca="1">_xll.BInterpol('Base CDI'!$H$4:$H$28,'Base CDI'!$I$4:$I$29,S5063,"Cubic","Extrapolate=Linear","MultiX=Average","Skip=True","Sort=True")</f>
        <v>13.362147742818056</v>
      </c>
    </row>
    <row r="5064" spans="16:21" x14ac:dyDescent="0.25">
      <c r="P5064" s="10">
        <v>41876</v>
      </c>
      <c r="Q5064">
        <v>34.221130000000002</v>
      </c>
      <c r="S5064" s="42">
        <f t="shared" ca="1" si="84"/>
        <v>51035</v>
      </c>
      <c r="T5064" s="43">
        <f ca="1">_xll.BInterpol('Base CDI'!$H$4:$H$28,'Base CDI'!$J$4:$J$29,S5064,"Cubic","Extrapolate=Linear","MultiX=Average","Skip=True","Sort=True")</f>
        <v>13.407889192886456</v>
      </c>
      <c r="U5064" s="43">
        <f ca="1">_xll.BInterpol('Base CDI'!$H$4:$H$28,'Base CDI'!$I$4:$I$29,S5064,"Cubic","Extrapolate=Linear","MultiX=Average","Skip=True","Sort=True")</f>
        <v>13.362079343365252</v>
      </c>
    </row>
    <row r="5065" spans="16:21" x14ac:dyDescent="0.25">
      <c r="P5065" s="10">
        <v>41877</v>
      </c>
      <c r="Q5065">
        <v>34.235120000000002</v>
      </c>
      <c r="S5065" s="42">
        <f t="shared" ca="1" si="84"/>
        <v>51036</v>
      </c>
      <c r="T5065" s="43">
        <f ca="1">_xll.BInterpol('Base CDI'!$H$4:$H$28,'Base CDI'!$J$4:$J$29,S5065,"Cubic","Extrapolate=Linear","MultiX=Average","Skip=True","Sort=True")</f>
        <v>13.407846785225717</v>
      </c>
      <c r="U5065" s="43">
        <f ca="1">_xll.BInterpol('Base CDI'!$H$4:$H$28,'Base CDI'!$I$4:$I$29,S5065,"Cubic","Extrapolate=Linear","MultiX=Average","Skip=True","Sort=True")</f>
        <v>13.362010943912447</v>
      </c>
    </row>
    <row r="5066" spans="16:21" x14ac:dyDescent="0.25">
      <c r="P5066" s="10">
        <v>41878</v>
      </c>
      <c r="Q5066">
        <v>34.249099999999999</v>
      </c>
      <c r="S5066" s="42">
        <f t="shared" ca="1" si="84"/>
        <v>51037</v>
      </c>
      <c r="T5066" s="43">
        <f ca="1">_xll.BInterpol('Base CDI'!$H$4:$H$28,'Base CDI'!$J$4:$J$29,S5066,"Cubic","Extrapolate=Linear","MultiX=Average","Skip=True","Sort=True")</f>
        <v>13.407804377564977</v>
      </c>
      <c r="U5066" s="43">
        <f ca="1">_xll.BInterpol('Base CDI'!$H$4:$H$28,'Base CDI'!$I$4:$I$29,S5066,"Cubic","Extrapolate=Linear","MultiX=Average","Skip=True","Sort=True")</f>
        <v>13.361942544459643</v>
      </c>
    </row>
    <row r="5067" spans="16:21" x14ac:dyDescent="0.25">
      <c r="P5067" s="10">
        <v>41879</v>
      </c>
      <c r="Q5067">
        <v>34.26305</v>
      </c>
      <c r="S5067" s="42">
        <f t="shared" ref="S5067:S5130" ca="1" si="85">S5066+1</f>
        <v>51038</v>
      </c>
      <c r="T5067" s="43">
        <f ca="1">_xll.BInterpol('Base CDI'!$H$4:$H$28,'Base CDI'!$J$4:$J$29,S5067,"Cubic","Extrapolate=Linear","MultiX=Average","Skip=True","Sort=True")</f>
        <v>13.407761969904239</v>
      </c>
      <c r="U5067" s="43">
        <f ca="1">_xll.BInterpol('Base CDI'!$H$4:$H$28,'Base CDI'!$I$4:$I$29,S5067,"Cubic","Extrapolate=Linear","MultiX=Average","Skip=True","Sort=True")</f>
        <v>13.361874145006839</v>
      </c>
    </row>
    <row r="5068" spans="16:21" x14ac:dyDescent="0.25">
      <c r="P5068" s="10">
        <v>41880</v>
      </c>
      <c r="Q5068">
        <v>34.277050000000003</v>
      </c>
      <c r="S5068" s="42">
        <f t="shared" ca="1" si="85"/>
        <v>51039</v>
      </c>
      <c r="T5068" s="43">
        <f ca="1">_xll.BInterpol('Base CDI'!$H$4:$H$28,'Base CDI'!$J$4:$J$29,S5068,"Cubic","Extrapolate=Linear","MultiX=Average","Skip=True","Sort=True")</f>
        <v>13.4077195622435</v>
      </c>
      <c r="U5068" s="43">
        <f ca="1">_xll.BInterpol('Base CDI'!$H$4:$H$28,'Base CDI'!$I$4:$I$29,S5068,"Cubic","Extrapolate=Linear","MultiX=Average","Skip=True","Sort=True")</f>
        <v>13.361805745554035</v>
      </c>
    </row>
    <row r="5069" spans="16:21" x14ac:dyDescent="0.25">
      <c r="P5069" s="10">
        <v>41883</v>
      </c>
      <c r="Q5069">
        <v>34.29101</v>
      </c>
      <c r="S5069" s="42">
        <f t="shared" ca="1" si="85"/>
        <v>51040</v>
      </c>
      <c r="T5069" s="43">
        <f ca="1">_xll.BInterpol('Base CDI'!$H$4:$H$28,'Base CDI'!$J$4:$J$29,S5069,"Cubic","Extrapolate=Linear","MultiX=Average","Skip=True","Sort=True")</f>
        <v>13.407677154582762</v>
      </c>
      <c r="U5069" s="43">
        <f ca="1">_xll.BInterpol('Base CDI'!$H$4:$H$28,'Base CDI'!$I$4:$I$29,S5069,"Cubic","Extrapolate=Linear","MultiX=Average","Skip=True","Sort=True")</f>
        <v>13.361737346101229</v>
      </c>
    </row>
    <row r="5070" spans="16:21" x14ac:dyDescent="0.25">
      <c r="P5070" s="10">
        <v>41884</v>
      </c>
      <c r="Q5070">
        <v>34.304989999999997</v>
      </c>
      <c r="S5070" s="42">
        <f t="shared" ca="1" si="85"/>
        <v>51041</v>
      </c>
      <c r="T5070" s="43">
        <f ca="1">_xll.BInterpol('Base CDI'!$H$4:$H$28,'Base CDI'!$J$4:$J$29,S5070,"Cubic","Extrapolate=Linear","MultiX=Average","Skip=True","Sort=True")</f>
        <v>13.407634746922023</v>
      </c>
      <c r="U5070" s="43">
        <f ca="1">_xll.BInterpol('Base CDI'!$H$4:$H$28,'Base CDI'!$I$4:$I$29,S5070,"Cubic","Extrapolate=Linear","MultiX=Average","Skip=True","Sort=True")</f>
        <v>13.361668946648425</v>
      </c>
    </row>
    <row r="5071" spans="16:21" x14ac:dyDescent="0.25">
      <c r="P5071" s="10">
        <v>41885</v>
      </c>
      <c r="Q5071">
        <v>34.318959999999997</v>
      </c>
      <c r="S5071" s="42">
        <f t="shared" ca="1" si="85"/>
        <v>51042</v>
      </c>
      <c r="T5071" s="43">
        <f ca="1">_xll.BInterpol('Base CDI'!$H$4:$H$28,'Base CDI'!$J$4:$J$29,S5071,"Cubic","Extrapolate=Linear","MultiX=Average","Skip=True","Sort=True")</f>
        <v>13.407592339261285</v>
      </c>
      <c r="U5071" s="43">
        <f ca="1">_xll.BInterpol('Base CDI'!$H$4:$H$28,'Base CDI'!$I$4:$I$29,S5071,"Cubic","Extrapolate=Linear","MultiX=Average","Skip=True","Sort=True")</f>
        <v>13.361600547195621</v>
      </c>
    </row>
    <row r="5072" spans="16:21" x14ac:dyDescent="0.25">
      <c r="P5072" s="10">
        <v>41886</v>
      </c>
      <c r="Q5072">
        <v>34.332940000000001</v>
      </c>
      <c r="S5072" s="42">
        <f t="shared" ca="1" si="85"/>
        <v>51043</v>
      </c>
      <c r="T5072" s="43">
        <f ca="1">_xll.BInterpol('Base CDI'!$H$4:$H$28,'Base CDI'!$J$4:$J$29,S5072,"Cubic","Extrapolate=Linear","MultiX=Average","Skip=True","Sort=True")</f>
        <v>13.407549931600546</v>
      </c>
      <c r="U5072" s="43">
        <f ca="1">_xll.BInterpol('Base CDI'!$H$4:$H$28,'Base CDI'!$I$4:$I$29,S5072,"Cubic","Extrapolate=Linear","MultiX=Average","Skip=True","Sort=True")</f>
        <v>13.361532147742818</v>
      </c>
    </row>
    <row r="5073" spans="16:21" x14ac:dyDescent="0.25">
      <c r="P5073" s="10">
        <v>41887</v>
      </c>
      <c r="Q5073">
        <v>34.34693</v>
      </c>
      <c r="S5073" s="42">
        <f t="shared" ca="1" si="85"/>
        <v>51044</v>
      </c>
      <c r="T5073" s="43">
        <f ca="1">_xll.BInterpol('Base CDI'!$H$4:$H$28,'Base CDI'!$J$4:$J$29,S5073,"Cubic","Extrapolate=Linear","MultiX=Average","Skip=True","Sort=True")</f>
        <v>13.407507523939808</v>
      </c>
      <c r="U5073" s="43">
        <f ca="1">_xll.BInterpol('Base CDI'!$H$4:$H$28,'Base CDI'!$I$4:$I$29,S5073,"Cubic","Extrapolate=Linear","MultiX=Average","Skip=True","Sort=True")</f>
        <v>13.361463748290012</v>
      </c>
    </row>
    <row r="5074" spans="16:21" x14ac:dyDescent="0.25">
      <c r="P5074" s="10">
        <v>41890</v>
      </c>
      <c r="Q5074">
        <v>34.36092</v>
      </c>
      <c r="S5074" s="42">
        <f t="shared" ca="1" si="85"/>
        <v>51045</v>
      </c>
      <c r="T5074" s="43">
        <f ca="1">_xll.BInterpol('Base CDI'!$H$4:$H$28,'Base CDI'!$J$4:$J$29,S5074,"Cubic","Extrapolate=Linear","MultiX=Average","Skip=True","Sort=True")</f>
        <v>13.407465116279068</v>
      </c>
      <c r="U5074" s="43">
        <f ca="1">_xll.BInterpol('Base CDI'!$H$4:$H$28,'Base CDI'!$I$4:$I$29,S5074,"Cubic","Extrapolate=Linear","MultiX=Average","Skip=True","Sort=True")</f>
        <v>13.361395348837208</v>
      </c>
    </row>
    <row r="5075" spans="16:21" x14ac:dyDescent="0.25">
      <c r="P5075" s="10">
        <v>41891</v>
      </c>
      <c r="Q5075">
        <v>34.374920000000003</v>
      </c>
      <c r="S5075" s="42">
        <f t="shared" ca="1" si="85"/>
        <v>51046</v>
      </c>
      <c r="T5075" s="43">
        <f ca="1">_xll.BInterpol('Base CDI'!$H$4:$H$28,'Base CDI'!$J$4:$J$29,S5075,"Cubic","Extrapolate=Linear","MultiX=Average","Skip=True","Sort=True")</f>
        <v>13.407422708618329</v>
      </c>
      <c r="U5075" s="43">
        <f ca="1">_xll.BInterpol('Base CDI'!$H$4:$H$28,'Base CDI'!$I$4:$I$29,S5075,"Cubic","Extrapolate=Linear","MultiX=Average","Skip=True","Sort=True")</f>
        <v>13.361326949384404</v>
      </c>
    </row>
    <row r="5076" spans="16:21" x14ac:dyDescent="0.25">
      <c r="P5076" s="10">
        <v>41892</v>
      </c>
      <c r="Q5076">
        <v>34.388930000000002</v>
      </c>
      <c r="S5076" s="42">
        <f t="shared" ca="1" si="85"/>
        <v>51047</v>
      </c>
      <c r="T5076" s="43">
        <f ca="1">_xll.BInterpol('Base CDI'!$H$4:$H$28,'Base CDI'!$J$4:$J$29,S5076,"Cubic","Extrapolate=Linear","MultiX=Average","Skip=True","Sort=True")</f>
        <v>13.407380300957591</v>
      </c>
      <c r="U5076" s="43">
        <f ca="1">_xll.BInterpol('Base CDI'!$H$4:$H$28,'Base CDI'!$I$4:$I$29,S5076,"Cubic","Extrapolate=Linear","MultiX=Average","Skip=True","Sort=True")</f>
        <v>13.3612585499316</v>
      </c>
    </row>
    <row r="5077" spans="16:21" x14ac:dyDescent="0.25">
      <c r="P5077" s="10">
        <v>41893</v>
      </c>
      <c r="Q5077">
        <v>34.402970000000003</v>
      </c>
      <c r="S5077" s="42">
        <f t="shared" ca="1" si="85"/>
        <v>51048</v>
      </c>
      <c r="T5077" s="43">
        <f ca="1">_xll.BInterpol('Base CDI'!$H$4:$H$28,'Base CDI'!$J$4:$J$29,S5077,"Cubic","Extrapolate=Linear","MultiX=Average","Skip=True","Sort=True")</f>
        <v>13.407337893296852</v>
      </c>
      <c r="U5077" s="43">
        <f ca="1">_xll.BInterpol('Base CDI'!$H$4:$H$28,'Base CDI'!$I$4:$I$29,S5077,"Cubic","Extrapolate=Linear","MultiX=Average","Skip=True","Sort=True")</f>
        <v>13.361190150478794</v>
      </c>
    </row>
    <row r="5078" spans="16:21" x14ac:dyDescent="0.25">
      <c r="P5078" s="10">
        <v>41894</v>
      </c>
      <c r="Q5078">
        <v>34.416989999999998</v>
      </c>
      <c r="S5078" s="42">
        <f t="shared" ca="1" si="85"/>
        <v>51049</v>
      </c>
      <c r="T5078" s="43">
        <f ca="1">_xll.BInterpol('Base CDI'!$H$4:$H$28,'Base CDI'!$J$4:$J$29,S5078,"Cubic","Extrapolate=Linear","MultiX=Average","Skip=True","Sort=True")</f>
        <v>13.407295485636114</v>
      </c>
      <c r="U5078" s="43">
        <f ca="1">_xll.BInterpol('Base CDI'!$H$4:$H$28,'Base CDI'!$I$4:$I$29,S5078,"Cubic","Extrapolate=Linear","MultiX=Average","Skip=True","Sort=True")</f>
        <v>13.361121751025991</v>
      </c>
    </row>
    <row r="5079" spans="16:21" x14ac:dyDescent="0.25">
      <c r="P5079" s="10">
        <v>41897</v>
      </c>
      <c r="Q5079">
        <v>34.431010000000001</v>
      </c>
      <c r="S5079" s="42">
        <f t="shared" ca="1" si="85"/>
        <v>51050</v>
      </c>
      <c r="T5079" s="43">
        <f ca="1">_xll.BInterpol('Base CDI'!$H$4:$H$28,'Base CDI'!$J$4:$J$29,S5079,"Cubic","Extrapolate=Linear","MultiX=Average","Skip=True","Sort=True")</f>
        <v>13.407253077975374</v>
      </c>
      <c r="U5079" s="43">
        <f ca="1">_xll.BInterpol('Base CDI'!$H$4:$H$28,'Base CDI'!$I$4:$I$29,S5079,"Cubic","Extrapolate=Linear","MultiX=Average","Skip=True","Sort=True")</f>
        <v>13.361053351573187</v>
      </c>
    </row>
    <row r="5080" spans="16:21" x14ac:dyDescent="0.25">
      <c r="P5080" s="10">
        <v>41898</v>
      </c>
      <c r="Q5080">
        <v>34.445039999999999</v>
      </c>
      <c r="S5080" s="42">
        <f t="shared" ca="1" si="85"/>
        <v>51051</v>
      </c>
      <c r="T5080" s="43">
        <f ca="1">_xll.BInterpol('Base CDI'!$H$4:$H$28,'Base CDI'!$J$4:$J$29,S5080,"Cubic","Extrapolate=Linear","MultiX=Average","Skip=True","Sort=True")</f>
        <v>13.407210670314637</v>
      </c>
      <c r="U5080" s="43">
        <f ca="1">_xll.BInterpol('Base CDI'!$H$4:$H$28,'Base CDI'!$I$4:$I$29,S5080,"Cubic","Extrapolate=Linear","MultiX=Average","Skip=True","Sort=True")</f>
        <v>13.360984952120381</v>
      </c>
    </row>
    <row r="5081" spans="16:21" x14ac:dyDescent="0.25">
      <c r="P5081" s="10">
        <v>41899</v>
      </c>
      <c r="Q5081">
        <v>34.459069999999997</v>
      </c>
      <c r="S5081" s="42">
        <f t="shared" ca="1" si="85"/>
        <v>51052</v>
      </c>
      <c r="T5081" s="43">
        <f ca="1">_xll.BInterpol('Base CDI'!$H$4:$H$28,'Base CDI'!$J$4:$J$29,S5081,"Cubic","Extrapolate=Linear","MultiX=Average","Skip=True","Sort=True")</f>
        <v>13.407168262653897</v>
      </c>
      <c r="U5081" s="43">
        <f ca="1">_xll.BInterpol('Base CDI'!$H$4:$H$28,'Base CDI'!$I$4:$I$29,S5081,"Cubic","Extrapolate=Linear","MultiX=Average","Skip=True","Sort=True")</f>
        <v>13.360916552667577</v>
      </c>
    </row>
    <row r="5082" spans="16:21" x14ac:dyDescent="0.25">
      <c r="P5082" s="10">
        <v>41900</v>
      </c>
      <c r="Q5082">
        <v>34.473109999999998</v>
      </c>
      <c r="S5082" s="42">
        <f t="shared" ca="1" si="85"/>
        <v>51053</v>
      </c>
      <c r="T5082" s="43">
        <f ca="1">_xll.BInterpol('Base CDI'!$H$4:$H$28,'Base CDI'!$J$4:$J$29,S5082,"Cubic","Extrapolate=Linear","MultiX=Average","Skip=True","Sort=True")</f>
        <v>13.407125854993158</v>
      </c>
      <c r="U5082" s="43">
        <f ca="1">_xll.BInterpol('Base CDI'!$H$4:$H$28,'Base CDI'!$I$4:$I$29,S5082,"Cubic","Extrapolate=Linear","MultiX=Average","Skip=True","Sort=True")</f>
        <v>13.360848153214773</v>
      </c>
    </row>
    <row r="5083" spans="16:21" x14ac:dyDescent="0.25">
      <c r="P5083" s="10">
        <v>41901</v>
      </c>
      <c r="Q5083">
        <v>34.487160000000003</v>
      </c>
      <c r="S5083" s="42">
        <f t="shared" ca="1" si="85"/>
        <v>51054</v>
      </c>
      <c r="T5083" s="43">
        <f ca="1">_xll.BInterpol('Base CDI'!$H$4:$H$28,'Base CDI'!$J$4:$J$29,S5083,"Cubic","Extrapolate=Linear","MultiX=Average","Skip=True","Sort=True")</f>
        <v>13.40708344733242</v>
      </c>
      <c r="U5083" s="43">
        <f ca="1">_xll.BInterpol('Base CDI'!$H$4:$H$28,'Base CDI'!$I$4:$I$29,S5083,"Cubic","Extrapolate=Linear","MultiX=Average","Skip=True","Sort=True")</f>
        <v>13.360779753761969</v>
      </c>
    </row>
    <row r="5084" spans="16:21" x14ac:dyDescent="0.25">
      <c r="P5084" s="10">
        <v>41904</v>
      </c>
      <c r="Q5084">
        <v>34.50121</v>
      </c>
      <c r="S5084" s="42">
        <f t="shared" ca="1" si="85"/>
        <v>51055</v>
      </c>
      <c r="T5084" s="43">
        <f ca="1">_xll.BInterpol('Base CDI'!$H$4:$H$28,'Base CDI'!$J$4:$J$29,S5084,"Cubic","Extrapolate=Linear","MultiX=Average","Skip=True","Sort=True")</f>
        <v>13.407041039671681</v>
      </c>
      <c r="U5084" s="43">
        <f ca="1">_xll.BInterpol('Base CDI'!$H$4:$H$28,'Base CDI'!$I$4:$I$29,S5084,"Cubic","Extrapolate=Linear","MultiX=Average","Skip=True","Sort=True")</f>
        <v>13.360711354309164</v>
      </c>
    </row>
    <row r="5085" spans="16:21" x14ac:dyDescent="0.25">
      <c r="P5085" s="10">
        <v>41905</v>
      </c>
      <c r="Q5085">
        <v>34.515259999999998</v>
      </c>
      <c r="S5085" s="42">
        <f t="shared" ca="1" si="85"/>
        <v>51056</v>
      </c>
      <c r="T5085" s="43">
        <f ca="1">_xll.BInterpol('Base CDI'!$H$4:$H$28,'Base CDI'!$J$4:$J$29,S5085,"Cubic","Extrapolate=Linear","MultiX=Average","Skip=True","Sort=True")</f>
        <v>13.406998632010943</v>
      </c>
      <c r="U5085" s="43">
        <f ca="1">_xll.BInterpol('Base CDI'!$H$4:$H$28,'Base CDI'!$I$4:$I$29,S5085,"Cubic","Extrapolate=Linear","MultiX=Average","Skip=True","Sort=True")</f>
        <v>13.36064295485636</v>
      </c>
    </row>
    <row r="5086" spans="16:21" x14ac:dyDescent="0.25">
      <c r="P5086" s="10">
        <v>41906</v>
      </c>
      <c r="Q5086">
        <v>34.529359999999997</v>
      </c>
      <c r="S5086" s="42">
        <f t="shared" ca="1" si="85"/>
        <v>51057</v>
      </c>
      <c r="T5086" s="43">
        <f ca="1">_xll.BInterpol('Base CDI'!$H$4:$H$28,'Base CDI'!$J$4:$J$29,S5086,"Cubic","Extrapolate=Linear","MultiX=Average","Skip=True","Sort=True")</f>
        <v>13.406956224350203</v>
      </c>
      <c r="U5086" s="43">
        <f ca="1">_xll.BInterpol('Base CDI'!$H$4:$H$28,'Base CDI'!$I$4:$I$29,S5086,"Cubic","Extrapolate=Linear","MultiX=Average","Skip=True","Sort=True")</f>
        <v>13.360574555403556</v>
      </c>
    </row>
    <row r="5087" spans="16:21" x14ac:dyDescent="0.25">
      <c r="P5087" s="10">
        <v>41907</v>
      </c>
      <c r="Q5087">
        <v>34.543469999999999</v>
      </c>
      <c r="S5087" s="42">
        <f t="shared" ca="1" si="85"/>
        <v>51058</v>
      </c>
      <c r="T5087" s="43">
        <f ca="1">_xll.BInterpol('Base CDI'!$H$4:$H$28,'Base CDI'!$J$4:$J$29,S5087,"Cubic","Extrapolate=Linear","MultiX=Average","Skip=True","Sort=True")</f>
        <v>13.406913816689466</v>
      </c>
      <c r="U5087" s="43">
        <f ca="1">_xll.BInterpol('Base CDI'!$H$4:$H$28,'Base CDI'!$I$4:$I$29,S5087,"Cubic","Extrapolate=Linear","MultiX=Average","Skip=True","Sort=True")</f>
        <v>13.360506155950752</v>
      </c>
    </row>
    <row r="5088" spans="16:21" x14ac:dyDescent="0.25">
      <c r="P5088" s="10">
        <v>41908</v>
      </c>
      <c r="Q5088">
        <v>34.557580000000002</v>
      </c>
      <c r="S5088" s="42">
        <f t="shared" ca="1" si="85"/>
        <v>51059</v>
      </c>
      <c r="T5088" s="43">
        <f ca="1">_xll.BInterpol('Base CDI'!$H$4:$H$28,'Base CDI'!$J$4:$J$29,S5088,"Cubic","Extrapolate=Linear","MultiX=Average","Skip=True","Sort=True")</f>
        <v>13.406871409028726</v>
      </c>
      <c r="U5088" s="43">
        <f ca="1">_xll.BInterpol('Base CDI'!$H$4:$H$28,'Base CDI'!$I$4:$I$29,S5088,"Cubic","Extrapolate=Linear","MultiX=Average","Skip=True","Sort=True")</f>
        <v>13.360437756497946</v>
      </c>
    </row>
    <row r="5089" spans="16:21" x14ac:dyDescent="0.25">
      <c r="P5089" s="10">
        <v>41911</v>
      </c>
      <c r="Q5089">
        <v>34.571660000000001</v>
      </c>
      <c r="S5089" s="42">
        <f t="shared" ca="1" si="85"/>
        <v>51060</v>
      </c>
      <c r="T5089" s="43">
        <f ca="1">_xll.BInterpol('Base CDI'!$H$4:$H$28,'Base CDI'!$J$4:$J$29,S5089,"Cubic","Extrapolate=Linear","MultiX=Average","Skip=True","Sort=True")</f>
        <v>13.406829001367987</v>
      </c>
      <c r="U5089" s="43">
        <f ca="1">_xll.BInterpol('Base CDI'!$H$4:$H$28,'Base CDI'!$I$4:$I$29,S5089,"Cubic","Extrapolate=Linear","MultiX=Average","Skip=True","Sort=True")</f>
        <v>13.360369357045142</v>
      </c>
    </row>
    <row r="5090" spans="16:21" x14ac:dyDescent="0.25">
      <c r="P5090" s="10">
        <v>41912</v>
      </c>
      <c r="Q5090">
        <v>34.585740000000001</v>
      </c>
      <c r="S5090" s="42">
        <f t="shared" ca="1" si="85"/>
        <v>51061</v>
      </c>
      <c r="T5090" s="43">
        <f ca="1">_xll.BInterpol('Base CDI'!$H$4:$H$28,'Base CDI'!$J$4:$J$29,S5090,"Cubic","Extrapolate=Linear","MultiX=Average","Skip=True","Sort=True")</f>
        <v>13.406786593707249</v>
      </c>
      <c r="U5090" s="43">
        <f ca="1">_xll.BInterpol('Base CDI'!$H$4:$H$28,'Base CDI'!$I$4:$I$29,S5090,"Cubic","Extrapolate=Linear","MultiX=Average","Skip=True","Sort=True")</f>
        <v>13.360300957592338</v>
      </c>
    </row>
    <row r="5091" spans="16:21" x14ac:dyDescent="0.25">
      <c r="P5091" s="10">
        <v>41913</v>
      </c>
      <c r="Q5091">
        <v>34.599829999999997</v>
      </c>
      <c r="S5091" s="42">
        <f t="shared" ca="1" si="85"/>
        <v>51062</v>
      </c>
      <c r="T5091" s="43">
        <f ca="1">_xll.BInterpol('Base CDI'!$H$4:$H$28,'Base CDI'!$J$4:$J$29,S5091,"Cubic","Extrapolate=Linear","MultiX=Average","Skip=True","Sort=True")</f>
        <v>13.40674418604651</v>
      </c>
      <c r="U5091" s="43">
        <f ca="1">_xll.BInterpol('Base CDI'!$H$4:$H$28,'Base CDI'!$I$4:$I$29,S5091,"Cubic","Extrapolate=Linear","MultiX=Average","Skip=True","Sort=True")</f>
        <v>13.360232558139534</v>
      </c>
    </row>
    <row r="5092" spans="16:21" x14ac:dyDescent="0.25">
      <c r="P5092" s="10">
        <v>41914</v>
      </c>
      <c r="Q5092">
        <v>34.613930000000003</v>
      </c>
      <c r="S5092" s="42">
        <f t="shared" ca="1" si="85"/>
        <v>51063</v>
      </c>
      <c r="T5092" s="43">
        <f ca="1">_xll.BInterpol('Base CDI'!$H$4:$H$28,'Base CDI'!$J$4:$J$29,S5092,"Cubic","Extrapolate=Linear","MultiX=Average","Skip=True","Sort=True")</f>
        <v>13.406701778385772</v>
      </c>
      <c r="U5092" s="43">
        <f ca="1">_xll.BInterpol('Base CDI'!$H$4:$H$28,'Base CDI'!$I$4:$I$29,S5092,"Cubic","Extrapolate=Linear","MultiX=Average","Skip=True","Sort=True")</f>
        <v>13.360164158686729</v>
      </c>
    </row>
    <row r="5093" spans="16:21" x14ac:dyDescent="0.25">
      <c r="P5093" s="10">
        <v>41915</v>
      </c>
      <c r="Q5093">
        <v>34.628030000000003</v>
      </c>
      <c r="S5093" s="42">
        <f t="shared" ca="1" si="85"/>
        <v>51064</v>
      </c>
      <c r="T5093" s="43">
        <f ca="1">_xll.BInterpol('Base CDI'!$H$4:$H$28,'Base CDI'!$J$4:$J$29,S5093,"Cubic","Extrapolate=Linear","MultiX=Average","Skip=True","Sort=True")</f>
        <v>13.406659370725032</v>
      </c>
      <c r="U5093" s="43">
        <f ca="1">_xll.BInterpol('Base CDI'!$H$4:$H$28,'Base CDI'!$I$4:$I$29,S5093,"Cubic","Extrapolate=Linear","MultiX=Average","Skip=True","Sort=True")</f>
        <v>13.360095759233925</v>
      </c>
    </row>
    <row r="5094" spans="16:21" x14ac:dyDescent="0.25">
      <c r="P5094" s="10">
        <v>41918</v>
      </c>
      <c r="Q5094">
        <v>34.642139999999998</v>
      </c>
      <c r="S5094" s="42">
        <f t="shared" ca="1" si="85"/>
        <v>51065</v>
      </c>
      <c r="T5094" s="43">
        <f ca="1">_xll.BInterpol('Base CDI'!$H$4:$H$28,'Base CDI'!$J$4:$J$29,S5094,"Cubic","Extrapolate=Linear","MultiX=Average","Skip=True","Sort=True")</f>
        <v>13.406616963064295</v>
      </c>
      <c r="U5094" s="43">
        <f ca="1">_xll.BInterpol('Base CDI'!$H$4:$H$28,'Base CDI'!$I$4:$I$29,S5094,"Cubic","Extrapolate=Linear","MultiX=Average","Skip=True","Sort=True")</f>
        <v>13.360027359781121</v>
      </c>
    </row>
    <row r="5095" spans="16:21" x14ac:dyDescent="0.25">
      <c r="P5095" s="10">
        <v>41919</v>
      </c>
      <c r="Q5095">
        <v>34.65625</v>
      </c>
      <c r="S5095" s="42">
        <f t="shared" ca="1" si="85"/>
        <v>51066</v>
      </c>
      <c r="T5095" s="43">
        <f ca="1">_xll.BInterpol('Base CDI'!$H$4:$H$28,'Base CDI'!$J$4:$J$29,S5095,"Cubic","Extrapolate=Linear","MultiX=Average","Skip=True","Sort=True")</f>
        <v>13.406574555403555</v>
      </c>
      <c r="U5095" s="43">
        <f ca="1">_xll.BInterpol('Base CDI'!$H$4:$H$28,'Base CDI'!$I$4:$I$29,S5095,"Cubic","Extrapolate=Linear","MultiX=Average","Skip=True","Sort=True")</f>
        <v>13.359958960328315</v>
      </c>
    </row>
    <row r="5096" spans="16:21" x14ac:dyDescent="0.25">
      <c r="P5096" s="10">
        <v>41920</v>
      </c>
      <c r="Q5096">
        <v>34.670409999999997</v>
      </c>
      <c r="S5096" s="42">
        <f t="shared" ca="1" si="85"/>
        <v>51067</v>
      </c>
      <c r="T5096" s="43">
        <f ca="1">_xll.BInterpol('Base CDI'!$H$4:$H$28,'Base CDI'!$J$4:$J$29,S5096,"Cubic","Extrapolate=Linear","MultiX=Average","Skip=True","Sort=True")</f>
        <v>13.406532147742816</v>
      </c>
      <c r="U5096" s="43">
        <f ca="1">_xll.BInterpol('Base CDI'!$H$4:$H$28,'Base CDI'!$I$4:$I$29,S5096,"Cubic","Extrapolate=Linear","MultiX=Average","Skip=True","Sort=True")</f>
        <v>13.359890560875511</v>
      </c>
    </row>
    <row r="5097" spans="16:21" x14ac:dyDescent="0.25">
      <c r="P5097" s="10">
        <v>41921</v>
      </c>
      <c r="Q5097">
        <v>34.684570000000001</v>
      </c>
      <c r="S5097" s="42">
        <f t="shared" ca="1" si="85"/>
        <v>51068</v>
      </c>
      <c r="T5097" s="43">
        <f ca="1">_xll.BInterpol('Base CDI'!$H$4:$H$28,'Base CDI'!$J$4:$J$29,S5097,"Cubic","Extrapolate=Linear","MultiX=Average","Skip=True","Sort=True")</f>
        <v>13.406489740082078</v>
      </c>
      <c r="U5097" s="43">
        <f ca="1">_xll.BInterpol('Base CDI'!$H$4:$H$28,'Base CDI'!$I$4:$I$29,S5097,"Cubic","Extrapolate=Linear","MultiX=Average","Skip=True","Sort=True")</f>
        <v>13.359822161422708</v>
      </c>
    </row>
    <row r="5098" spans="16:21" x14ac:dyDescent="0.25">
      <c r="P5098" s="10">
        <v>41922</v>
      </c>
      <c r="Q5098">
        <v>34.698740000000001</v>
      </c>
      <c r="S5098" s="42">
        <f t="shared" ca="1" si="85"/>
        <v>51069</v>
      </c>
      <c r="T5098" s="43">
        <f ca="1">_xll.BInterpol('Base CDI'!$H$4:$H$28,'Base CDI'!$J$4:$J$29,S5098,"Cubic","Extrapolate=Linear","MultiX=Average","Skip=True","Sort=True")</f>
        <v>13.406447332421338</v>
      </c>
      <c r="U5098" s="43">
        <f ca="1">_xll.BInterpol('Base CDI'!$H$4:$H$28,'Base CDI'!$I$4:$I$29,S5098,"Cubic","Extrapolate=Linear","MultiX=Average","Skip=True","Sort=True")</f>
        <v>13.359753761969904</v>
      </c>
    </row>
    <row r="5099" spans="16:21" x14ac:dyDescent="0.25">
      <c r="P5099" s="10">
        <v>41925</v>
      </c>
      <c r="Q5099">
        <v>34.712910000000001</v>
      </c>
      <c r="S5099" s="42">
        <f t="shared" ca="1" si="85"/>
        <v>51070</v>
      </c>
      <c r="T5099" s="43">
        <f ca="1">_xll.BInterpol('Base CDI'!$H$4:$H$28,'Base CDI'!$J$4:$J$29,S5099,"Cubic","Extrapolate=Linear","MultiX=Average","Skip=True","Sort=True")</f>
        <v>13.406404924760601</v>
      </c>
      <c r="U5099" s="43">
        <f ca="1">_xll.BInterpol('Base CDI'!$H$4:$H$28,'Base CDI'!$I$4:$I$29,S5099,"Cubic","Extrapolate=Linear","MultiX=Average","Skip=True","Sort=True")</f>
        <v>13.359685362517098</v>
      </c>
    </row>
    <row r="5100" spans="16:21" x14ac:dyDescent="0.25">
      <c r="P5100" s="10">
        <v>41926</v>
      </c>
      <c r="Q5100">
        <v>34.727049999999998</v>
      </c>
      <c r="S5100" s="42">
        <f t="shared" ca="1" si="85"/>
        <v>51071</v>
      </c>
      <c r="T5100" s="43">
        <f ca="1">_xll.BInterpol('Base CDI'!$H$4:$H$28,'Base CDI'!$J$4:$J$29,S5100,"Cubic","Extrapolate=Linear","MultiX=Average","Skip=True","Sort=True")</f>
        <v>13.406362517099861</v>
      </c>
      <c r="U5100" s="43">
        <f ca="1">_xll.BInterpol('Base CDI'!$H$4:$H$28,'Base CDI'!$I$4:$I$29,S5100,"Cubic","Extrapolate=Linear","MultiX=Average","Skip=True","Sort=True")</f>
        <v>13.359616963064294</v>
      </c>
    </row>
    <row r="5101" spans="16:21" x14ac:dyDescent="0.25">
      <c r="P5101" s="10">
        <v>41927</v>
      </c>
      <c r="Q5101">
        <v>34.741239999999998</v>
      </c>
      <c r="S5101" s="42">
        <f t="shared" ca="1" si="85"/>
        <v>51072</v>
      </c>
      <c r="T5101" s="43">
        <f ca="1">_xll.BInterpol('Base CDI'!$H$4:$H$28,'Base CDI'!$J$4:$J$29,S5101,"Cubic","Extrapolate=Linear","MultiX=Average","Skip=True","Sort=True")</f>
        <v>13.406320109439124</v>
      </c>
      <c r="U5101" s="43">
        <f ca="1">_xll.BInterpol('Base CDI'!$H$4:$H$28,'Base CDI'!$I$4:$I$29,S5101,"Cubic","Extrapolate=Linear","MultiX=Average","Skip=True","Sort=True")</f>
        <v>13.35954856361149</v>
      </c>
    </row>
    <row r="5102" spans="16:21" x14ac:dyDescent="0.25">
      <c r="P5102" s="10">
        <v>41928</v>
      </c>
      <c r="Q5102">
        <v>34.755389999999998</v>
      </c>
      <c r="S5102" s="42">
        <f t="shared" ca="1" si="85"/>
        <v>51073</v>
      </c>
      <c r="T5102" s="43">
        <f ca="1">_xll.BInterpol('Base CDI'!$H$4:$H$28,'Base CDI'!$J$4:$J$29,S5102,"Cubic","Extrapolate=Linear","MultiX=Average","Skip=True","Sort=True")</f>
        <v>13.406277701778384</v>
      </c>
      <c r="U5102" s="43">
        <f ca="1">_xll.BInterpol('Base CDI'!$H$4:$H$28,'Base CDI'!$I$4:$I$29,S5102,"Cubic","Extrapolate=Linear","MultiX=Average","Skip=True","Sort=True")</f>
        <v>13.359480164158686</v>
      </c>
    </row>
    <row r="5103" spans="16:21" x14ac:dyDescent="0.25">
      <c r="P5103" s="10">
        <v>41929</v>
      </c>
      <c r="Q5103">
        <v>34.769590000000001</v>
      </c>
      <c r="S5103" s="42">
        <f t="shared" ca="1" si="85"/>
        <v>51074</v>
      </c>
      <c r="T5103" s="43">
        <f ca="1">_xll.BInterpol('Base CDI'!$H$4:$H$28,'Base CDI'!$J$4:$J$29,S5103,"Cubic","Extrapolate=Linear","MultiX=Average","Skip=True","Sort=True")</f>
        <v>13.406235294117646</v>
      </c>
      <c r="U5103" s="43">
        <f ca="1">_xll.BInterpol('Base CDI'!$H$4:$H$28,'Base CDI'!$I$4:$I$29,S5103,"Cubic","Extrapolate=Linear","MultiX=Average","Skip=True","Sort=True")</f>
        <v>13.359411764705881</v>
      </c>
    </row>
    <row r="5104" spans="16:21" x14ac:dyDescent="0.25">
      <c r="P5104" s="10">
        <v>41932</v>
      </c>
      <c r="Q5104">
        <v>34.783790000000003</v>
      </c>
      <c r="S5104" s="42">
        <f t="shared" ca="1" si="85"/>
        <v>51075</v>
      </c>
      <c r="T5104" s="43">
        <f ca="1">_xll.BInterpol('Base CDI'!$H$4:$H$28,'Base CDI'!$J$4:$J$29,S5104,"Cubic","Extrapolate=Linear","MultiX=Average","Skip=True","Sort=True")</f>
        <v>13.406192886456907</v>
      </c>
      <c r="U5104" s="43">
        <f ca="1">_xll.BInterpol('Base CDI'!$H$4:$H$28,'Base CDI'!$I$4:$I$29,S5104,"Cubic","Extrapolate=Linear","MultiX=Average","Skip=True","Sort=True")</f>
        <v>13.359343365253077</v>
      </c>
    </row>
    <row r="5105" spans="16:21" x14ac:dyDescent="0.25">
      <c r="P5105" s="10">
        <v>41933</v>
      </c>
      <c r="Q5105">
        <v>34.798000000000002</v>
      </c>
      <c r="S5105" s="42">
        <f t="shared" ca="1" si="85"/>
        <v>51076</v>
      </c>
      <c r="T5105" s="43">
        <f ca="1">_xll.BInterpol('Base CDI'!$H$4:$H$28,'Base CDI'!$J$4:$J$29,S5105,"Cubic","Extrapolate=Linear","MultiX=Average","Skip=True","Sort=True")</f>
        <v>13.406150478796167</v>
      </c>
      <c r="U5105" s="43">
        <f ca="1">_xll.BInterpol('Base CDI'!$H$4:$H$28,'Base CDI'!$I$4:$I$29,S5105,"Cubic","Extrapolate=Linear","MultiX=Average","Skip=True","Sort=True")</f>
        <v>13.359274965800273</v>
      </c>
    </row>
    <row r="5106" spans="16:21" x14ac:dyDescent="0.25">
      <c r="P5106" s="10">
        <v>41934</v>
      </c>
      <c r="Q5106">
        <v>34.812220000000003</v>
      </c>
      <c r="S5106" s="42">
        <f t="shared" ca="1" si="85"/>
        <v>51077</v>
      </c>
      <c r="T5106" s="43">
        <f ca="1">_xll.BInterpol('Base CDI'!$H$4:$H$28,'Base CDI'!$J$4:$J$29,S5106,"Cubic","Extrapolate=Linear","MultiX=Average","Skip=True","Sort=True")</f>
        <v>13.40610807113543</v>
      </c>
      <c r="U5106" s="43">
        <f ca="1">_xll.BInterpol('Base CDI'!$H$4:$H$28,'Base CDI'!$I$4:$I$29,S5106,"Cubic","Extrapolate=Linear","MultiX=Average","Skip=True","Sort=True")</f>
        <v>13.359206566347467</v>
      </c>
    </row>
    <row r="5107" spans="16:21" x14ac:dyDescent="0.25">
      <c r="P5107" s="10">
        <v>41935</v>
      </c>
      <c r="Q5107">
        <v>34.826439999999998</v>
      </c>
      <c r="S5107" s="42">
        <f t="shared" ca="1" si="85"/>
        <v>51078</v>
      </c>
      <c r="T5107" s="43">
        <f ca="1">_xll.BInterpol('Base CDI'!$H$4:$H$28,'Base CDI'!$J$4:$J$29,S5107,"Cubic","Extrapolate=Linear","MultiX=Average","Skip=True","Sort=True")</f>
        <v>13.40606566347469</v>
      </c>
      <c r="U5107" s="43">
        <f ca="1">_xll.BInterpol('Base CDI'!$H$4:$H$28,'Base CDI'!$I$4:$I$29,S5107,"Cubic","Extrapolate=Linear","MultiX=Average","Skip=True","Sort=True")</f>
        <v>13.359138166894663</v>
      </c>
    </row>
    <row r="5108" spans="16:21" x14ac:dyDescent="0.25">
      <c r="P5108" s="10">
        <v>41936</v>
      </c>
      <c r="Q5108">
        <v>34.84066</v>
      </c>
      <c r="S5108" s="42">
        <f t="shared" ca="1" si="85"/>
        <v>51079</v>
      </c>
      <c r="T5108" s="43">
        <f ca="1">_xll.BInterpol('Base CDI'!$H$4:$H$28,'Base CDI'!$J$4:$J$29,S5108,"Cubic","Extrapolate=Linear","MultiX=Average","Skip=True","Sort=True")</f>
        <v>13.406023255813952</v>
      </c>
      <c r="U5108" s="43">
        <f ca="1">_xll.BInterpol('Base CDI'!$H$4:$H$28,'Base CDI'!$I$4:$I$29,S5108,"Cubic","Extrapolate=Linear","MultiX=Average","Skip=True","Sort=True")</f>
        <v>13.359069767441859</v>
      </c>
    </row>
    <row r="5109" spans="16:21" x14ac:dyDescent="0.25">
      <c r="P5109" s="10">
        <v>41939</v>
      </c>
      <c r="Q5109">
        <v>34.854900000000001</v>
      </c>
      <c r="S5109" s="42">
        <f t="shared" ca="1" si="85"/>
        <v>51080</v>
      </c>
      <c r="T5109" s="43">
        <f ca="1">_xll.BInterpol('Base CDI'!$H$4:$H$28,'Base CDI'!$J$4:$J$29,S5109,"Cubic","Extrapolate=Linear","MultiX=Average","Skip=True","Sort=True")</f>
        <v>13.405980848153213</v>
      </c>
      <c r="U5109" s="43">
        <f ca="1">_xll.BInterpol('Base CDI'!$H$4:$H$28,'Base CDI'!$I$4:$I$29,S5109,"Cubic","Extrapolate=Linear","MultiX=Average","Skip=True","Sort=True")</f>
        <v>13.359001367989055</v>
      </c>
    </row>
    <row r="5110" spans="16:21" x14ac:dyDescent="0.25">
      <c r="P5110" s="10">
        <v>41940</v>
      </c>
      <c r="Q5110">
        <v>34.869140000000002</v>
      </c>
      <c r="S5110" s="42">
        <f t="shared" ca="1" si="85"/>
        <v>51081</v>
      </c>
      <c r="T5110" s="43">
        <f ca="1">_xll.BInterpol('Base CDI'!$H$4:$H$28,'Base CDI'!$J$4:$J$29,S5110,"Cubic","Extrapolate=Linear","MultiX=Average","Skip=True","Sort=True")</f>
        <v>13.405938440492475</v>
      </c>
      <c r="U5110" s="43">
        <f ca="1">_xll.BInterpol('Base CDI'!$H$4:$H$28,'Base CDI'!$I$4:$I$29,S5110,"Cubic","Extrapolate=Linear","MultiX=Average","Skip=True","Sort=True")</f>
        <v>13.35893296853625</v>
      </c>
    </row>
    <row r="5111" spans="16:21" x14ac:dyDescent="0.25">
      <c r="P5111" s="10">
        <v>41941</v>
      </c>
      <c r="Q5111">
        <v>34.883380000000002</v>
      </c>
      <c r="S5111" s="42">
        <f t="shared" ca="1" si="85"/>
        <v>51082</v>
      </c>
      <c r="T5111" s="43">
        <f ca="1">_xll.BInterpol('Base CDI'!$H$4:$H$28,'Base CDI'!$J$4:$J$29,S5111,"Cubic","Extrapolate=Linear","MultiX=Average","Skip=True","Sort=True")</f>
        <v>13.405896032831736</v>
      </c>
      <c r="U5111" s="43">
        <f ca="1">_xll.BInterpol('Base CDI'!$H$4:$H$28,'Base CDI'!$I$4:$I$29,S5111,"Cubic","Extrapolate=Linear","MultiX=Average","Skip=True","Sort=True")</f>
        <v>13.358864569083446</v>
      </c>
    </row>
    <row r="5112" spans="16:21" x14ac:dyDescent="0.25">
      <c r="P5112" s="10">
        <v>41942</v>
      </c>
      <c r="Q5112">
        <v>34.897629999999999</v>
      </c>
      <c r="S5112" s="42">
        <f t="shared" ca="1" si="85"/>
        <v>51083</v>
      </c>
      <c r="T5112" s="43">
        <f ca="1">_xll.BInterpol('Base CDI'!$H$4:$H$28,'Base CDI'!$J$4:$J$29,S5112,"Cubic","Extrapolate=Linear","MultiX=Average","Skip=True","Sort=True")</f>
        <v>13.405853625170996</v>
      </c>
      <c r="U5112" s="43">
        <f ca="1">_xll.BInterpol('Base CDI'!$H$4:$H$28,'Base CDI'!$I$4:$I$29,S5112,"Cubic","Extrapolate=Linear","MultiX=Average","Skip=True","Sort=True")</f>
        <v>13.358796169630642</v>
      </c>
    </row>
    <row r="5113" spans="16:21" x14ac:dyDescent="0.25">
      <c r="P5113" s="10">
        <v>41943</v>
      </c>
      <c r="Q5113">
        <v>34.912199999999999</v>
      </c>
      <c r="S5113" s="42">
        <f t="shared" ca="1" si="85"/>
        <v>51084</v>
      </c>
      <c r="T5113" s="43">
        <f ca="1">_xll.BInterpol('Base CDI'!$H$4:$H$28,'Base CDI'!$J$4:$J$29,S5113,"Cubic","Extrapolate=Linear","MultiX=Average","Skip=True","Sort=True")</f>
        <v>13.405811217510259</v>
      </c>
      <c r="U5113" s="43">
        <f ca="1">_xll.BInterpol('Base CDI'!$H$4:$H$28,'Base CDI'!$I$4:$I$29,S5113,"Cubic","Extrapolate=Linear","MultiX=Average","Skip=True","Sort=True")</f>
        <v>13.358727770177838</v>
      </c>
    </row>
    <row r="5114" spans="16:21" x14ac:dyDescent="0.25">
      <c r="P5114" s="10">
        <v>41946</v>
      </c>
      <c r="Q5114">
        <v>34.926729999999999</v>
      </c>
      <c r="S5114" s="42">
        <f t="shared" ca="1" si="85"/>
        <v>51085</v>
      </c>
      <c r="T5114" s="43">
        <f ca="1">_xll.BInterpol('Base CDI'!$H$4:$H$28,'Base CDI'!$J$4:$J$29,S5114,"Cubic","Extrapolate=Linear","MultiX=Average","Skip=True","Sort=True")</f>
        <v>13.405768809849519</v>
      </c>
      <c r="U5114" s="43">
        <f ca="1">_xll.BInterpol('Base CDI'!$H$4:$H$28,'Base CDI'!$I$4:$I$29,S5114,"Cubic","Extrapolate=Linear","MultiX=Average","Skip=True","Sort=True")</f>
        <v>13.358659370725032</v>
      </c>
    </row>
    <row r="5115" spans="16:21" x14ac:dyDescent="0.25">
      <c r="P5115" s="10">
        <v>41947</v>
      </c>
      <c r="Q5115">
        <v>34.941270000000003</v>
      </c>
      <c r="S5115" s="42">
        <f t="shared" ca="1" si="85"/>
        <v>51086</v>
      </c>
      <c r="T5115" s="43">
        <f ca="1">_xll.BInterpol('Base CDI'!$H$4:$H$28,'Base CDI'!$J$4:$J$29,S5115,"Cubic","Extrapolate=Linear","MultiX=Average","Skip=True","Sort=True")</f>
        <v>13.405726402188781</v>
      </c>
      <c r="U5115" s="43">
        <f ca="1">_xll.BInterpol('Base CDI'!$H$4:$H$28,'Base CDI'!$I$4:$I$29,S5115,"Cubic","Extrapolate=Linear","MultiX=Average","Skip=True","Sort=True")</f>
        <v>13.358590971272228</v>
      </c>
    </row>
    <row r="5116" spans="16:21" x14ac:dyDescent="0.25">
      <c r="P5116" s="10">
        <v>41948</v>
      </c>
      <c r="Q5116">
        <v>34.955820000000003</v>
      </c>
      <c r="S5116" s="42">
        <f t="shared" ca="1" si="85"/>
        <v>51087</v>
      </c>
      <c r="T5116" s="43">
        <f ca="1">_xll.BInterpol('Base CDI'!$H$4:$H$28,'Base CDI'!$J$4:$J$29,S5116,"Cubic","Extrapolate=Linear","MultiX=Average","Skip=True","Sort=True")</f>
        <v>13.405683994528042</v>
      </c>
      <c r="U5116" s="43">
        <f ca="1">_xll.BInterpol('Base CDI'!$H$4:$H$28,'Base CDI'!$I$4:$I$29,S5116,"Cubic","Extrapolate=Linear","MultiX=Average","Skip=True","Sort=True")</f>
        <v>13.358522571819424</v>
      </c>
    </row>
    <row r="5117" spans="16:21" x14ac:dyDescent="0.25">
      <c r="P5117" s="10">
        <v>41949</v>
      </c>
      <c r="Q5117">
        <v>34.970410000000001</v>
      </c>
      <c r="S5117" s="42">
        <f t="shared" ca="1" si="85"/>
        <v>51088</v>
      </c>
      <c r="T5117" s="43">
        <f ca="1">_xll.BInterpol('Base CDI'!$H$4:$H$28,'Base CDI'!$J$4:$J$29,S5117,"Cubic","Extrapolate=Linear","MultiX=Average","Skip=True","Sort=True")</f>
        <v>13.405641586867304</v>
      </c>
      <c r="U5117" s="43">
        <f ca="1">_xll.BInterpol('Base CDI'!$H$4:$H$28,'Base CDI'!$I$4:$I$29,S5117,"Cubic","Extrapolate=Linear","MultiX=Average","Skip=True","Sort=True")</f>
        <v>13.358454172366621</v>
      </c>
    </row>
    <row r="5118" spans="16:21" x14ac:dyDescent="0.25">
      <c r="P5118" s="10">
        <v>41950</v>
      </c>
      <c r="Q5118">
        <v>34.985010000000003</v>
      </c>
      <c r="S5118" s="42">
        <f t="shared" ca="1" si="85"/>
        <v>51089</v>
      </c>
      <c r="T5118" s="43">
        <f ca="1">_xll.BInterpol('Base CDI'!$H$4:$H$28,'Base CDI'!$J$4:$J$29,S5118,"Cubic","Extrapolate=Linear","MultiX=Average","Skip=True","Sort=True")</f>
        <v>13.405599179206565</v>
      </c>
      <c r="U5118" s="43">
        <f ca="1">_xll.BInterpol('Base CDI'!$H$4:$H$28,'Base CDI'!$I$4:$I$29,S5118,"Cubic","Extrapolate=Linear","MultiX=Average","Skip=True","Sort=True")</f>
        <v>13.358385772913815</v>
      </c>
    </row>
    <row r="5119" spans="16:21" x14ac:dyDescent="0.25">
      <c r="P5119" s="10">
        <v>41953</v>
      </c>
      <c r="Q5119">
        <v>34.999609999999997</v>
      </c>
      <c r="S5119" s="42">
        <f t="shared" ca="1" si="85"/>
        <v>51090</v>
      </c>
      <c r="T5119" s="43">
        <f ca="1">_xll.BInterpol('Base CDI'!$H$4:$H$28,'Base CDI'!$J$4:$J$29,S5119,"Cubic","Extrapolate=Linear","MultiX=Average","Skip=True","Sort=True")</f>
        <v>13.405556771545825</v>
      </c>
      <c r="U5119" s="43">
        <f ca="1">_xll.BInterpol('Base CDI'!$H$4:$H$28,'Base CDI'!$I$4:$I$29,S5119,"Cubic","Extrapolate=Linear","MultiX=Average","Skip=True","Sort=True")</f>
        <v>13.358317373461011</v>
      </c>
    </row>
    <row r="5120" spans="16:21" x14ac:dyDescent="0.25">
      <c r="P5120" s="10">
        <v>41954</v>
      </c>
      <c r="Q5120">
        <v>35.014229999999998</v>
      </c>
      <c r="S5120" s="42">
        <f t="shared" ca="1" si="85"/>
        <v>51091</v>
      </c>
      <c r="T5120" s="43">
        <f ca="1">_xll.BInterpol('Base CDI'!$H$4:$H$28,'Base CDI'!$J$4:$J$29,S5120,"Cubic","Extrapolate=Linear","MultiX=Average","Skip=True","Sort=True")</f>
        <v>13.405514363885088</v>
      </c>
      <c r="U5120" s="43">
        <f ca="1">_xll.BInterpol('Base CDI'!$H$4:$H$28,'Base CDI'!$I$4:$I$29,S5120,"Cubic","Extrapolate=Linear","MultiX=Average","Skip=True","Sort=True")</f>
        <v>13.358248974008207</v>
      </c>
    </row>
    <row r="5121" spans="16:21" x14ac:dyDescent="0.25">
      <c r="P5121" s="10">
        <v>41955</v>
      </c>
      <c r="Q5121">
        <v>35.028840000000002</v>
      </c>
      <c r="S5121" s="42">
        <f t="shared" ca="1" si="85"/>
        <v>51092</v>
      </c>
      <c r="T5121" s="43">
        <f ca="1">_xll.BInterpol('Base CDI'!$H$4:$H$28,'Base CDI'!$J$4:$J$29,S5121,"Cubic","Extrapolate=Linear","MultiX=Average","Skip=True","Sort=True")</f>
        <v>13.405471956224348</v>
      </c>
      <c r="U5121" s="43">
        <f ca="1">_xll.BInterpol('Base CDI'!$H$4:$H$28,'Base CDI'!$I$4:$I$29,S5121,"Cubic","Extrapolate=Linear","MultiX=Average","Skip=True","Sort=True")</f>
        <v>13.358180574555401</v>
      </c>
    </row>
    <row r="5122" spans="16:21" x14ac:dyDescent="0.25">
      <c r="P5122" s="10">
        <v>41956</v>
      </c>
      <c r="Q5122">
        <v>35.043460000000003</v>
      </c>
      <c r="S5122" s="42">
        <f t="shared" ca="1" si="85"/>
        <v>51093</v>
      </c>
      <c r="T5122" s="43">
        <f ca="1">_xll.BInterpol('Base CDI'!$H$4:$H$28,'Base CDI'!$J$4:$J$29,S5122,"Cubic","Extrapolate=Linear","MultiX=Average","Skip=True","Sort=True")</f>
        <v>13.40542954856361</v>
      </c>
      <c r="U5122" s="43">
        <f ca="1">_xll.BInterpol('Base CDI'!$H$4:$H$28,'Base CDI'!$I$4:$I$29,S5122,"Cubic","Extrapolate=Linear","MultiX=Average","Skip=True","Sort=True")</f>
        <v>13.358112175102598</v>
      </c>
    </row>
    <row r="5123" spans="16:21" x14ac:dyDescent="0.25">
      <c r="P5123" s="10">
        <v>41957</v>
      </c>
      <c r="Q5123">
        <v>35.05809</v>
      </c>
      <c r="S5123" s="42">
        <f t="shared" ca="1" si="85"/>
        <v>51094</v>
      </c>
      <c r="T5123" s="43">
        <f ca="1">_xll.BInterpol('Base CDI'!$H$4:$H$28,'Base CDI'!$J$4:$J$29,S5123,"Cubic","Extrapolate=Linear","MultiX=Average","Skip=True","Sort=True")</f>
        <v>13.405387140902871</v>
      </c>
      <c r="U5123" s="43">
        <f ca="1">_xll.BInterpol('Base CDI'!$H$4:$H$28,'Base CDI'!$I$4:$I$29,S5123,"Cubic","Extrapolate=Linear","MultiX=Average","Skip=True","Sort=True")</f>
        <v>13.358043775649794</v>
      </c>
    </row>
    <row r="5124" spans="16:21" x14ac:dyDescent="0.25">
      <c r="P5124" s="10">
        <v>41960</v>
      </c>
      <c r="Q5124">
        <v>35.07273</v>
      </c>
      <c r="S5124" s="42">
        <f t="shared" ca="1" si="85"/>
        <v>51095</v>
      </c>
      <c r="T5124" s="43">
        <f ca="1">_xll.BInterpol('Base CDI'!$H$4:$H$28,'Base CDI'!$J$4:$J$29,S5124,"Cubic","Extrapolate=Linear","MultiX=Average","Skip=True","Sort=True")</f>
        <v>13.405344733242133</v>
      </c>
      <c r="U5124" s="43">
        <f ca="1">_xll.BInterpol('Base CDI'!$H$4:$H$28,'Base CDI'!$I$4:$I$29,S5124,"Cubic","Extrapolate=Linear","MultiX=Average","Skip=True","Sort=True")</f>
        <v>13.35797537619699</v>
      </c>
    </row>
    <row r="5125" spans="16:21" x14ac:dyDescent="0.25">
      <c r="P5125" s="10">
        <v>41961</v>
      </c>
      <c r="Q5125">
        <v>35.08737</v>
      </c>
      <c r="S5125" s="42">
        <f t="shared" ca="1" si="85"/>
        <v>51096</v>
      </c>
      <c r="T5125" s="43">
        <f ca="1">_xll.BInterpol('Base CDI'!$H$4:$H$28,'Base CDI'!$J$4:$J$29,S5125,"Cubic","Extrapolate=Linear","MultiX=Average","Skip=True","Sort=True")</f>
        <v>13.405302325581394</v>
      </c>
      <c r="U5125" s="43">
        <f ca="1">_xll.BInterpol('Base CDI'!$H$4:$H$28,'Base CDI'!$I$4:$I$29,S5125,"Cubic","Extrapolate=Linear","MultiX=Average","Skip=True","Sort=True")</f>
        <v>13.357906976744184</v>
      </c>
    </row>
    <row r="5126" spans="16:21" x14ac:dyDescent="0.25">
      <c r="P5126" s="10">
        <v>41962</v>
      </c>
      <c r="Q5126">
        <v>35.10201</v>
      </c>
      <c r="S5126" s="42">
        <f t="shared" ca="1" si="85"/>
        <v>51097</v>
      </c>
      <c r="T5126" s="43">
        <f ca="1">_xll.BInterpol('Base CDI'!$H$4:$H$28,'Base CDI'!$J$4:$J$29,S5126,"Cubic","Extrapolate=Linear","MultiX=Average","Skip=True","Sort=True")</f>
        <v>13.405259917920656</v>
      </c>
      <c r="U5126" s="43">
        <f ca="1">_xll.BInterpol('Base CDI'!$H$4:$H$28,'Base CDI'!$I$4:$I$29,S5126,"Cubic","Extrapolate=Linear","MultiX=Average","Skip=True","Sort=True")</f>
        <v>13.35783857729138</v>
      </c>
    </row>
    <row r="5127" spans="16:21" x14ac:dyDescent="0.25">
      <c r="P5127" s="10">
        <v>41963</v>
      </c>
      <c r="Q5127">
        <v>35.116660000000003</v>
      </c>
      <c r="S5127" s="42">
        <f t="shared" ca="1" si="85"/>
        <v>51098</v>
      </c>
      <c r="T5127" s="43">
        <f ca="1">_xll.BInterpol('Base CDI'!$H$4:$H$28,'Base CDI'!$J$4:$J$29,S5127,"Cubic","Extrapolate=Linear","MultiX=Average","Skip=True","Sort=True")</f>
        <v>13.405217510259916</v>
      </c>
      <c r="U5127" s="43">
        <f ca="1">_xll.BInterpol('Base CDI'!$H$4:$H$28,'Base CDI'!$I$4:$I$29,S5127,"Cubic","Extrapolate=Linear","MultiX=Average","Skip=True","Sort=True")</f>
        <v>13.357770177838576</v>
      </c>
    </row>
    <row r="5128" spans="16:21" x14ac:dyDescent="0.25">
      <c r="P5128" s="10">
        <v>41964</v>
      </c>
      <c r="Q5128">
        <v>35.131320000000002</v>
      </c>
      <c r="S5128" s="42">
        <f t="shared" ca="1" si="85"/>
        <v>51099</v>
      </c>
      <c r="T5128" s="43">
        <f ca="1">_xll.BInterpol('Base CDI'!$H$4:$H$28,'Base CDI'!$J$4:$J$29,S5128,"Cubic","Extrapolate=Linear","MultiX=Average","Skip=True","Sort=True")</f>
        <v>13.405175102599177</v>
      </c>
      <c r="U5128" s="43">
        <f ca="1">_xll.BInterpol('Base CDI'!$H$4:$H$28,'Base CDI'!$I$4:$I$29,S5128,"Cubic","Extrapolate=Linear","MultiX=Average","Skip=True","Sort=True")</f>
        <v>13.357701778385772</v>
      </c>
    </row>
    <row r="5129" spans="16:21" x14ac:dyDescent="0.25">
      <c r="P5129" s="10">
        <v>41967</v>
      </c>
      <c r="Q5129">
        <v>35.145989999999998</v>
      </c>
      <c r="S5129" s="42">
        <f t="shared" ca="1" si="85"/>
        <v>51100</v>
      </c>
      <c r="T5129" s="43">
        <f ca="1">_xll.BInterpol('Base CDI'!$H$4:$H$28,'Base CDI'!$J$4:$J$29,S5129,"Cubic","Extrapolate=Linear","MultiX=Average","Skip=True","Sort=True")</f>
        <v>13.405132694938439</v>
      </c>
      <c r="U5129" s="43">
        <f ca="1">_xll.BInterpol('Base CDI'!$H$4:$H$28,'Base CDI'!$I$4:$I$29,S5129,"Cubic","Extrapolate=Linear","MultiX=Average","Skip=True","Sort=True")</f>
        <v>13.357633378932967</v>
      </c>
    </row>
    <row r="5130" spans="16:21" x14ac:dyDescent="0.25">
      <c r="P5130" s="10">
        <v>41968</v>
      </c>
      <c r="Q5130">
        <v>35.16066</v>
      </c>
      <c r="S5130" s="42">
        <f t="shared" ca="1" si="85"/>
        <v>51101</v>
      </c>
      <c r="T5130" s="43">
        <f ca="1">_xll.BInterpol('Base CDI'!$H$4:$H$28,'Base CDI'!$J$4:$J$29,S5130,"Cubic","Extrapolate=Linear","MultiX=Average","Skip=True","Sort=True")</f>
        <v>13.4050902872777</v>
      </c>
      <c r="U5130" s="43">
        <f ca="1">_xll.BInterpol('Base CDI'!$H$4:$H$28,'Base CDI'!$I$4:$I$29,S5130,"Cubic","Extrapolate=Linear","MultiX=Average","Skip=True","Sort=True")</f>
        <v>13.357564979480163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6">S5130+1</f>
        <v>51102</v>
      </c>
      <c r="T5131" s="43">
        <f ca="1">_xll.BInterpol('Base CDI'!$H$4:$H$28,'Base CDI'!$J$4:$J$29,S5131,"Cubic","Extrapolate=Linear","MultiX=Average","Skip=True","Sort=True")</f>
        <v>13.405047879616962</v>
      </c>
      <c r="U5131" s="43">
        <f ca="1">_xll.BInterpol('Base CDI'!$H$4:$H$28,'Base CDI'!$I$4:$I$29,S5131,"Cubic","Extrapolate=Linear","MultiX=Average","Skip=True","Sort=True")</f>
        <v>13.357496580027359</v>
      </c>
    </row>
    <row r="5132" spans="16:21" x14ac:dyDescent="0.25">
      <c r="P5132" s="10">
        <v>41970</v>
      </c>
      <c r="Q5132">
        <v>35.190019999999997</v>
      </c>
      <c r="S5132" s="42">
        <f t="shared" ca="1" si="86"/>
        <v>51103</v>
      </c>
      <c r="T5132" s="43">
        <f ca="1">_xll.BInterpol('Base CDI'!$H$4:$H$28,'Base CDI'!$J$4:$J$29,S5132,"Cubic","Extrapolate=Linear","MultiX=Average","Skip=True","Sort=True")</f>
        <v>13.405005471956223</v>
      </c>
      <c r="U5132" s="43">
        <f ca="1">_xll.BInterpol('Base CDI'!$H$4:$H$28,'Base CDI'!$I$4:$I$29,S5132,"Cubic","Extrapolate=Linear","MultiX=Average","Skip=True","Sort=True")</f>
        <v>13.357428180574555</v>
      </c>
    </row>
    <row r="5133" spans="16:21" x14ac:dyDescent="0.25">
      <c r="P5133" s="10">
        <v>41971</v>
      </c>
      <c r="Q5133">
        <v>35.204709999999999</v>
      </c>
      <c r="S5133" s="42">
        <f t="shared" ca="1" si="86"/>
        <v>51104</v>
      </c>
      <c r="T5133" s="43">
        <f ca="1">_xll.BInterpol('Base CDI'!$H$4:$H$28,'Base CDI'!$J$4:$J$29,S5133,"Cubic","Extrapolate=Linear","MultiX=Average","Skip=True","Sort=True")</f>
        <v>13.404963064295485</v>
      </c>
      <c r="U5133" s="43">
        <f ca="1">_xll.BInterpol('Base CDI'!$H$4:$H$28,'Base CDI'!$I$4:$I$29,S5133,"Cubic","Extrapolate=Linear","MultiX=Average","Skip=True","Sort=True")</f>
        <v>13.357359781121749</v>
      </c>
    </row>
    <row r="5134" spans="16:21" x14ac:dyDescent="0.25">
      <c r="P5134" s="10">
        <v>41974</v>
      </c>
      <c r="Q5134">
        <v>35.219369999999998</v>
      </c>
      <c r="S5134" s="42">
        <f t="shared" ca="1" si="86"/>
        <v>51105</v>
      </c>
      <c r="T5134" s="43">
        <f ca="1">_xll.BInterpol('Base CDI'!$H$4:$H$28,'Base CDI'!$J$4:$J$29,S5134,"Cubic","Extrapolate=Linear","MultiX=Average","Skip=True","Sort=True")</f>
        <v>13.404920656634745</v>
      </c>
      <c r="U5134" s="43">
        <f ca="1">_xll.BInterpol('Base CDI'!$H$4:$H$28,'Base CDI'!$I$4:$I$29,S5134,"Cubic","Extrapolate=Linear","MultiX=Average","Skip=True","Sort=True")</f>
        <v>13.357291381668945</v>
      </c>
    </row>
    <row r="5135" spans="16:21" x14ac:dyDescent="0.25">
      <c r="P5135" s="10">
        <v>41975</v>
      </c>
      <c r="Q5135">
        <v>35.234029999999997</v>
      </c>
      <c r="S5135" s="42">
        <f t="shared" ca="1" si="86"/>
        <v>51106</v>
      </c>
      <c r="T5135" s="43">
        <f ca="1">_xll.BInterpol('Base CDI'!$H$4:$H$28,'Base CDI'!$J$4:$J$29,S5135,"Cubic","Extrapolate=Linear","MultiX=Average","Skip=True","Sort=True")</f>
        <v>13.404878248974006</v>
      </c>
      <c r="U5135" s="43">
        <f ca="1">_xll.BInterpol('Base CDI'!$H$4:$H$28,'Base CDI'!$I$4:$I$29,S5135,"Cubic","Extrapolate=Linear","MultiX=Average","Skip=True","Sort=True")</f>
        <v>13.357222982216141</v>
      </c>
    </row>
    <row r="5136" spans="16:21" x14ac:dyDescent="0.25">
      <c r="P5136" s="10">
        <v>41976</v>
      </c>
      <c r="Q5136">
        <v>35.248699999999999</v>
      </c>
      <c r="S5136" s="42">
        <f t="shared" ca="1" si="86"/>
        <v>51107</v>
      </c>
      <c r="T5136" s="43">
        <f ca="1">_xll.BInterpol('Base CDI'!$H$4:$H$28,'Base CDI'!$J$4:$J$29,S5136,"Cubic","Extrapolate=Linear","MultiX=Average","Skip=True","Sort=True")</f>
        <v>13.404835841313268</v>
      </c>
      <c r="U5136" s="43">
        <f ca="1">_xll.BInterpol('Base CDI'!$H$4:$H$28,'Base CDI'!$I$4:$I$29,S5136,"Cubic","Extrapolate=Linear","MultiX=Average","Skip=True","Sort=True")</f>
        <v>13.357154582763336</v>
      </c>
    </row>
    <row r="5137" spans="16:21" x14ac:dyDescent="0.25">
      <c r="P5137" s="10">
        <v>41977</v>
      </c>
      <c r="Q5137">
        <v>35.263420000000004</v>
      </c>
      <c r="S5137" s="42">
        <f t="shared" ca="1" si="86"/>
        <v>51108</v>
      </c>
      <c r="T5137" s="43">
        <f ca="1">_xll.BInterpol('Base CDI'!$H$4:$H$28,'Base CDI'!$J$4:$J$29,S5137,"Cubic","Extrapolate=Linear","MultiX=Average","Skip=True","Sort=True")</f>
        <v>13.404793433652529</v>
      </c>
      <c r="U5137" s="43">
        <f ca="1">_xll.BInterpol('Base CDI'!$H$4:$H$28,'Base CDI'!$I$4:$I$29,S5137,"Cubic","Extrapolate=Linear","MultiX=Average","Skip=True","Sort=True")</f>
        <v>13.357086183310532</v>
      </c>
    </row>
    <row r="5138" spans="16:21" x14ac:dyDescent="0.25">
      <c r="P5138" s="10">
        <v>41978</v>
      </c>
      <c r="Q5138">
        <v>35.278759999999998</v>
      </c>
      <c r="S5138" s="42">
        <f t="shared" ca="1" si="86"/>
        <v>51109</v>
      </c>
      <c r="T5138" s="43">
        <f ca="1">_xll.BInterpol('Base CDI'!$H$4:$H$28,'Base CDI'!$J$4:$J$29,S5138,"Cubic","Extrapolate=Linear","MultiX=Average","Skip=True","Sort=True")</f>
        <v>13.404751025991791</v>
      </c>
      <c r="U5138" s="43">
        <f ca="1">_xll.BInterpol('Base CDI'!$H$4:$H$28,'Base CDI'!$I$4:$I$29,S5138,"Cubic","Extrapolate=Linear","MultiX=Average","Skip=True","Sort=True")</f>
        <v>13.357017783857728</v>
      </c>
    </row>
    <row r="5139" spans="16:21" x14ac:dyDescent="0.25">
      <c r="P5139" s="10">
        <v>41981</v>
      </c>
      <c r="Q5139">
        <v>35.294119999999999</v>
      </c>
      <c r="S5139" s="42">
        <f t="shared" ca="1" si="86"/>
        <v>51110</v>
      </c>
      <c r="T5139" s="43">
        <f ca="1">_xll.BInterpol('Base CDI'!$H$4:$H$28,'Base CDI'!$J$4:$J$29,S5139,"Cubic","Extrapolate=Linear","MultiX=Average","Skip=True","Sort=True")</f>
        <v>13.404708618331052</v>
      </c>
      <c r="U5139" s="43">
        <f ca="1">_xll.BInterpol('Base CDI'!$H$4:$H$28,'Base CDI'!$I$4:$I$29,S5139,"Cubic","Extrapolate=Linear","MultiX=Average","Skip=True","Sort=True")</f>
        <v>13.356949384404924</v>
      </c>
    </row>
    <row r="5140" spans="16:21" x14ac:dyDescent="0.25">
      <c r="P5140" s="10">
        <v>41982</v>
      </c>
      <c r="Q5140">
        <v>35.309480000000001</v>
      </c>
      <c r="S5140" s="42">
        <f t="shared" ca="1" si="86"/>
        <v>51111</v>
      </c>
      <c r="T5140" s="43">
        <f ca="1">_xll.BInterpol('Base CDI'!$H$4:$H$28,'Base CDI'!$J$4:$J$29,S5140,"Cubic","Extrapolate=Linear","MultiX=Average","Skip=True","Sort=True")</f>
        <v>13.404666210670314</v>
      </c>
      <c r="U5140" s="43">
        <f ca="1">_xll.BInterpol('Base CDI'!$H$4:$H$28,'Base CDI'!$I$4:$I$29,S5140,"Cubic","Extrapolate=Linear","MultiX=Average","Skip=True","Sort=True")</f>
        <v>13.356880984952118</v>
      </c>
    </row>
    <row r="5141" spans="16:21" x14ac:dyDescent="0.25">
      <c r="P5141" s="10">
        <v>41983</v>
      </c>
      <c r="Q5141">
        <v>35.324829999999999</v>
      </c>
      <c r="S5141" s="42">
        <f t="shared" ca="1" si="86"/>
        <v>51112</v>
      </c>
      <c r="T5141" s="43">
        <f ca="1">_xll.BInterpol('Base CDI'!$H$4:$H$28,'Base CDI'!$J$4:$J$29,S5141,"Cubic","Extrapolate=Linear","MultiX=Average","Skip=True","Sort=True")</f>
        <v>13.404623803009574</v>
      </c>
      <c r="U5141" s="43">
        <f ca="1">_xll.BInterpol('Base CDI'!$H$4:$H$28,'Base CDI'!$I$4:$I$29,S5141,"Cubic","Extrapolate=Linear","MultiX=Average","Skip=True","Sort=True")</f>
        <v>13.356812585499314</v>
      </c>
    </row>
    <row r="5142" spans="16:21" x14ac:dyDescent="0.25">
      <c r="P5142" s="10">
        <v>41984</v>
      </c>
      <c r="Q5142">
        <v>35.340179999999997</v>
      </c>
      <c r="S5142" s="42">
        <f t="shared" ca="1" si="86"/>
        <v>51113</v>
      </c>
      <c r="T5142" s="43">
        <f ca="1">_xll.BInterpol('Base CDI'!$H$4:$H$28,'Base CDI'!$J$4:$J$29,S5142,"Cubic","Extrapolate=Linear","MultiX=Average","Skip=True","Sort=True")</f>
        <v>13.404581395348835</v>
      </c>
      <c r="U5142" s="43">
        <f ca="1">_xll.BInterpol('Base CDI'!$H$4:$H$28,'Base CDI'!$I$4:$I$29,S5142,"Cubic","Extrapolate=Linear","MultiX=Average","Skip=True","Sort=True")</f>
        <v>13.356744186046511</v>
      </c>
    </row>
    <row r="5143" spans="16:21" x14ac:dyDescent="0.25">
      <c r="P5143" s="10">
        <v>41985</v>
      </c>
      <c r="Q5143">
        <v>35.355559999999997</v>
      </c>
      <c r="S5143" s="42">
        <f t="shared" ca="1" si="86"/>
        <v>51114</v>
      </c>
      <c r="T5143" s="43">
        <f ca="1">_xll.BInterpol('Base CDI'!$H$4:$H$28,'Base CDI'!$J$4:$J$29,S5143,"Cubic","Extrapolate=Linear","MultiX=Average","Skip=True","Sort=True")</f>
        <v>13.404538987688097</v>
      </c>
      <c r="U5143" s="43">
        <f ca="1">_xll.BInterpol('Base CDI'!$H$4:$H$28,'Base CDI'!$I$4:$I$29,S5143,"Cubic","Extrapolate=Linear","MultiX=Average","Skip=True","Sort=True")</f>
        <v>13.356675786593707</v>
      </c>
    </row>
    <row r="5144" spans="16:21" x14ac:dyDescent="0.25">
      <c r="P5144" s="10">
        <v>41988</v>
      </c>
      <c r="Q5144">
        <v>35.370950000000001</v>
      </c>
      <c r="S5144" s="42">
        <f t="shared" ca="1" si="86"/>
        <v>51115</v>
      </c>
      <c r="T5144" s="43">
        <f ca="1">_xll.BInterpol('Base CDI'!$H$4:$H$28,'Base CDI'!$J$4:$J$29,S5144,"Cubic","Extrapolate=Linear","MultiX=Average","Skip=True","Sort=True")</f>
        <v>13.404496580027358</v>
      </c>
      <c r="U5144" s="43">
        <f ca="1">_xll.BInterpol('Base CDI'!$H$4:$H$28,'Base CDI'!$I$4:$I$29,S5144,"Cubic","Extrapolate=Linear","MultiX=Average","Skip=True","Sort=True")</f>
        <v>13.356607387140901</v>
      </c>
    </row>
    <row r="5145" spans="16:21" x14ac:dyDescent="0.25">
      <c r="P5145" s="10">
        <v>41989</v>
      </c>
      <c r="Q5145">
        <v>35.386339999999997</v>
      </c>
      <c r="S5145" s="42">
        <f t="shared" ca="1" si="86"/>
        <v>51116</v>
      </c>
      <c r="T5145" s="43">
        <f ca="1">_xll.BInterpol('Base CDI'!$H$4:$H$28,'Base CDI'!$J$4:$J$29,S5145,"Cubic","Extrapolate=Linear","MultiX=Average","Skip=True","Sort=True")</f>
        <v>13.40445417236662</v>
      </c>
      <c r="U5145" s="43">
        <f ca="1">_xll.BInterpol('Base CDI'!$H$4:$H$28,'Base CDI'!$I$4:$I$29,S5145,"Cubic","Extrapolate=Linear","MultiX=Average","Skip=True","Sort=True")</f>
        <v>13.356538987688097</v>
      </c>
    </row>
    <row r="5146" spans="16:21" x14ac:dyDescent="0.25">
      <c r="P5146" s="10">
        <v>41990</v>
      </c>
      <c r="Q5146">
        <v>35.401739999999997</v>
      </c>
      <c r="S5146" s="42">
        <f t="shared" ca="1" si="86"/>
        <v>51117</v>
      </c>
      <c r="T5146" s="43">
        <f ca="1">_xll.BInterpol('Base CDI'!$H$4:$H$28,'Base CDI'!$J$4:$J$29,S5146,"Cubic","Extrapolate=Linear","MultiX=Average","Skip=True","Sort=True")</f>
        <v>13.40441176470588</v>
      </c>
      <c r="U5146" s="43">
        <f ca="1">_xll.BInterpol('Base CDI'!$H$4:$H$28,'Base CDI'!$I$4:$I$29,S5146,"Cubic","Extrapolate=Linear","MultiX=Average","Skip=True","Sort=True")</f>
        <v>13.356470588235293</v>
      </c>
    </row>
    <row r="5147" spans="16:21" x14ac:dyDescent="0.25">
      <c r="P5147" s="10">
        <v>41991</v>
      </c>
      <c r="Q5147">
        <v>35.417149999999999</v>
      </c>
      <c r="S5147" s="42">
        <f t="shared" ca="1" si="86"/>
        <v>51118</v>
      </c>
      <c r="T5147" s="43">
        <f ca="1">_xll.BInterpol('Base CDI'!$H$4:$H$28,'Base CDI'!$J$4:$J$29,S5147,"Cubic","Extrapolate=Linear","MultiX=Average","Skip=True","Sort=True")</f>
        <v>13.404369357045143</v>
      </c>
      <c r="U5147" s="43">
        <f ca="1">_xll.BInterpol('Base CDI'!$H$4:$H$28,'Base CDI'!$I$4:$I$29,S5147,"Cubic","Extrapolate=Linear","MultiX=Average","Skip=True","Sort=True")</f>
        <v>13.356402188782489</v>
      </c>
    </row>
    <row r="5148" spans="16:21" x14ac:dyDescent="0.25">
      <c r="P5148" s="10">
        <v>41992</v>
      </c>
      <c r="Q5148">
        <v>35.432569999999998</v>
      </c>
      <c r="S5148" s="42">
        <f t="shared" ca="1" si="86"/>
        <v>51119</v>
      </c>
      <c r="T5148" s="43">
        <f ca="1">_xll.BInterpol('Base CDI'!$H$4:$H$28,'Base CDI'!$J$4:$J$29,S5148,"Cubic","Extrapolate=Linear","MultiX=Average","Skip=True","Sort=True")</f>
        <v>13.404326949384403</v>
      </c>
      <c r="U5148" s="43">
        <f ca="1">_xll.BInterpol('Base CDI'!$H$4:$H$28,'Base CDI'!$I$4:$I$29,S5148,"Cubic","Extrapolate=Linear","MultiX=Average","Skip=True","Sort=True")</f>
        <v>13.356333789329684</v>
      </c>
    </row>
    <row r="5149" spans="16:21" x14ac:dyDescent="0.25">
      <c r="P5149" s="10">
        <v>41995</v>
      </c>
      <c r="Q5149">
        <v>35.447989999999997</v>
      </c>
      <c r="S5149" s="42">
        <f t="shared" ca="1" si="86"/>
        <v>51120</v>
      </c>
      <c r="T5149" s="43">
        <f ca="1">_xll.BInterpol('Base CDI'!$H$4:$H$28,'Base CDI'!$J$4:$J$29,S5149,"Cubic","Extrapolate=Linear","MultiX=Average","Skip=True","Sort=True")</f>
        <v>13.404284541723664</v>
      </c>
      <c r="U5149" s="43">
        <f ca="1">_xll.BInterpol('Base CDI'!$H$4:$H$28,'Base CDI'!$I$4:$I$29,S5149,"Cubic","Extrapolate=Linear","MultiX=Average","Skip=True","Sort=True")</f>
        <v>13.35626538987688</v>
      </c>
    </row>
    <row r="5150" spans="16:21" x14ac:dyDescent="0.25">
      <c r="P5150" s="10">
        <v>41996</v>
      </c>
      <c r="Q5150">
        <v>35.463419999999999</v>
      </c>
      <c r="S5150" s="42">
        <f t="shared" ca="1" si="86"/>
        <v>51121</v>
      </c>
      <c r="T5150" s="43">
        <f ca="1">_xll.BInterpol('Base CDI'!$H$4:$H$28,'Base CDI'!$J$4:$J$29,S5150,"Cubic","Extrapolate=Linear","MultiX=Average","Skip=True","Sort=True")</f>
        <v>13.404242134062926</v>
      </c>
      <c r="U5150" s="43">
        <f ca="1">_xll.BInterpol('Base CDI'!$H$4:$H$28,'Base CDI'!$I$4:$I$29,S5150,"Cubic","Extrapolate=Linear","MultiX=Average","Skip=True","Sort=True")</f>
        <v>13.356196990424076</v>
      </c>
    </row>
    <row r="5151" spans="16:21" x14ac:dyDescent="0.25">
      <c r="P5151" s="10">
        <v>41997</v>
      </c>
      <c r="Q5151">
        <v>35.478830000000002</v>
      </c>
      <c r="S5151" s="42">
        <f t="shared" ca="1" si="86"/>
        <v>51122</v>
      </c>
      <c r="T5151" s="43">
        <f ca="1">_xll.BInterpol('Base CDI'!$H$4:$H$28,'Base CDI'!$J$4:$J$29,S5151,"Cubic","Extrapolate=Linear","MultiX=Average","Skip=True","Sort=True")</f>
        <v>13.404199726402187</v>
      </c>
      <c r="U5151" s="43">
        <f ca="1">_xll.BInterpol('Base CDI'!$H$4:$H$28,'Base CDI'!$I$4:$I$29,S5151,"Cubic","Extrapolate=Linear","MultiX=Average","Skip=True","Sort=True")</f>
        <v>13.35612859097127</v>
      </c>
    </row>
    <row r="5152" spans="16:21" x14ac:dyDescent="0.25">
      <c r="P5152" s="10">
        <v>41999</v>
      </c>
      <c r="Q5152">
        <v>35.494250000000001</v>
      </c>
      <c r="S5152" s="42">
        <f t="shared" ca="1" si="86"/>
        <v>51123</v>
      </c>
      <c r="T5152" s="43">
        <f ca="1">_xll.BInterpol('Base CDI'!$H$4:$H$28,'Base CDI'!$J$4:$J$29,S5152,"Cubic","Extrapolate=Linear","MultiX=Average","Skip=True","Sort=True")</f>
        <v>13.404157318741449</v>
      </c>
      <c r="U5152" s="43">
        <f ca="1">_xll.BInterpol('Base CDI'!$H$4:$H$28,'Base CDI'!$I$4:$I$29,S5152,"Cubic","Extrapolate=Linear","MultiX=Average","Skip=True","Sort=True")</f>
        <v>13.356060191518466</v>
      </c>
    </row>
    <row r="5153" spans="16:21" x14ac:dyDescent="0.25">
      <c r="P5153" s="10">
        <v>42002</v>
      </c>
      <c r="Q5153">
        <v>35.50967</v>
      </c>
      <c r="S5153" s="42">
        <f t="shared" ca="1" si="86"/>
        <v>51124</v>
      </c>
      <c r="T5153" s="43">
        <f ca="1">_xll.BInterpol('Base CDI'!$H$4:$H$28,'Base CDI'!$J$4:$J$29,S5153,"Cubic","Extrapolate=Linear","MultiX=Average","Skip=True","Sort=True")</f>
        <v>13.404114911080709</v>
      </c>
      <c r="U5153" s="43">
        <f ca="1">_xll.BInterpol('Base CDI'!$H$4:$H$28,'Base CDI'!$I$4:$I$29,S5153,"Cubic","Extrapolate=Linear","MultiX=Average","Skip=True","Sort=True")</f>
        <v>13.355991792065662</v>
      </c>
    </row>
    <row r="5154" spans="16:21" x14ac:dyDescent="0.25">
      <c r="P5154" s="10">
        <v>42003</v>
      </c>
      <c r="Q5154">
        <v>35.525129999999997</v>
      </c>
      <c r="S5154" s="42">
        <f t="shared" ca="1" si="86"/>
        <v>51125</v>
      </c>
      <c r="T5154" s="43">
        <f ca="1">_xll.BInterpol('Base CDI'!$H$4:$H$28,'Base CDI'!$J$4:$J$29,S5154,"Cubic","Extrapolate=Linear","MultiX=Average","Skip=True","Sort=True")</f>
        <v>13.404072503419972</v>
      </c>
      <c r="U5154" s="43">
        <f ca="1">_xll.BInterpol('Base CDI'!$H$4:$H$28,'Base CDI'!$I$4:$I$29,S5154,"Cubic","Extrapolate=Linear","MultiX=Average","Skip=True","Sort=True")</f>
        <v>13.355923392612858</v>
      </c>
    </row>
    <row r="5155" spans="16:21" x14ac:dyDescent="0.25">
      <c r="P5155" s="10">
        <v>42004</v>
      </c>
      <c r="Q5155">
        <v>35.540570000000002</v>
      </c>
      <c r="S5155" s="42">
        <f t="shared" ca="1" si="86"/>
        <v>51126</v>
      </c>
      <c r="T5155" s="43">
        <f ca="1">_xll.BInterpol('Base CDI'!$H$4:$H$28,'Base CDI'!$J$4:$J$29,S5155,"Cubic","Extrapolate=Linear","MultiX=Average","Skip=True","Sort=True")</f>
        <v>13.404030095759232</v>
      </c>
      <c r="U5155" s="43">
        <f ca="1">_xll.BInterpol('Base CDI'!$H$4:$H$28,'Base CDI'!$I$4:$I$29,S5155,"Cubic","Extrapolate=Linear","MultiX=Average","Skip=True","Sort=True")</f>
        <v>13.355854993160053</v>
      </c>
    </row>
    <row r="5156" spans="16:21" x14ac:dyDescent="0.25">
      <c r="P5156" s="10">
        <v>42006</v>
      </c>
      <c r="Q5156">
        <v>35.556010000000001</v>
      </c>
      <c r="S5156" s="42">
        <f t="shared" ca="1" si="86"/>
        <v>51127</v>
      </c>
      <c r="T5156" s="43">
        <f ca="1">_xll.BInterpol('Base CDI'!$H$4:$H$28,'Base CDI'!$J$4:$J$29,S5156,"Cubic","Extrapolate=Linear","MultiX=Average","Skip=True","Sort=True")</f>
        <v>13.403987688098495</v>
      </c>
      <c r="U5156" s="43">
        <f ca="1">_xll.BInterpol('Base CDI'!$H$4:$H$28,'Base CDI'!$I$4:$I$29,S5156,"Cubic","Extrapolate=Linear","MultiX=Average","Skip=True","Sort=True")</f>
        <v>13.355786593707249</v>
      </c>
    </row>
    <row r="5157" spans="16:21" x14ac:dyDescent="0.25">
      <c r="P5157" s="10">
        <v>42009</v>
      </c>
      <c r="Q5157">
        <v>35.571460000000002</v>
      </c>
      <c r="S5157" s="42">
        <f t="shared" ca="1" si="86"/>
        <v>51128</v>
      </c>
      <c r="T5157" s="43">
        <f ca="1">_xll.BInterpol('Base CDI'!$H$4:$H$28,'Base CDI'!$J$4:$J$29,S5157,"Cubic","Extrapolate=Linear","MultiX=Average","Skip=True","Sort=True")</f>
        <v>13.403945280437755</v>
      </c>
      <c r="U5157" s="43">
        <f ca="1">_xll.BInterpol('Base CDI'!$H$4:$H$28,'Base CDI'!$I$4:$I$29,S5157,"Cubic","Extrapolate=Linear","MultiX=Average","Skip=True","Sort=True")</f>
        <v>13.355718194254445</v>
      </c>
    </row>
    <row r="5158" spans="16:21" x14ac:dyDescent="0.25">
      <c r="P5158" s="10">
        <v>42010</v>
      </c>
      <c r="Q5158">
        <v>35.586919999999999</v>
      </c>
      <c r="S5158" s="42">
        <f t="shared" ca="1" si="86"/>
        <v>51129</v>
      </c>
      <c r="T5158" s="43">
        <f ca="1">_xll.BInterpol('Base CDI'!$H$4:$H$28,'Base CDI'!$J$4:$J$29,S5158,"Cubic","Extrapolate=Linear","MultiX=Average","Skip=True","Sort=True")</f>
        <v>13.403902872777016</v>
      </c>
      <c r="U5158" s="43">
        <f ca="1">_xll.BInterpol('Base CDI'!$H$4:$H$28,'Base CDI'!$I$4:$I$29,S5158,"Cubic","Extrapolate=Linear","MultiX=Average","Skip=True","Sort=True")</f>
        <v>13.355649794801641</v>
      </c>
    </row>
    <row r="5159" spans="16:21" x14ac:dyDescent="0.25">
      <c r="P5159" s="10">
        <v>42011</v>
      </c>
      <c r="Q5159">
        <v>35.602379999999997</v>
      </c>
      <c r="S5159" s="42">
        <f t="shared" ca="1" si="86"/>
        <v>51130</v>
      </c>
      <c r="T5159" s="43">
        <f ca="1">_xll.BInterpol('Base CDI'!$H$4:$H$28,'Base CDI'!$J$4:$J$29,S5159,"Cubic","Extrapolate=Linear","MultiX=Average","Skip=True","Sort=True")</f>
        <v>13.403860465116278</v>
      </c>
      <c r="U5159" s="43">
        <f ca="1">_xll.BInterpol('Base CDI'!$H$4:$H$28,'Base CDI'!$I$4:$I$29,S5159,"Cubic","Extrapolate=Linear","MultiX=Average","Skip=True","Sort=True")</f>
        <v>13.355581395348835</v>
      </c>
    </row>
    <row r="5160" spans="16:21" x14ac:dyDescent="0.25">
      <c r="P5160" s="10">
        <v>42012</v>
      </c>
      <c r="Q5160">
        <v>35.61786</v>
      </c>
      <c r="S5160" s="42">
        <f t="shared" ca="1" si="86"/>
        <v>51131</v>
      </c>
      <c r="T5160" s="43">
        <f ca="1">_xll.BInterpol('Base CDI'!$H$4:$H$28,'Base CDI'!$J$4:$J$29,S5160,"Cubic","Extrapolate=Linear","MultiX=Average","Skip=True","Sort=True")</f>
        <v>13.403818057455538</v>
      </c>
      <c r="U5160" s="43">
        <f ca="1">_xll.BInterpol('Base CDI'!$H$4:$H$28,'Base CDI'!$I$4:$I$29,S5160,"Cubic","Extrapolate=Linear","MultiX=Average","Skip=True","Sort=True")</f>
        <v>13.355512995896031</v>
      </c>
    </row>
    <row r="5161" spans="16:21" x14ac:dyDescent="0.25">
      <c r="P5161" s="10">
        <v>42013</v>
      </c>
      <c r="Q5161">
        <v>35.633330000000001</v>
      </c>
      <c r="S5161" s="42">
        <f t="shared" ca="1" si="86"/>
        <v>51132</v>
      </c>
      <c r="T5161" s="43">
        <f ca="1">_xll.BInterpol('Base CDI'!$H$4:$H$28,'Base CDI'!$J$4:$J$29,S5161,"Cubic","Extrapolate=Linear","MultiX=Average","Skip=True","Sort=True")</f>
        <v>13.403775649794801</v>
      </c>
      <c r="U5161" s="43">
        <f ca="1">_xll.BInterpol('Base CDI'!$H$4:$H$28,'Base CDI'!$I$4:$I$29,S5161,"Cubic","Extrapolate=Linear","MultiX=Average","Skip=True","Sort=True")</f>
        <v>13.355444596443228</v>
      </c>
    </row>
    <row r="5162" spans="16:21" x14ac:dyDescent="0.25">
      <c r="P5162" s="10">
        <v>42016</v>
      </c>
      <c r="Q5162">
        <v>35.648820000000001</v>
      </c>
      <c r="S5162" s="42">
        <f t="shared" ca="1" si="86"/>
        <v>51133</v>
      </c>
      <c r="T5162" s="43">
        <f ca="1">_xll.BInterpol('Base CDI'!$H$4:$H$28,'Base CDI'!$J$4:$J$29,S5162,"Cubic","Extrapolate=Linear","MultiX=Average","Skip=True","Sort=True")</f>
        <v>13.403733242134061</v>
      </c>
      <c r="U5162" s="43">
        <f ca="1">_xll.BInterpol('Base CDI'!$H$4:$H$28,'Base CDI'!$I$4:$I$29,S5162,"Cubic","Extrapolate=Linear","MultiX=Average","Skip=True","Sort=True")</f>
        <v>13.355376196990422</v>
      </c>
    </row>
    <row r="5163" spans="16:21" x14ac:dyDescent="0.25">
      <c r="P5163" s="10">
        <v>42017</v>
      </c>
      <c r="Q5163">
        <v>35.66431</v>
      </c>
      <c r="S5163" s="42">
        <f t="shared" ca="1" si="86"/>
        <v>51134</v>
      </c>
      <c r="T5163" s="43">
        <f ca="1">_xll.BInterpol('Base CDI'!$H$4:$H$28,'Base CDI'!$J$4:$J$29,S5163,"Cubic","Extrapolate=Linear","MultiX=Average","Skip=True","Sort=True")</f>
        <v>13.403690834473323</v>
      </c>
      <c r="U5163" s="43">
        <f ca="1">_xll.BInterpol('Base CDI'!$H$4:$H$28,'Base CDI'!$I$4:$I$29,S5163,"Cubic","Extrapolate=Linear","MultiX=Average","Skip=True","Sort=True")</f>
        <v>13.355307797537618</v>
      </c>
    </row>
    <row r="5164" spans="16:21" x14ac:dyDescent="0.25">
      <c r="P5164" s="10">
        <v>42018</v>
      </c>
      <c r="Q5164">
        <v>35.679810000000003</v>
      </c>
      <c r="S5164" s="42">
        <f t="shared" ca="1" si="86"/>
        <v>51135</v>
      </c>
      <c r="T5164" s="43">
        <f ca="1">_xll.BInterpol('Base CDI'!$H$4:$H$28,'Base CDI'!$J$4:$J$29,S5164,"Cubic","Extrapolate=Linear","MultiX=Average","Skip=True","Sort=True")</f>
        <v>13.403648426812584</v>
      </c>
      <c r="U5164" s="43">
        <f ca="1">_xll.BInterpol('Base CDI'!$H$4:$H$28,'Base CDI'!$I$4:$I$29,S5164,"Cubic","Extrapolate=Linear","MultiX=Average","Skip=True","Sort=True")</f>
        <v>13.355239398084814</v>
      </c>
    </row>
    <row r="5165" spans="16:21" x14ac:dyDescent="0.25">
      <c r="P5165" s="10">
        <v>42019</v>
      </c>
      <c r="Q5165">
        <v>35.695309999999999</v>
      </c>
      <c r="S5165" s="42">
        <f t="shared" ca="1" si="86"/>
        <v>51136</v>
      </c>
      <c r="T5165" s="43">
        <f ca="1">_xll.BInterpol('Base CDI'!$H$4:$H$28,'Base CDI'!$J$4:$J$29,S5165,"Cubic","Extrapolate=Linear","MultiX=Average","Skip=True","Sort=True")</f>
        <v>13.403606019151844</v>
      </c>
      <c r="U5165" s="43">
        <f ca="1">_xll.BInterpol('Base CDI'!$H$4:$H$28,'Base CDI'!$I$4:$I$29,S5165,"Cubic","Extrapolate=Linear","MultiX=Average","Skip=True","Sort=True")</f>
        <v>13.35517099863201</v>
      </c>
    </row>
    <row r="5166" spans="16:21" x14ac:dyDescent="0.25">
      <c r="P5166" s="10">
        <v>42020</v>
      </c>
      <c r="Q5166">
        <v>35.710819999999998</v>
      </c>
      <c r="S5166" s="42">
        <f t="shared" ca="1" si="86"/>
        <v>51137</v>
      </c>
      <c r="T5166" s="43">
        <f ca="1">_xll.BInterpol('Base CDI'!$H$4:$H$28,'Base CDI'!$J$4:$J$29,S5166,"Cubic","Extrapolate=Linear","MultiX=Average","Skip=True","Sort=True")</f>
        <v>13.403563611491107</v>
      </c>
      <c r="U5166" s="43">
        <f ca="1">_xll.BInterpol('Base CDI'!$H$4:$H$28,'Base CDI'!$I$4:$I$29,S5166,"Cubic","Extrapolate=Linear","MultiX=Average","Skip=True","Sort=True")</f>
        <v>13.355102599179205</v>
      </c>
    </row>
    <row r="5167" spans="16:21" x14ac:dyDescent="0.25">
      <c r="P5167" s="10">
        <v>42023</v>
      </c>
      <c r="Q5167">
        <v>35.72634</v>
      </c>
      <c r="S5167" s="42">
        <f t="shared" ca="1" si="86"/>
        <v>51138</v>
      </c>
      <c r="T5167" s="43">
        <f ca="1">_xll.BInterpol('Base CDI'!$H$4:$H$28,'Base CDI'!$J$4:$J$29,S5167,"Cubic","Extrapolate=Linear","MultiX=Average","Skip=True","Sort=True")</f>
        <v>13.403521203830367</v>
      </c>
      <c r="U5167" s="43">
        <f ca="1">_xll.BInterpol('Base CDI'!$H$4:$H$28,'Base CDI'!$I$4:$I$29,S5167,"Cubic","Extrapolate=Linear","MultiX=Average","Skip=True","Sort=True")</f>
        <v>13.355034199726401</v>
      </c>
    </row>
    <row r="5168" spans="16:21" x14ac:dyDescent="0.25">
      <c r="P5168" s="10">
        <v>42024</v>
      </c>
      <c r="Q5168">
        <v>35.741860000000003</v>
      </c>
      <c r="S5168" s="42">
        <f t="shared" ca="1" si="86"/>
        <v>51139</v>
      </c>
      <c r="T5168" s="43">
        <f ca="1">_xll.BInterpol('Base CDI'!$H$4:$H$28,'Base CDI'!$J$4:$J$29,S5168,"Cubic","Extrapolate=Linear","MultiX=Average","Skip=True","Sort=True")</f>
        <v>13.40347879616963</v>
      </c>
      <c r="U5168" s="43">
        <f ca="1">_xll.BInterpol('Base CDI'!$H$4:$H$28,'Base CDI'!$I$4:$I$29,S5168,"Cubic","Extrapolate=Linear","MultiX=Average","Skip=True","Sort=True")</f>
        <v>13.354965800273597</v>
      </c>
    </row>
    <row r="5169" spans="16:21" x14ac:dyDescent="0.25">
      <c r="P5169" s="10">
        <v>42025</v>
      </c>
      <c r="Q5169">
        <v>35.757399999999997</v>
      </c>
      <c r="S5169" s="42">
        <f t="shared" ca="1" si="86"/>
        <v>51140</v>
      </c>
      <c r="T5169" s="43">
        <f ca="1">_xll.BInterpol('Base CDI'!$H$4:$H$28,'Base CDI'!$J$4:$J$29,S5169,"Cubic","Extrapolate=Linear","MultiX=Average","Skip=True","Sort=True")</f>
        <v>13.40343638850889</v>
      </c>
      <c r="U5169" s="43">
        <f ca="1">_xll.BInterpol('Base CDI'!$H$4:$H$28,'Base CDI'!$I$4:$I$29,S5169,"Cubic","Extrapolate=Linear","MultiX=Average","Skip=True","Sort=True")</f>
        <v>13.354897400820793</v>
      </c>
    </row>
    <row r="5170" spans="16:21" x14ac:dyDescent="0.25">
      <c r="P5170" s="10">
        <v>42026</v>
      </c>
      <c r="Q5170">
        <v>35.772930000000002</v>
      </c>
      <c r="S5170" s="42">
        <f t="shared" ca="1" si="86"/>
        <v>51141</v>
      </c>
      <c r="T5170" s="43">
        <f ca="1">_xll.BInterpol('Base CDI'!$H$4:$H$28,'Base CDI'!$J$4:$J$29,S5170,"Cubic","Extrapolate=Linear","MultiX=Average","Skip=True","Sort=True")</f>
        <v>13.403393980848152</v>
      </c>
      <c r="U5170" s="43">
        <f ca="1">_xll.BInterpol('Base CDI'!$H$4:$H$28,'Base CDI'!$I$4:$I$29,S5170,"Cubic","Extrapolate=Linear","MultiX=Average","Skip=True","Sort=True")</f>
        <v>13.354829001367987</v>
      </c>
    </row>
    <row r="5171" spans="16:21" x14ac:dyDescent="0.25">
      <c r="P5171" s="10">
        <v>42027</v>
      </c>
      <c r="Q5171">
        <v>35.789140000000003</v>
      </c>
      <c r="S5171" s="42">
        <f t="shared" ca="1" si="86"/>
        <v>51142</v>
      </c>
      <c r="T5171" s="43">
        <f ca="1">_xll.BInterpol('Base CDI'!$H$4:$H$28,'Base CDI'!$J$4:$J$29,S5171,"Cubic","Extrapolate=Linear","MultiX=Average","Skip=True","Sort=True")</f>
        <v>13.403351573187413</v>
      </c>
      <c r="U5171" s="43">
        <f ca="1">_xll.BInterpol('Base CDI'!$H$4:$H$28,'Base CDI'!$I$4:$I$29,S5171,"Cubic","Extrapolate=Linear","MultiX=Average","Skip=True","Sort=True")</f>
        <v>13.354760601915183</v>
      </c>
    </row>
    <row r="5172" spans="16:21" x14ac:dyDescent="0.25">
      <c r="P5172" s="10">
        <v>42030</v>
      </c>
      <c r="Q5172">
        <v>35.805340000000001</v>
      </c>
      <c r="S5172" s="42">
        <f t="shared" ca="1" si="86"/>
        <v>51143</v>
      </c>
      <c r="T5172" s="43">
        <f ca="1">_xll.BInterpol('Base CDI'!$H$4:$H$28,'Base CDI'!$J$4:$J$29,S5172,"Cubic","Extrapolate=Linear","MultiX=Average","Skip=True","Sort=True")</f>
        <v>13.403309165526673</v>
      </c>
      <c r="U5172" s="43">
        <f ca="1">_xll.BInterpol('Base CDI'!$H$4:$H$28,'Base CDI'!$I$4:$I$29,S5172,"Cubic","Extrapolate=Linear","MultiX=Average","Skip=True","Sort=True")</f>
        <v>13.354692202462379</v>
      </c>
    </row>
    <row r="5173" spans="16:21" x14ac:dyDescent="0.25">
      <c r="P5173" s="10">
        <v>42031</v>
      </c>
      <c r="Q5173">
        <v>35.821550000000002</v>
      </c>
      <c r="S5173" s="42">
        <f t="shared" ca="1" si="86"/>
        <v>51144</v>
      </c>
      <c r="T5173" s="43">
        <f ca="1">_xll.BInterpol('Base CDI'!$H$4:$H$28,'Base CDI'!$J$4:$J$29,S5173,"Cubic","Extrapolate=Linear","MultiX=Average","Skip=True","Sort=True")</f>
        <v>13.403266757865936</v>
      </c>
      <c r="U5173" s="43">
        <f ca="1">_xll.BInterpol('Base CDI'!$H$4:$H$28,'Base CDI'!$I$4:$I$29,S5173,"Cubic","Extrapolate=Linear","MultiX=Average","Skip=True","Sort=True")</f>
        <v>13.354623803009575</v>
      </c>
    </row>
    <row r="5174" spans="16:21" x14ac:dyDescent="0.25">
      <c r="P5174" s="10">
        <v>42032</v>
      </c>
      <c r="Q5174">
        <v>35.837760000000003</v>
      </c>
      <c r="S5174" s="42">
        <f t="shared" ca="1" si="86"/>
        <v>51145</v>
      </c>
      <c r="T5174" s="43">
        <f ca="1">_xll.BInterpol('Base CDI'!$H$4:$H$28,'Base CDI'!$J$4:$J$29,S5174,"Cubic","Extrapolate=Linear","MultiX=Average","Skip=True","Sort=True")</f>
        <v>13.403224350205196</v>
      </c>
      <c r="U5174" s="43">
        <f ca="1">_xll.BInterpol('Base CDI'!$H$4:$H$28,'Base CDI'!$I$4:$I$29,S5174,"Cubic","Extrapolate=Linear","MultiX=Average","Skip=True","Sort=True")</f>
        <v>13.35455540355677</v>
      </c>
    </row>
    <row r="5175" spans="16:21" x14ac:dyDescent="0.25">
      <c r="P5175" s="10">
        <v>42033</v>
      </c>
      <c r="Q5175">
        <v>35.85398</v>
      </c>
      <c r="S5175" s="42">
        <f t="shared" ca="1" si="86"/>
        <v>51146</v>
      </c>
      <c r="T5175" s="43">
        <f ca="1">_xll.BInterpol('Base CDI'!$H$4:$H$28,'Base CDI'!$J$4:$J$29,S5175,"Cubic","Extrapolate=Linear","MultiX=Average","Skip=True","Sort=True")</f>
        <v>13.403181942544458</v>
      </c>
      <c r="U5175" s="43">
        <f ca="1">_xll.BInterpol('Base CDI'!$H$4:$H$28,'Base CDI'!$I$4:$I$29,S5175,"Cubic","Extrapolate=Linear","MultiX=Average","Skip=True","Sort=True")</f>
        <v>13.354487004103966</v>
      </c>
    </row>
    <row r="5176" spans="16:21" x14ac:dyDescent="0.25">
      <c r="P5176" s="10">
        <v>42034</v>
      </c>
      <c r="Q5176">
        <v>35.87021</v>
      </c>
      <c r="S5176" s="42">
        <f t="shared" ca="1" si="86"/>
        <v>51147</v>
      </c>
      <c r="T5176" s="43">
        <f ca="1">_xll.BInterpol('Base CDI'!$H$4:$H$28,'Base CDI'!$J$4:$J$29,S5176,"Cubic","Extrapolate=Linear","MultiX=Average","Skip=True","Sort=True")</f>
        <v>13.403139534883719</v>
      </c>
      <c r="U5176" s="43">
        <f ca="1">_xll.BInterpol('Base CDI'!$H$4:$H$28,'Base CDI'!$I$4:$I$29,S5176,"Cubic","Extrapolate=Linear","MultiX=Average","Skip=True","Sort=True")</f>
        <v>13.354418604651162</v>
      </c>
    </row>
    <row r="5177" spans="16:21" x14ac:dyDescent="0.25">
      <c r="P5177" s="10">
        <v>42037</v>
      </c>
      <c r="Q5177">
        <v>35.886450000000004</v>
      </c>
      <c r="S5177" s="42">
        <f t="shared" ca="1" si="86"/>
        <v>51148</v>
      </c>
      <c r="T5177" s="43">
        <f ca="1">_xll.BInterpol('Base CDI'!$H$4:$H$28,'Base CDI'!$J$4:$J$29,S5177,"Cubic","Extrapolate=Linear","MultiX=Average","Skip=True","Sort=True")</f>
        <v>13.403097127222981</v>
      </c>
      <c r="U5177" s="43">
        <f ca="1">_xll.BInterpol('Base CDI'!$H$4:$H$28,'Base CDI'!$I$4:$I$29,S5177,"Cubic","Extrapolate=Linear","MultiX=Average","Skip=True","Sort=True")</f>
        <v>13.354350205198356</v>
      </c>
    </row>
    <row r="5178" spans="16:21" x14ac:dyDescent="0.25">
      <c r="P5178" s="10">
        <v>42038</v>
      </c>
      <c r="Q5178">
        <v>35.90269</v>
      </c>
      <c r="S5178" s="42">
        <f t="shared" ca="1" si="86"/>
        <v>51149</v>
      </c>
      <c r="T5178" s="43">
        <f ca="1">_xll.BInterpol('Base CDI'!$H$4:$H$28,'Base CDI'!$J$4:$J$29,S5178,"Cubic","Extrapolate=Linear","MultiX=Average","Skip=True","Sort=True")</f>
        <v>13.403054719562242</v>
      </c>
      <c r="U5178" s="43">
        <f ca="1">_xll.BInterpol('Base CDI'!$H$4:$H$28,'Base CDI'!$I$4:$I$29,S5178,"Cubic","Extrapolate=Linear","MultiX=Average","Skip=True","Sort=True")</f>
        <v>13.354281805745552</v>
      </c>
    </row>
    <row r="5179" spans="16:21" x14ac:dyDescent="0.25">
      <c r="P5179" s="10">
        <v>42039</v>
      </c>
      <c r="Q5179">
        <v>35.918959999999998</v>
      </c>
      <c r="S5179" s="42">
        <f t="shared" ca="1" si="86"/>
        <v>51150</v>
      </c>
      <c r="T5179" s="43">
        <f ca="1">_xll.BInterpol('Base CDI'!$H$4:$H$28,'Base CDI'!$J$4:$J$29,S5179,"Cubic","Extrapolate=Linear","MultiX=Average","Skip=True","Sort=True")</f>
        <v>13.403012311901502</v>
      </c>
      <c r="U5179" s="43">
        <f ca="1">_xll.BInterpol('Base CDI'!$H$4:$H$28,'Base CDI'!$I$4:$I$29,S5179,"Cubic","Extrapolate=Linear","MultiX=Average","Skip=True","Sort=True")</f>
        <v>13.354213406292748</v>
      </c>
    </row>
    <row r="5180" spans="16:21" x14ac:dyDescent="0.25">
      <c r="P5180" s="10">
        <v>42040</v>
      </c>
      <c r="Q5180">
        <v>35.935229999999997</v>
      </c>
      <c r="S5180" s="42">
        <f t="shared" ca="1" si="86"/>
        <v>51151</v>
      </c>
      <c r="T5180" s="43">
        <f ca="1">_xll.BInterpol('Base CDI'!$H$4:$H$28,'Base CDI'!$J$4:$J$29,S5180,"Cubic","Extrapolate=Linear","MultiX=Average","Skip=True","Sort=True")</f>
        <v>13.402969904240765</v>
      </c>
      <c r="U5180" s="43">
        <f ca="1">_xll.BInterpol('Base CDI'!$H$4:$H$28,'Base CDI'!$I$4:$I$29,S5180,"Cubic","Extrapolate=Linear","MultiX=Average","Skip=True","Sort=True")</f>
        <v>13.354145006839945</v>
      </c>
    </row>
    <row r="5181" spans="16:21" x14ac:dyDescent="0.25">
      <c r="P5181" s="10">
        <v>42041</v>
      </c>
      <c r="Q5181">
        <v>35.951509999999999</v>
      </c>
      <c r="S5181" s="42">
        <f t="shared" ca="1" si="86"/>
        <v>51152</v>
      </c>
      <c r="T5181" s="43">
        <f ca="1">_xll.BInterpol('Base CDI'!$H$4:$H$28,'Base CDI'!$J$4:$J$29,S5181,"Cubic","Extrapolate=Linear","MultiX=Average","Skip=True","Sort=True")</f>
        <v>13.402927496580025</v>
      </c>
      <c r="U5181" s="43">
        <f ca="1">_xll.BInterpol('Base CDI'!$H$4:$H$28,'Base CDI'!$I$4:$I$29,S5181,"Cubic","Extrapolate=Linear","MultiX=Average","Skip=True","Sort=True")</f>
        <v>13.354076607387139</v>
      </c>
    </row>
    <row r="5182" spans="16:21" x14ac:dyDescent="0.25">
      <c r="P5182" s="10">
        <v>42044</v>
      </c>
      <c r="Q5182">
        <v>35.967799999999997</v>
      </c>
      <c r="S5182" s="42">
        <f t="shared" ca="1" si="86"/>
        <v>51153</v>
      </c>
      <c r="T5182" s="43">
        <f ca="1">_xll.BInterpol('Base CDI'!$H$4:$H$28,'Base CDI'!$J$4:$J$29,S5182,"Cubic","Extrapolate=Linear","MultiX=Average","Skip=True","Sort=True")</f>
        <v>13.402885088919287</v>
      </c>
      <c r="U5182" s="43">
        <f ca="1">_xll.BInterpol('Base CDI'!$H$4:$H$28,'Base CDI'!$I$4:$I$29,S5182,"Cubic","Extrapolate=Linear","MultiX=Average","Skip=True","Sort=True")</f>
        <v>13.354008207934335</v>
      </c>
    </row>
    <row r="5183" spans="16:21" x14ac:dyDescent="0.25">
      <c r="P5183" s="10">
        <v>42045</v>
      </c>
      <c r="Q5183">
        <v>35.984090000000002</v>
      </c>
      <c r="S5183" s="42">
        <f t="shared" ca="1" si="86"/>
        <v>51154</v>
      </c>
      <c r="T5183" s="43">
        <f ca="1">_xll.BInterpol('Base CDI'!$H$4:$H$28,'Base CDI'!$J$4:$J$29,S5183,"Cubic","Extrapolate=Linear","MultiX=Average","Skip=True","Sort=True")</f>
        <v>13.402842681258548</v>
      </c>
      <c r="U5183" s="43">
        <f ca="1">_xll.BInterpol('Base CDI'!$H$4:$H$28,'Base CDI'!$I$4:$I$29,S5183,"Cubic","Extrapolate=Linear","MultiX=Average","Skip=True","Sort=True")</f>
        <v>13.353939808481531</v>
      </c>
    </row>
    <row r="5184" spans="16:21" x14ac:dyDescent="0.25">
      <c r="P5184" s="10">
        <v>42046</v>
      </c>
      <c r="Q5184">
        <v>36.000390000000003</v>
      </c>
      <c r="S5184" s="42">
        <f t="shared" ca="1" si="86"/>
        <v>51155</v>
      </c>
      <c r="T5184" s="43">
        <f ca="1">_xll.BInterpol('Base CDI'!$H$4:$H$28,'Base CDI'!$J$4:$J$29,S5184,"Cubic","Extrapolate=Linear","MultiX=Average","Skip=True","Sort=True")</f>
        <v>13.40280027359781</v>
      </c>
      <c r="U5184" s="43">
        <f ca="1">_xll.BInterpol('Base CDI'!$H$4:$H$28,'Base CDI'!$I$4:$I$29,S5184,"Cubic","Extrapolate=Linear","MultiX=Average","Skip=True","Sort=True")</f>
        <v>13.353871409028727</v>
      </c>
    </row>
    <row r="5185" spans="16:21" x14ac:dyDescent="0.25">
      <c r="P5185" s="10">
        <v>42047</v>
      </c>
      <c r="Q5185">
        <v>36.0167</v>
      </c>
      <c r="S5185" s="42">
        <f t="shared" ca="1" si="86"/>
        <v>51156</v>
      </c>
      <c r="T5185" s="43">
        <f ca="1">_xll.BInterpol('Base CDI'!$H$4:$H$28,'Base CDI'!$J$4:$J$29,S5185,"Cubic","Extrapolate=Linear","MultiX=Average","Skip=True","Sort=True")</f>
        <v>13.402757865937071</v>
      </c>
      <c r="U5185" s="43">
        <f ca="1">_xll.BInterpol('Base CDI'!$H$4:$H$28,'Base CDI'!$I$4:$I$29,S5185,"Cubic","Extrapolate=Linear","MultiX=Average","Skip=True","Sort=True")</f>
        <v>13.353803009575921</v>
      </c>
    </row>
    <row r="5186" spans="16:21" x14ac:dyDescent="0.25">
      <c r="P5186" s="10">
        <v>42048</v>
      </c>
      <c r="Q5186">
        <v>36.03302</v>
      </c>
      <c r="S5186" s="42">
        <f t="shared" ca="1" si="86"/>
        <v>51157</v>
      </c>
      <c r="T5186" s="43">
        <f ca="1">_xll.BInterpol('Base CDI'!$H$4:$H$28,'Base CDI'!$J$4:$J$29,S5186,"Cubic","Extrapolate=Linear","MultiX=Average","Skip=True","Sort=True")</f>
        <v>13.402715458276333</v>
      </c>
      <c r="U5186" s="43">
        <f ca="1">_xll.BInterpol('Base CDI'!$H$4:$H$28,'Base CDI'!$I$4:$I$29,S5186,"Cubic","Extrapolate=Linear","MultiX=Average","Skip=True","Sort=True")</f>
        <v>13.353734610123118</v>
      </c>
    </row>
    <row r="5187" spans="16:21" x14ac:dyDescent="0.25">
      <c r="P5187" s="10">
        <v>42053</v>
      </c>
      <c r="Q5187">
        <v>36.049340000000001</v>
      </c>
      <c r="S5187" s="42">
        <f t="shared" ca="1" si="86"/>
        <v>51158</v>
      </c>
      <c r="T5187" s="43">
        <f ca="1">_xll.BInterpol('Base CDI'!$H$4:$H$28,'Base CDI'!$J$4:$J$29,S5187,"Cubic","Extrapolate=Linear","MultiX=Average","Skip=True","Sort=True")</f>
        <v>13.402673050615594</v>
      </c>
      <c r="U5187" s="43">
        <f ca="1">_xll.BInterpol('Base CDI'!$H$4:$H$28,'Base CDI'!$I$4:$I$29,S5187,"Cubic","Extrapolate=Linear","MultiX=Average","Skip=True","Sort=True")</f>
        <v>13.353666210670314</v>
      </c>
    </row>
    <row r="5188" spans="16:21" x14ac:dyDescent="0.25">
      <c r="P5188" s="10">
        <v>42054</v>
      </c>
      <c r="Q5188">
        <v>36.065669999999997</v>
      </c>
      <c r="S5188" s="42">
        <f t="shared" ca="1" si="86"/>
        <v>51159</v>
      </c>
      <c r="T5188" s="43">
        <f ca="1">_xll.BInterpol('Base CDI'!$H$4:$H$28,'Base CDI'!$J$4:$J$29,S5188,"Cubic","Extrapolate=Linear","MultiX=Average","Skip=True","Sort=True")</f>
        <v>13.402630642954854</v>
      </c>
      <c r="U5188" s="43">
        <f ca="1">_xll.BInterpol('Base CDI'!$H$4:$H$28,'Base CDI'!$I$4:$I$29,S5188,"Cubic","Extrapolate=Linear","MultiX=Average","Skip=True","Sort=True")</f>
        <v>13.353597811217508</v>
      </c>
    </row>
    <row r="5189" spans="16:21" x14ac:dyDescent="0.25">
      <c r="P5189" s="10">
        <v>42055</v>
      </c>
      <c r="Q5189">
        <v>36.082009999999997</v>
      </c>
      <c r="S5189" s="42">
        <f t="shared" ca="1" si="86"/>
        <v>51160</v>
      </c>
      <c r="T5189" s="43">
        <f ca="1">_xll.BInterpol('Base CDI'!$H$4:$H$28,'Base CDI'!$J$4:$J$29,S5189,"Cubic","Extrapolate=Linear","MultiX=Average","Skip=True","Sort=True")</f>
        <v>13.402588235294116</v>
      </c>
      <c r="U5189" s="43">
        <f ca="1">_xll.BInterpol('Base CDI'!$H$4:$H$28,'Base CDI'!$I$4:$I$29,S5189,"Cubic","Extrapolate=Linear","MultiX=Average","Skip=True","Sort=True")</f>
        <v>13.353529411764704</v>
      </c>
    </row>
    <row r="5190" spans="16:21" x14ac:dyDescent="0.25">
      <c r="P5190" s="10">
        <v>42058</v>
      </c>
      <c r="Q5190">
        <v>36.098350000000003</v>
      </c>
      <c r="S5190" s="42">
        <f t="shared" ca="1" si="86"/>
        <v>51161</v>
      </c>
      <c r="T5190" s="43">
        <f ca="1">_xll.BInterpol('Base CDI'!$H$4:$H$28,'Base CDI'!$J$4:$J$29,S5190,"Cubic","Extrapolate=Linear","MultiX=Average","Skip=True","Sort=True")</f>
        <v>13.402545827633377</v>
      </c>
      <c r="U5190" s="43">
        <f ca="1">_xll.BInterpol('Base CDI'!$H$4:$H$28,'Base CDI'!$I$4:$I$29,S5190,"Cubic","Extrapolate=Linear","MultiX=Average","Skip=True","Sort=True")</f>
        <v>13.3534610123119</v>
      </c>
    </row>
    <row r="5191" spans="16:21" x14ac:dyDescent="0.25">
      <c r="P5191" s="10">
        <v>42059</v>
      </c>
      <c r="Q5191">
        <v>36.114699999999999</v>
      </c>
      <c r="S5191" s="42">
        <f t="shared" ca="1" si="86"/>
        <v>51162</v>
      </c>
      <c r="T5191" s="43">
        <f ca="1">_xll.BInterpol('Base CDI'!$H$4:$H$28,'Base CDI'!$J$4:$J$29,S5191,"Cubic","Extrapolate=Linear","MultiX=Average","Skip=True","Sort=True")</f>
        <v>13.402503419972639</v>
      </c>
      <c r="U5191" s="43">
        <f ca="1">_xll.BInterpol('Base CDI'!$H$4:$H$28,'Base CDI'!$I$4:$I$29,S5191,"Cubic","Extrapolate=Linear","MultiX=Average","Skip=True","Sort=True")</f>
        <v>13.353392612859096</v>
      </c>
    </row>
    <row r="5192" spans="16:21" x14ac:dyDescent="0.25">
      <c r="P5192" s="10">
        <v>42060</v>
      </c>
      <c r="Q5192">
        <v>36.131070000000001</v>
      </c>
      <c r="S5192" s="42">
        <f t="shared" ca="1" si="86"/>
        <v>51163</v>
      </c>
      <c r="T5192" s="43">
        <f ca="1">_xll.BInterpol('Base CDI'!$H$4:$H$28,'Base CDI'!$J$4:$J$29,S5192,"Cubic","Extrapolate=Linear","MultiX=Average","Skip=True","Sort=True")</f>
        <v>13.4024610123119</v>
      </c>
      <c r="U5192" s="43">
        <f ca="1">_xll.BInterpol('Base CDI'!$H$4:$H$28,'Base CDI'!$I$4:$I$29,S5192,"Cubic","Extrapolate=Linear","MultiX=Average","Skip=True","Sort=True")</f>
        <v>13.353324213406291</v>
      </c>
    </row>
    <row r="5193" spans="16:21" x14ac:dyDescent="0.25">
      <c r="P5193" s="10">
        <v>42061</v>
      </c>
      <c r="Q5193">
        <v>36.14743</v>
      </c>
      <c r="S5193" s="42">
        <f t="shared" ca="1" si="86"/>
        <v>51164</v>
      </c>
      <c r="T5193" s="43">
        <f ca="1">_xll.BInterpol('Base CDI'!$H$4:$H$28,'Base CDI'!$J$4:$J$29,S5193,"Cubic","Extrapolate=Linear","MultiX=Average","Skip=True","Sort=True")</f>
        <v>13.402418604651162</v>
      </c>
      <c r="U5193" s="43">
        <f ca="1">_xll.BInterpol('Base CDI'!$H$4:$H$28,'Base CDI'!$I$4:$I$29,S5193,"Cubic","Extrapolate=Linear","MultiX=Average","Skip=True","Sort=True")</f>
        <v>13.353255813953487</v>
      </c>
    </row>
    <row r="5194" spans="16:21" x14ac:dyDescent="0.25">
      <c r="P5194" s="10">
        <v>42062</v>
      </c>
      <c r="Q5194">
        <v>36.163809999999998</v>
      </c>
      <c r="S5194" s="42">
        <f t="shared" ca="1" si="86"/>
        <v>51165</v>
      </c>
      <c r="T5194" s="43">
        <f ca="1">_xll.BInterpol('Base CDI'!$H$4:$H$28,'Base CDI'!$J$4:$J$29,S5194,"Cubic","Extrapolate=Linear","MultiX=Average","Skip=True","Sort=True")</f>
        <v>13.402376196990422</v>
      </c>
      <c r="U5194" s="43">
        <f ca="1">_xll.BInterpol('Base CDI'!$H$4:$H$28,'Base CDI'!$I$4:$I$29,S5194,"Cubic","Extrapolate=Linear","MultiX=Average","Skip=True","Sort=True")</f>
        <v>13.353187414500683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7">S5194+1</f>
        <v>51166</v>
      </c>
      <c r="T5195" s="43">
        <f ca="1">_xll.BInterpol('Base CDI'!$H$4:$H$28,'Base CDI'!$J$4:$J$29,S5195,"Cubic","Extrapolate=Linear","MultiX=Average","Skip=True","Sort=True")</f>
        <v>13.402333789329683</v>
      </c>
      <c r="U5195" s="43">
        <f ca="1">_xll.BInterpol('Base CDI'!$H$4:$H$28,'Base CDI'!$I$4:$I$29,S5195,"Cubic","Extrapolate=Linear","MultiX=Average","Skip=True","Sort=True")</f>
        <v>13.353119015047879</v>
      </c>
    </row>
    <row r="5196" spans="16:21" x14ac:dyDescent="0.25">
      <c r="P5196" s="10">
        <v>42066</v>
      </c>
      <c r="Q5196">
        <v>36.196579999999997</v>
      </c>
      <c r="S5196" s="42">
        <f t="shared" ca="1" si="87"/>
        <v>51167</v>
      </c>
      <c r="T5196" s="43">
        <f ca="1">_xll.BInterpol('Base CDI'!$H$4:$H$28,'Base CDI'!$J$4:$J$29,S5196,"Cubic","Extrapolate=Linear","MultiX=Average","Skip=True","Sort=True")</f>
        <v>13.402291381668945</v>
      </c>
      <c r="U5196" s="43">
        <f ca="1">_xll.BInterpol('Base CDI'!$H$4:$H$28,'Base CDI'!$I$4:$I$29,S5196,"Cubic","Extrapolate=Linear","MultiX=Average","Skip=True","Sort=True")</f>
        <v>13.353050615595073</v>
      </c>
    </row>
    <row r="5197" spans="16:21" x14ac:dyDescent="0.25">
      <c r="P5197" s="10">
        <v>42067</v>
      </c>
      <c r="Q5197">
        <v>36.212980000000002</v>
      </c>
      <c r="S5197" s="42">
        <f t="shared" ca="1" si="87"/>
        <v>51168</v>
      </c>
      <c r="T5197" s="43">
        <f ca="1">_xll.BInterpol('Base CDI'!$H$4:$H$28,'Base CDI'!$J$4:$J$29,S5197,"Cubic","Extrapolate=Linear","MultiX=Average","Skip=True","Sort=True")</f>
        <v>13.402248974008206</v>
      </c>
      <c r="U5197" s="43">
        <f ca="1">_xll.BInterpol('Base CDI'!$H$4:$H$28,'Base CDI'!$I$4:$I$29,S5197,"Cubic","Extrapolate=Linear","MultiX=Average","Skip=True","Sort=True")</f>
        <v>13.352982216142269</v>
      </c>
    </row>
    <row r="5198" spans="16:21" x14ac:dyDescent="0.25">
      <c r="P5198" s="10">
        <v>42068</v>
      </c>
      <c r="Q5198">
        <v>36.229379999999999</v>
      </c>
      <c r="S5198" s="42">
        <f t="shared" ca="1" si="87"/>
        <v>51169</v>
      </c>
      <c r="T5198" s="43">
        <f ca="1">_xll.BInterpol('Base CDI'!$H$4:$H$28,'Base CDI'!$J$4:$J$29,S5198,"Cubic","Extrapolate=Linear","MultiX=Average","Skip=True","Sort=True")</f>
        <v>13.402206566347468</v>
      </c>
      <c r="U5198" s="43">
        <f ca="1">_xll.BInterpol('Base CDI'!$H$4:$H$28,'Base CDI'!$I$4:$I$29,S5198,"Cubic","Extrapolate=Linear","MultiX=Average","Skip=True","Sort=True")</f>
        <v>13.352913816689465</v>
      </c>
    </row>
    <row r="5199" spans="16:21" x14ac:dyDescent="0.25">
      <c r="P5199" s="10">
        <v>42069</v>
      </c>
      <c r="Q5199">
        <v>36.246450000000003</v>
      </c>
      <c r="S5199" s="42">
        <f t="shared" ca="1" si="87"/>
        <v>51170</v>
      </c>
      <c r="T5199" s="43">
        <f ca="1">_xll.BInterpol('Base CDI'!$H$4:$H$28,'Base CDI'!$J$4:$J$29,S5199,"Cubic","Extrapolate=Linear","MultiX=Average","Skip=True","Sort=True")</f>
        <v>13.402164158686729</v>
      </c>
      <c r="U5199" s="43">
        <f ca="1">_xll.BInterpol('Base CDI'!$H$4:$H$28,'Base CDI'!$I$4:$I$29,S5199,"Cubic","Extrapolate=Linear","MultiX=Average","Skip=True","Sort=True")</f>
        <v>13.352845417236662</v>
      </c>
    </row>
    <row r="5200" spans="16:21" x14ac:dyDescent="0.25">
      <c r="P5200" s="10">
        <v>42072</v>
      </c>
      <c r="Q5200">
        <v>36.26352</v>
      </c>
      <c r="S5200" s="42">
        <f t="shared" ca="1" si="87"/>
        <v>51171</v>
      </c>
      <c r="T5200" s="43">
        <f ca="1">_xll.BInterpol('Base CDI'!$H$4:$H$28,'Base CDI'!$J$4:$J$29,S5200,"Cubic","Extrapolate=Linear","MultiX=Average","Skip=True","Sort=True")</f>
        <v>13.402121751025991</v>
      </c>
      <c r="U5200" s="43">
        <f ca="1">_xll.BInterpol('Base CDI'!$H$4:$H$28,'Base CDI'!$I$4:$I$29,S5200,"Cubic","Extrapolate=Linear","MultiX=Average","Skip=True","Sort=True")</f>
        <v>13.352777017783856</v>
      </c>
    </row>
    <row r="5201" spans="16:21" x14ac:dyDescent="0.25">
      <c r="P5201" s="10">
        <v>42073</v>
      </c>
      <c r="Q5201">
        <v>36.2806</v>
      </c>
      <c r="S5201" s="42">
        <f t="shared" ca="1" si="87"/>
        <v>51172</v>
      </c>
      <c r="T5201" s="43">
        <f ca="1">_xll.BInterpol('Base CDI'!$H$4:$H$28,'Base CDI'!$J$4:$J$29,S5201,"Cubic","Extrapolate=Linear","MultiX=Average","Skip=True","Sort=True")</f>
        <v>13.402079343365251</v>
      </c>
      <c r="U5201" s="43">
        <f ca="1">_xll.BInterpol('Base CDI'!$H$4:$H$28,'Base CDI'!$I$4:$I$29,S5201,"Cubic","Extrapolate=Linear","MultiX=Average","Skip=True","Sort=True")</f>
        <v>13.352708618331052</v>
      </c>
    </row>
    <row r="5202" spans="16:21" x14ac:dyDescent="0.25">
      <c r="P5202" s="10">
        <v>42074</v>
      </c>
      <c r="Q5202">
        <v>36.297690000000003</v>
      </c>
      <c r="S5202" s="42">
        <f t="shared" ca="1" si="87"/>
        <v>51173</v>
      </c>
      <c r="T5202" s="43">
        <f ca="1">_xll.BInterpol('Base CDI'!$H$4:$H$28,'Base CDI'!$J$4:$J$29,S5202,"Cubic","Extrapolate=Linear","MultiX=Average","Skip=True","Sort=True")</f>
        <v>13.402036935704512</v>
      </c>
      <c r="U5202" s="43">
        <f ca="1">_xll.BInterpol('Base CDI'!$H$4:$H$28,'Base CDI'!$I$4:$I$29,S5202,"Cubic","Extrapolate=Linear","MultiX=Average","Skip=True","Sort=True")</f>
        <v>13.352640218878248</v>
      </c>
    </row>
    <row r="5203" spans="16:21" x14ac:dyDescent="0.25">
      <c r="P5203" s="10">
        <v>42075</v>
      </c>
      <c r="Q5203">
        <v>36.314790000000002</v>
      </c>
      <c r="S5203" s="42">
        <f t="shared" ca="1" si="87"/>
        <v>51174</v>
      </c>
      <c r="T5203" s="43">
        <f ca="1">_xll.BInterpol('Base CDI'!$H$4:$H$28,'Base CDI'!$J$4:$J$29,S5203,"Cubic","Extrapolate=Linear","MultiX=Average","Skip=True","Sort=True")</f>
        <v>13.401994528043774</v>
      </c>
      <c r="U5203" s="43">
        <f ca="1">_xll.BInterpol('Base CDI'!$H$4:$H$28,'Base CDI'!$I$4:$I$29,S5203,"Cubic","Extrapolate=Linear","MultiX=Average","Skip=True","Sort=True")</f>
        <v>13.352571819425442</v>
      </c>
    </row>
    <row r="5204" spans="16:21" x14ac:dyDescent="0.25">
      <c r="P5204" s="10">
        <v>42076</v>
      </c>
      <c r="Q5204">
        <v>36.331890000000001</v>
      </c>
      <c r="S5204" s="42">
        <f t="shared" ca="1" si="87"/>
        <v>51175</v>
      </c>
      <c r="T5204" s="43">
        <f ca="1">_xll.BInterpol('Base CDI'!$H$4:$H$28,'Base CDI'!$J$4:$J$29,S5204,"Cubic","Extrapolate=Linear","MultiX=Average","Skip=True","Sort=True")</f>
        <v>13.401952120383035</v>
      </c>
      <c r="U5204" s="43">
        <f ca="1">_xll.BInterpol('Base CDI'!$H$4:$H$28,'Base CDI'!$I$4:$I$29,S5204,"Cubic","Extrapolate=Linear","MultiX=Average","Skip=True","Sort=True")</f>
        <v>13.352503419972638</v>
      </c>
    </row>
    <row r="5205" spans="16:21" x14ac:dyDescent="0.25">
      <c r="P5205" s="10">
        <v>42079</v>
      </c>
      <c r="Q5205">
        <v>36.34901</v>
      </c>
      <c r="S5205" s="42">
        <f t="shared" ca="1" si="87"/>
        <v>51176</v>
      </c>
      <c r="T5205" s="43">
        <f ca="1">_xll.BInterpol('Base CDI'!$H$4:$H$28,'Base CDI'!$J$4:$J$29,S5205,"Cubic","Extrapolate=Linear","MultiX=Average","Skip=True","Sort=True")</f>
        <v>13.401909712722297</v>
      </c>
      <c r="U5205" s="43">
        <f ca="1">_xll.BInterpol('Base CDI'!$H$4:$H$28,'Base CDI'!$I$4:$I$29,S5205,"Cubic","Extrapolate=Linear","MultiX=Average","Skip=True","Sort=True")</f>
        <v>13.352435020519835</v>
      </c>
    </row>
    <row r="5206" spans="16:21" x14ac:dyDescent="0.25">
      <c r="P5206" s="10">
        <v>42080</v>
      </c>
      <c r="Q5206">
        <v>36.366129999999998</v>
      </c>
      <c r="S5206" s="42">
        <f t="shared" ca="1" si="87"/>
        <v>51177</v>
      </c>
      <c r="T5206" s="43">
        <f ca="1">_xll.BInterpol('Base CDI'!$H$4:$H$28,'Base CDI'!$J$4:$J$29,S5206,"Cubic","Extrapolate=Linear","MultiX=Average","Skip=True","Sort=True")</f>
        <v>13.401867305061558</v>
      </c>
      <c r="U5206" s="43">
        <f ca="1">_xll.BInterpol('Base CDI'!$H$4:$H$28,'Base CDI'!$I$4:$I$29,S5206,"Cubic","Extrapolate=Linear","MultiX=Average","Skip=True","Sort=True")</f>
        <v>13.352366621067031</v>
      </c>
    </row>
    <row r="5207" spans="16:21" x14ac:dyDescent="0.25">
      <c r="P5207" s="10">
        <v>42081</v>
      </c>
      <c r="Q5207">
        <v>36.38326</v>
      </c>
      <c r="S5207" s="42">
        <f t="shared" ca="1" si="87"/>
        <v>51178</v>
      </c>
      <c r="T5207" s="43">
        <f ca="1">_xll.BInterpol('Base CDI'!$H$4:$H$28,'Base CDI'!$J$4:$J$29,S5207,"Cubic","Extrapolate=Linear","MultiX=Average","Skip=True","Sort=True")</f>
        <v>13.40182489740082</v>
      </c>
      <c r="U5207" s="43">
        <f ca="1">_xll.BInterpol('Base CDI'!$H$4:$H$28,'Base CDI'!$I$4:$I$29,S5207,"Cubic","Extrapolate=Linear","MultiX=Average","Skip=True","Sort=True")</f>
        <v>13.352298221614225</v>
      </c>
    </row>
    <row r="5208" spans="16:21" x14ac:dyDescent="0.25">
      <c r="P5208" s="10">
        <v>42082</v>
      </c>
      <c r="Q5208">
        <v>36.400399999999998</v>
      </c>
      <c r="S5208" s="42">
        <f t="shared" ca="1" si="87"/>
        <v>51179</v>
      </c>
      <c r="T5208" s="43">
        <f ca="1">_xll.BInterpol('Base CDI'!$H$4:$H$28,'Base CDI'!$J$4:$J$29,S5208,"Cubic","Extrapolate=Linear","MultiX=Average","Skip=True","Sort=True")</f>
        <v>13.40178248974008</v>
      </c>
      <c r="U5208" s="43">
        <f ca="1">_xll.BInterpol('Base CDI'!$H$4:$H$28,'Base CDI'!$I$4:$I$29,S5208,"Cubic","Extrapolate=Linear","MultiX=Average","Skip=True","Sort=True")</f>
        <v>13.352229822161421</v>
      </c>
    </row>
    <row r="5209" spans="16:21" x14ac:dyDescent="0.25">
      <c r="P5209" s="10">
        <v>42083</v>
      </c>
      <c r="Q5209">
        <v>36.417540000000002</v>
      </c>
      <c r="S5209" s="42">
        <f t="shared" ca="1" si="87"/>
        <v>51180</v>
      </c>
      <c r="T5209" s="43">
        <f ca="1">_xll.BInterpol('Base CDI'!$H$4:$H$28,'Base CDI'!$J$4:$J$29,S5209,"Cubic","Extrapolate=Linear","MultiX=Average","Skip=True","Sort=True")</f>
        <v>13.401740082079343</v>
      </c>
      <c r="U5209" s="43">
        <f ca="1">_xll.BInterpol('Base CDI'!$H$4:$H$28,'Base CDI'!$I$4:$I$29,S5209,"Cubic","Extrapolate=Linear","MultiX=Average","Skip=True","Sort=True")</f>
        <v>13.352161422708617</v>
      </c>
    </row>
    <row r="5210" spans="16:21" x14ac:dyDescent="0.25">
      <c r="P5210" s="10">
        <v>42086</v>
      </c>
      <c r="Q5210">
        <v>36.434699999999999</v>
      </c>
      <c r="S5210" s="42">
        <f t="shared" ca="1" si="87"/>
        <v>51181</v>
      </c>
      <c r="T5210" s="43">
        <f ca="1">_xll.BInterpol('Base CDI'!$H$4:$H$28,'Base CDI'!$J$4:$J$29,S5210,"Cubic","Extrapolate=Linear","MultiX=Average","Skip=True","Sort=True")</f>
        <v>13.401697674418603</v>
      </c>
      <c r="U5210" s="43">
        <f ca="1">_xll.BInterpol('Base CDI'!$H$4:$H$28,'Base CDI'!$I$4:$I$29,S5210,"Cubic","Extrapolate=Linear","MultiX=Average","Skip=True","Sort=True")</f>
        <v>13.352093023255813</v>
      </c>
    </row>
    <row r="5211" spans="16:21" x14ac:dyDescent="0.25">
      <c r="P5211" s="10">
        <v>42087</v>
      </c>
      <c r="Q5211">
        <v>36.45187</v>
      </c>
      <c r="S5211" s="42">
        <f t="shared" ca="1" si="87"/>
        <v>51182</v>
      </c>
      <c r="T5211" s="43">
        <f ca="1">_xll.BInterpol('Base CDI'!$H$4:$H$28,'Base CDI'!$J$4:$J$29,S5211,"Cubic","Extrapolate=Linear","MultiX=Average","Skip=True","Sort=True")</f>
        <v>13.401655266757864</v>
      </c>
      <c r="U5211" s="43">
        <f ca="1">_xll.BInterpol('Base CDI'!$H$4:$H$28,'Base CDI'!$I$4:$I$29,S5211,"Cubic","Extrapolate=Linear","MultiX=Average","Skip=True","Sort=True")</f>
        <v>13.352024623803008</v>
      </c>
    </row>
    <row r="5212" spans="16:21" x14ac:dyDescent="0.25">
      <c r="P5212" s="10">
        <v>42088</v>
      </c>
      <c r="Q5212">
        <v>36.469050000000003</v>
      </c>
      <c r="S5212" s="42">
        <f t="shared" ca="1" si="87"/>
        <v>51183</v>
      </c>
      <c r="T5212" s="43">
        <f ca="1">_xll.BInterpol('Base CDI'!$H$4:$H$28,'Base CDI'!$J$4:$J$29,S5212,"Cubic","Extrapolate=Linear","MultiX=Average","Skip=True","Sort=True")</f>
        <v>13.401612859097126</v>
      </c>
      <c r="U5212" s="43">
        <f ca="1">_xll.BInterpol('Base CDI'!$H$4:$H$28,'Base CDI'!$I$4:$I$29,S5212,"Cubic","Extrapolate=Linear","MultiX=Average","Skip=True","Sort=True")</f>
        <v>13.351956224350204</v>
      </c>
    </row>
    <row r="5213" spans="16:21" x14ac:dyDescent="0.25">
      <c r="P5213" s="10">
        <v>42089</v>
      </c>
      <c r="Q5213">
        <v>36.486240000000002</v>
      </c>
      <c r="S5213" s="42">
        <f t="shared" ca="1" si="87"/>
        <v>51184</v>
      </c>
      <c r="T5213" s="43">
        <f ca="1">_xll.BInterpol('Base CDI'!$H$4:$H$28,'Base CDI'!$J$4:$J$29,S5213,"Cubic","Extrapolate=Linear","MultiX=Average","Skip=True","Sort=True")</f>
        <v>13.401570451436386</v>
      </c>
      <c r="U5213" s="43">
        <f ca="1">_xll.BInterpol('Base CDI'!$H$4:$H$28,'Base CDI'!$I$4:$I$29,S5213,"Cubic","Extrapolate=Linear","MultiX=Average","Skip=True","Sort=True")</f>
        <v>13.3518878248974</v>
      </c>
    </row>
    <row r="5214" spans="16:21" x14ac:dyDescent="0.25">
      <c r="P5214" s="10">
        <v>42090</v>
      </c>
      <c r="Q5214">
        <v>36.503439999999998</v>
      </c>
      <c r="S5214" s="42">
        <f t="shared" ca="1" si="87"/>
        <v>51185</v>
      </c>
      <c r="T5214" s="43">
        <f ca="1">_xll.BInterpol('Base CDI'!$H$4:$H$28,'Base CDI'!$J$4:$J$29,S5214,"Cubic","Extrapolate=Linear","MultiX=Average","Skip=True","Sort=True")</f>
        <v>13.401528043775649</v>
      </c>
      <c r="U5214" s="43">
        <f ca="1">_xll.BInterpol('Base CDI'!$H$4:$H$28,'Base CDI'!$I$4:$I$29,S5214,"Cubic","Extrapolate=Linear","MultiX=Average","Skip=True","Sort=True")</f>
        <v>13.351819425444596</v>
      </c>
    </row>
    <row r="5215" spans="16:21" x14ac:dyDescent="0.25">
      <c r="P5215" s="10">
        <v>42093</v>
      </c>
      <c r="Q5215">
        <v>36.520650000000003</v>
      </c>
      <c r="S5215" s="42">
        <f t="shared" ca="1" si="87"/>
        <v>51186</v>
      </c>
      <c r="T5215" s="43">
        <f ca="1">_xll.BInterpol('Base CDI'!$H$4:$H$28,'Base CDI'!$J$4:$J$29,S5215,"Cubic","Extrapolate=Linear","MultiX=Average","Skip=True","Sort=True")</f>
        <v>13.401485636114909</v>
      </c>
      <c r="U5215" s="43">
        <f ca="1">_xll.BInterpol('Base CDI'!$H$4:$H$28,'Base CDI'!$I$4:$I$29,S5215,"Cubic","Extrapolate=Linear","MultiX=Average","Skip=True","Sort=True")</f>
        <v>13.35175102599179</v>
      </c>
    </row>
    <row r="5216" spans="16:21" x14ac:dyDescent="0.25">
      <c r="P5216" s="10">
        <v>42094</v>
      </c>
      <c r="Q5216">
        <v>36.537849999999999</v>
      </c>
      <c r="S5216" s="42">
        <f t="shared" ca="1" si="87"/>
        <v>51187</v>
      </c>
      <c r="T5216" s="43">
        <f ca="1">_xll.BInterpol('Base CDI'!$H$4:$H$28,'Base CDI'!$J$4:$J$29,S5216,"Cubic","Extrapolate=Linear","MultiX=Average","Skip=True","Sort=True")</f>
        <v>13.401443228454172</v>
      </c>
      <c r="U5216" s="43">
        <f ca="1">_xll.BInterpol('Base CDI'!$H$4:$H$28,'Base CDI'!$I$4:$I$29,S5216,"Cubic","Extrapolate=Linear","MultiX=Average","Skip=True","Sort=True")</f>
        <v>13.351682626538986</v>
      </c>
    </row>
    <row r="5217" spans="16:21" x14ac:dyDescent="0.25">
      <c r="P5217" s="10">
        <v>42095</v>
      </c>
      <c r="Q5217">
        <v>36.555059999999997</v>
      </c>
      <c r="S5217" s="42">
        <f t="shared" ca="1" si="87"/>
        <v>51188</v>
      </c>
      <c r="T5217" s="43">
        <f ca="1">_xll.BInterpol('Base CDI'!$H$4:$H$28,'Base CDI'!$J$4:$J$29,S5217,"Cubic","Extrapolate=Linear","MultiX=Average","Skip=True","Sort=True")</f>
        <v>13.401400820793432</v>
      </c>
      <c r="U5217" s="43">
        <f ca="1">_xll.BInterpol('Base CDI'!$H$4:$H$28,'Base CDI'!$I$4:$I$29,S5217,"Cubic","Extrapolate=Linear","MultiX=Average","Skip=True","Sort=True")</f>
        <v>13.351614227086182</v>
      </c>
    </row>
    <row r="5218" spans="16:21" x14ac:dyDescent="0.25">
      <c r="P5218" s="10">
        <v>42096</v>
      </c>
      <c r="Q5218">
        <v>36.572279999999999</v>
      </c>
      <c r="S5218" s="42">
        <f t="shared" ca="1" si="87"/>
        <v>51189</v>
      </c>
      <c r="T5218" s="43">
        <f ca="1">_xll.BInterpol('Base CDI'!$H$4:$H$28,'Base CDI'!$J$4:$J$29,S5218,"Cubic","Extrapolate=Linear","MultiX=Average","Skip=True","Sort=True")</f>
        <v>13.401358413132693</v>
      </c>
      <c r="U5218" s="43">
        <f ca="1">_xll.BInterpol('Base CDI'!$H$4:$H$28,'Base CDI'!$I$4:$I$29,S5218,"Cubic","Extrapolate=Linear","MultiX=Average","Skip=True","Sort=True")</f>
        <v>13.351545827633377</v>
      </c>
    </row>
    <row r="5219" spans="16:21" x14ac:dyDescent="0.25">
      <c r="P5219" s="10">
        <v>42100</v>
      </c>
      <c r="Q5219">
        <v>36.589509999999997</v>
      </c>
      <c r="S5219" s="42">
        <f t="shared" ca="1" si="87"/>
        <v>51190</v>
      </c>
      <c r="T5219" s="43">
        <f ca="1">_xll.BInterpol('Base CDI'!$H$4:$H$28,'Base CDI'!$J$4:$J$29,S5219,"Cubic","Extrapolate=Linear","MultiX=Average","Skip=True","Sort=True")</f>
        <v>13.401316005471955</v>
      </c>
      <c r="U5219" s="43">
        <f ca="1">_xll.BInterpol('Base CDI'!$H$4:$H$28,'Base CDI'!$I$4:$I$29,S5219,"Cubic","Extrapolate=Linear","MultiX=Average","Skip=True","Sort=True")</f>
        <v>13.351477428180573</v>
      </c>
    </row>
    <row r="5220" spans="16:21" x14ac:dyDescent="0.25">
      <c r="P5220" s="10">
        <v>42101</v>
      </c>
      <c r="Q5220">
        <v>36.606740000000002</v>
      </c>
      <c r="S5220" s="42">
        <f t="shared" ca="1" si="87"/>
        <v>51191</v>
      </c>
      <c r="T5220" s="43">
        <f ca="1">_xll.BInterpol('Base CDI'!$H$4:$H$28,'Base CDI'!$J$4:$J$29,S5220,"Cubic","Extrapolate=Linear","MultiX=Average","Skip=True","Sort=True")</f>
        <v>13.401273597811215</v>
      </c>
      <c r="U5220" s="43">
        <f ca="1">_xll.BInterpol('Base CDI'!$H$4:$H$28,'Base CDI'!$I$4:$I$29,S5220,"Cubic","Extrapolate=Linear","MultiX=Average","Skip=True","Sort=True")</f>
        <v>13.351409028727769</v>
      </c>
    </row>
    <row r="5221" spans="16:21" x14ac:dyDescent="0.25">
      <c r="P5221" s="10">
        <v>42102</v>
      </c>
      <c r="Q5221">
        <v>36.623989999999999</v>
      </c>
      <c r="S5221" s="42">
        <f t="shared" ca="1" si="87"/>
        <v>51192</v>
      </c>
      <c r="T5221" s="43">
        <f ca="1">_xll.BInterpol('Base CDI'!$H$4:$H$28,'Base CDI'!$J$4:$J$29,S5221,"Cubic","Extrapolate=Linear","MultiX=Average","Skip=True","Sort=True")</f>
        <v>13.401231190150478</v>
      </c>
      <c r="U5221" s="43">
        <f ca="1">_xll.BInterpol('Base CDI'!$H$4:$H$28,'Base CDI'!$I$4:$I$29,S5221,"Cubic","Extrapolate=Linear","MultiX=Average","Skip=True","Sort=True")</f>
        <v>13.351340629274965</v>
      </c>
    </row>
    <row r="5222" spans="16:21" x14ac:dyDescent="0.25">
      <c r="P5222" s="10">
        <v>42103</v>
      </c>
      <c r="Q5222">
        <v>36.641240000000003</v>
      </c>
      <c r="S5222" s="42">
        <f t="shared" ca="1" si="87"/>
        <v>51193</v>
      </c>
      <c r="T5222" s="43">
        <f ca="1">_xll.BInterpol('Base CDI'!$H$4:$H$28,'Base CDI'!$J$4:$J$29,S5222,"Cubic","Extrapolate=Linear","MultiX=Average","Skip=True","Sort=True")</f>
        <v>13.401188782489738</v>
      </c>
      <c r="U5222" s="43">
        <f ca="1">_xll.BInterpol('Base CDI'!$H$4:$H$28,'Base CDI'!$I$4:$I$29,S5222,"Cubic","Extrapolate=Linear","MultiX=Average","Skip=True","Sort=True")</f>
        <v>13.351272229822159</v>
      </c>
    </row>
    <row r="5223" spans="16:21" x14ac:dyDescent="0.25">
      <c r="P5223" s="10">
        <v>42104</v>
      </c>
      <c r="Q5223">
        <v>36.658499999999997</v>
      </c>
      <c r="S5223" s="42">
        <f t="shared" ca="1" si="87"/>
        <v>51194</v>
      </c>
      <c r="T5223" s="43">
        <f ca="1">_xll.BInterpol('Base CDI'!$H$4:$H$28,'Base CDI'!$J$4:$J$29,S5223,"Cubic","Extrapolate=Linear","MultiX=Average","Skip=True","Sort=True")</f>
        <v>13.401146374829001</v>
      </c>
      <c r="U5223" s="43">
        <f ca="1">_xll.BInterpol('Base CDI'!$H$4:$H$28,'Base CDI'!$I$4:$I$29,S5223,"Cubic","Extrapolate=Linear","MultiX=Average","Skip=True","Sort=True")</f>
        <v>13.351203830369355</v>
      </c>
    </row>
    <row r="5224" spans="16:21" x14ac:dyDescent="0.25">
      <c r="P5224" s="10">
        <v>42107</v>
      </c>
      <c r="Q5224">
        <v>36.675759999999997</v>
      </c>
      <c r="S5224" s="42">
        <f t="shared" ca="1" si="87"/>
        <v>51195</v>
      </c>
      <c r="T5224" s="43">
        <f ca="1">_xll.BInterpol('Base CDI'!$H$4:$H$28,'Base CDI'!$J$4:$J$29,S5224,"Cubic","Extrapolate=Linear","MultiX=Average","Skip=True","Sort=True")</f>
        <v>13.401103967168261</v>
      </c>
      <c r="U5224" s="43">
        <f ca="1">_xll.BInterpol('Base CDI'!$H$4:$H$28,'Base CDI'!$I$4:$I$29,S5224,"Cubic","Extrapolate=Linear","MultiX=Average","Skip=True","Sort=True")</f>
        <v>13.351135430916552</v>
      </c>
    </row>
    <row r="5225" spans="16:21" x14ac:dyDescent="0.25">
      <c r="P5225" s="10">
        <v>42108</v>
      </c>
      <c r="Q5225">
        <v>36.693040000000003</v>
      </c>
      <c r="S5225" s="42">
        <f t="shared" ca="1" si="87"/>
        <v>51196</v>
      </c>
      <c r="T5225" s="43">
        <f ca="1">_xll.BInterpol('Base CDI'!$H$4:$H$28,'Base CDI'!$J$4:$J$29,S5225,"Cubic","Extrapolate=Linear","MultiX=Average","Skip=True","Sort=True")</f>
        <v>13.401061559507522</v>
      </c>
      <c r="U5225" s="43">
        <f ca="1">_xll.BInterpol('Base CDI'!$H$4:$H$28,'Base CDI'!$I$4:$I$29,S5225,"Cubic","Extrapolate=Linear","MultiX=Average","Skip=True","Sort=True")</f>
        <v>13.351067031463748</v>
      </c>
    </row>
    <row r="5226" spans="16:21" x14ac:dyDescent="0.25">
      <c r="P5226" s="10">
        <v>42109</v>
      </c>
      <c r="Q5226">
        <v>36.710320000000003</v>
      </c>
      <c r="S5226" s="42">
        <f t="shared" ca="1" si="87"/>
        <v>51197</v>
      </c>
      <c r="T5226" s="43">
        <f ca="1">_xll.BInterpol('Base CDI'!$H$4:$H$28,'Base CDI'!$J$4:$J$29,S5226,"Cubic","Extrapolate=Linear","MultiX=Average","Skip=True","Sort=True")</f>
        <v>13.401019151846784</v>
      </c>
      <c r="U5226" s="43">
        <f ca="1">_xll.BInterpol('Base CDI'!$H$4:$H$28,'Base CDI'!$I$4:$I$29,S5226,"Cubic","Extrapolate=Linear","MultiX=Average","Skip=True","Sort=True")</f>
        <v>13.350998632010942</v>
      </c>
    </row>
    <row r="5227" spans="16:21" x14ac:dyDescent="0.25">
      <c r="P5227" s="10">
        <v>42110</v>
      </c>
      <c r="Q5227">
        <v>36.727609999999999</v>
      </c>
      <c r="S5227" s="42">
        <f t="shared" ca="1" si="87"/>
        <v>51198</v>
      </c>
      <c r="T5227" s="43">
        <f ca="1">_xll.BInterpol('Base CDI'!$H$4:$H$28,'Base CDI'!$J$4:$J$29,S5227,"Cubic","Extrapolate=Linear","MultiX=Average","Skip=True","Sort=True")</f>
        <v>13.400976744186044</v>
      </c>
      <c r="U5227" s="43">
        <f ca="1">_xll.BInterpol('Base CDI'!$H$4:$H$28,'Base CDI'!$I$4:$I$29,S5227,"Cubic","Extrapolate=Linear","MultiX=Average","Skip=True","Sort=True")</f>
        <v>13.350930232558138</v>
      </c>
    </row>
    <row r="5228" spans="16:21" x14ac:dyDescent="0.25">
      <c r="P5228" s="10">
        <v>42111</v>
      </c>
      <c r="Q5228">
        <v>36.74492</v>
      </c>
      <c r="S5228" s="42">
        <f t="shared" ca="1" si="87"/>
        <v>51199</v>
      </c>
      <c r="T5228" s="43">
        <f ca="1">_xll.BInterpol('Base CDI'!$H$4:$H$28,'Base CDI'!$J$4:$J$29,S5228,"Cubic","Extrapolate=Linear","MultiX=Average","Skip=True","Sort=True")</f>
        <v>13.400934336525307</v>
      </c>
      <c r="U5228" s="43">
        <f ca="1">_xll.BInterpol('Base CDI'!$H$4:$H$28,'Base CDI'!$I$4:$I$29,S5228,"Cubic","Extrapolate=Linear","MultiX=Average","Skip=True","Sort=True")</f>
        <v>13.350861833105334</v>
      </c>
    </row>
    <row r="5229" spans="16:21" x14ac:dyDescent="0.25">
      <c r="P5229" s="10">
        <v>42114</v>
      </c>
      <c r="Q5229">
        <v>36.762219999999999</v>
      </c>
      <c r="S5229" s="42">
        <f t="shared" ca="1" si="87"/>
        <v>51200</v>
      </c>
      <c r="T5229" s="43">
        <f ca="1">_xll.BInterpol('Base CDI'!$H$4:$H$28,'Base CDI'!$J$4:$J$29,S5229,"Cubic","Extrapolate=Linear","MultiX=Average","Skip=True","Sort=True")</f>
        <v>13.400891928864567</v>
      </c>
      <c r="U5229" s="43">
        <f ca="1">_xll.BInterpol('Base CDI'!$H$4:$H$28,'Base CDI'!$I$4:$I$29,S5229,"Cubic","Extrapolate=Linear","MultiX=Average","Skip=True","Sort=True")</f>
        <v>13.35079343365253</v>
      </c>
    </row>
    <row r="5230" spans="16:21" x14ac:dyDescent="0.25">
      <c r="P5230" s="10">
        <v>42116</v>
      </c>
      <c r="Q5230">
        <v>36.779539999999997</v>
      </c>
      <c r="S5230" s="42">
        <f t="shared" ca="1" si="87"/>
        <v>51201</v>
      </c>
      <c r="T5230" s="43">
        <f ca="1">_xll.BInterpol('Base CDI'!$H$4:$H$28,'Base CDI'!$J$4:$J$29,S5230,"Cubic","Extrapolate=Linear","MultiX=Average","Skip=True","Sort=True")</f>
        <v>13.400849521203829</v>
      </c>
      <c r="U5230" s="43">
        <f ca="1">_xll.BInterpol('Base CDI'!$H$4:$H$28,'Base CDI'!$I$4:$I$29,S5230,"Cubic","Extrapolate=Linear","MultiX=Average","Skip=True","Sort=True")</f>
        <v>13.350725034199725</v>
      </c>
    </row>
    <row r="5231" spans="16:21" x14ac:dyDescent="0.25">
      <c r="P5231" s="10">
        <v>42117</v>
      </c>
      <c r="Q5231">
        <v>36.796860000000002</v>
      </c>
      <c r="S5231" s="42">
        <f t="shared" ca="1" si="87"/>
        <v>51202</v>
      </c>
      <c r="T5231" s="43">
        <f ca="1">_xll.BInterpol('Base CDI'!$H$4:$H$28,'Base CDI'!$J$4:$J$29,S5231,"Cubic","Extrapolate=Linear","MultiX=Average","Skip=True","Sort=True")</f>
        <v>13.40080711354309</v>
      </c>
      <c r="U5231" s="43">
        <f ca="1">_xll.BInterpol('Base CDI'!$H$4:$H$28,'Base CDI'!$I$4:$I$29,S5231,"Cubic","Extrapolate=Linear","MultiX=Average","Skip=True","Sort=True")</f>
        <v>13.350656634746921</v>
      </c>
    </row>
    <row r="5232" spans="16:21" x14ac:dyDescent="0.25">
      <c r="P5232" s="10">
        <v>42118</v>
      </c>
      <c r="Q5232">
        <v>36.814190000000004</v>
      </c>
      <c r="S5232" s="42">
        <f t="shared" ca="1" si="87"/>
        <v>51203</v>
      </c>
      <c r="T5232" s="43">
        <f ca="1">_xll.BInterpol('Base CDI'!$H$4:$H$28,'Base CDI'!$J$4:$J$29,S5232,"Cubic","Extrapolate=Linear","MultiX=Average","Skip=True","Sort=True")</f>
        <v>13.40076470588235</v>
      </c>
      <c r="U5232" s="43">
        <f ca="1">_xll.BInterpol('Base CDI'!$H$4:$H$28,'Base CDI'!$I$4:$I$29,S5232,"Cubic","Extrapolate=Linear","MultiX=Average","Skip=True","Sort=True")</f>
        <v>13.350588235294117</v>
      </c>
    </row>
    <row r="5233" spans="16:21" x14ac:dyDescent="0.25">
      <c r="P5233" s="10">
        <v>42121</v>
      </c>
      <c r="Q5233">
        <v>36.831539999999997</v>
      </c>
      <c r="S5233" s="42">
        <f t="shared" ca="1" si="87"/>
        <v>51204</v>
      </c>
      <c r="T5233" s="43">
        <f ca="1">_xll.BInterpol('Base CDI'!$H$4:$H$28,'Base CDI'!$J$4:$J$29,S5233,"Cubic","Extrapolate=Linear","MultiX=Average","Skip=True","Sort=True")</f>
        <v>13.400722298221613</v>
      </c>
      <c r="U5233" s="43">
        <f ca="1">_xll.BInterpol('Base CDI'!$H$4:$H$28,'Base CDI'!$I$4:$I$29,S5233,"Cubic","Extrapolate=Linear","MultiX=Average","Skip=True","Sort=True")</f>
        <v>13.350519835841311</v>
      </c>
    </row>
    <row r="5234" spans="16:21" x14ac:dyDescent="0.25">
      <c r="P5234" s="10">
        <v>42122</v>
      </c>
      <c r="Q5234">
        <v>36.8489</v>
      </c>
      <c r="S5234" s="42">
        <f t="shared" ca="1" si="87"/>
        <v>51205</v>
      </c>
      <c r="T5234" s="43">
        <f ca="1">_xll.BInterpol('Base CDI'!$H$4:$H$28,'Base CDI'!$J$4:$J$29,S5234,"Cubic","Extrapolate=Linear","MultiX=Average","Skip=True","Sort=True")</f>
        <v>13.400679890560873</v>
      </c>
      <c r="U5234" s="43">
        <f ca="1">_xll.BInterpol('Base CDI'!$H$4:$H$28,'Base CDI'!$I$4:$I$29,S5234,"Cubic","Extrapolate=Linear","MultiX=Average","Skip=True","Sort=True")</f>
        <v>13.350451436388507</v>
      </c>
    </row>
    <row r="5235" spans="16:21" x14ac:dyDescent="0.25">
      <c r="P5235" s="10">
        <v>42123</v>
      </c>
      <c r="Q5235">
        <v>36.866280000000003</v>
      </c>
      <c r="S5235" s="42">
        <f t="shared" ca="1" si="87"/>
        <v>51206</v>
      </c>
      <c r="T5235" s="43">
        <f ca="1">_xll.BInterpol('Base CDI'!$H$4:$H$28,'Base CDI'!$J$4:$J$29,S5235,"Cubic","Extrapolate=Linear","MultiX=Average","Skip=True","Sort=True")</f>
        <v>13.400637482900136</v>
      </c>
      <c r="U5235" s="43">
        <f ca="1">_xll.BInterpol('Base CDI'!$H$4:$H$28,'Base CDI'!$I$4:$I$29,S5235,"Cubic","Extrapolate=Linear","MultiX=Average","Skip=True","Sort=True")</f>
        <v>13.350383036935703</v>
      </c>
    </row>
    <row r="5236" spans="16:21" x14ac:dyDescent="0.25">
      <c r="P5236" s="10">
        <v>42124</v>
      </c>
      <c r="Q5236">
        <v>36.883670000000002</v>
      </c>
      <c r="S5236" s="42">
        <f t="shared" ca="1" si="87"/>
        <v>51207</v>
      </c>
      <c r="T5236" s="43">
        <f ca="1">_xll.BInterpol('Base CDI'!$H$4:$H$28,'Base CDI'!$J$4:$J$29,S5236,"Cubic","Extrapolate=Linear","MultiX=Average","Skip=True","Sort=True")</f>
        <v>13.400595075239396</v>
      </c>
      <c r="U5236" s="43">
        <f ca="1">_xll.BInterpol('Base CDI'!$H$4:$H$28,'Base CDI'!$I$4:$I$29,S5236,"Cubic","Extrapolate=Linear","MultiX=Average","Skip=True","Sort=True")</f>
        <v>13.350314637482899</v>
      </c>
    </row>
    <row r="5237" spans="16:21" x14ac:dyDescent="0.25">
      <c r="P5237" s="10">
        <v>42128</v>
      </c>
      <c r="Q5237">
        <v>36.901710000000001</v>
      </c>
      <c r="S5237" s="42">
        <f t="shared" ca="1" si="87"/>
        <v>51208</v>
      </c>
      <c r="T5237" s="43">
        <f ca="1">_xll.BInterpol('Base CDI'!$H$4:$H$28,'Base CDI'!$J$4:$J$29,S5237,"Cubic","Extrapolate=Linear","MultiX=Average","Skip=True","Sort=True")</f>
        <v>13.400552667578658</v>
      </c>
      <c r="U5237" s="43">
        <f ca="1">_xll.BInterpol('Base CDI'!$H$4:$H$28,'Base CDI'!$I$4:$I$29,S5237,"Cubic","Extrapolate=Linear","MultiX=Average","Skip=True","Sort=True")</f>
        <v>13.350246238030094</v>
      </c>
    </row>
    <row r="5238" spans="16:21" x14ac:dyDescent="0.25">
      <c r="P5238" s="10">
        <v>42129</v>
      </c>
      <c r="Q5238">
        <v>36.919750000000001</v>
      </c>
      <c r="S5238" s="42">
        <f t="shared" ca="1" si="87"/>
        <v>51209</v>
      </c>
      <c r="T5238" s="43">
        <f ca="1">_xll.BInterpol('Base CDI'!$H$4:$H$28,'Base CDI'!$J$4:$J$29,S5238,"Cubic","Extrapolate=Linear","MultiX=Average","Skip=True","Sort=True")</f>
        <v>13.400510259917919</v>
      </c>
      <c r="U5238" s="43">
        <f ca="1">_xll.BInterpol('Base CDI'!$H$4:$H$28,'Base CDI'!$I$4:$I$29,S5238,"Cubic","Extrapolate=Linear","MultiX=Average","Skip=True","Sort=True")</f>
        <v>13.35017783857729</v>
      </c>
    </row>
    <row r="5239" spans="16:21" x14ac:dyDescent="0.25">
      <c r="P5239" s="10">
        <v>42130</v>
      </c>
      <c r="Q5239">
        <v>36.937829999999998</v>
      </c>
      <c r="S5239" s="42">
        <f t="shared" ca="1" si="87"/>
        <v>51210</v>
      </c>
      <c r="T5239" s="43">
        <f ca="1">_xll.BInterpol('Base CDI'!$H$4:$H$28,'Base CDI'!$J$4:$J$29,S5239,"Cubic","Extrapolate=Linear","MultiX=Average","Skip=True","Sort=True")</f>
        <v>13.400467852257179</v>
      </c>
      <c r="U5239" s="43">
        <f ca="1">_xll.BInterpol('Base CDI'!$H$4:$H$28,'Base CDI'!$I$4:$I$29,S5239,"Cubic","Extrapolate=Linear","MultiX=Average","Skip=True","Sort=True")</f>
        <v>13.350109439124486</v>
      </c>
    </row>
    <row r="5240" spans="16:21" x14ac:dyDescent="0.25">
      <c r="P5240" s="10">
        <v>42131</v>
      </c>
      <c r="Q5240">
        <v>36.955910000000003</v>
      </c>
      <c r="S5240" s="42">
        <f t="shared" ca="1" si="87"/>
        <v>51211</v>
      </c>
      <c r="T5240" s="43">
        <f ca="1">_xll.BInterpol('Base CDI'!$H$4:$H$28,'Base CDI'!$J$4:$J$29,S5240,"Cubic","Extrapolate=Linear","MultiX=Average","Skip=True","Sort=True")</f>
        <v>13.400425444596442</v>
      </c>
      <c r="U5240" s="43">
        <f ca="1">_xll.BInterpol('Base CDI'!$H$4:$H$28,'Base CDI'!$I$4:$I$29,S5240,"Cubic","Extrapolate=Linear","MultiX=Average","Skip=True","Sort=True")</f>
        <v>13.350041039671682</v>
      </c>
    </row>
    <row r="5241" spans="16:21" x14ac:dyDescent="0.25">
      <c r="P5241" s="10">
        <v>42132</v>
      </c>
      <c r="Q5241">
        <v>36.97401</v>
      </c>
      <c r="S5241" s="42">
        <f t="shared" ca="1" si="87"/>
        <v>51212</v>
      </c>
      <c r="T5241" s="43">
        <f ca="1">_xll.BInterpol('Base CDI'!$H$4:$H$28,'Base CDI'!$J$4:$J$29,S5241,"Cubic","Extrapolate=Linear","MultiX=Average","Skip=True","Sort=True")</f>
        <v>13.400383036935702</v>
      </c>
      <c r="U5241" s="43">
        <f ca="1">_xll.BInterpol('Base CDI'!$H$4:$H$28,'Base CDI'!$I$4:$I$29,S5241,"Cubic","Extrapolate=Linear","MultiX=Average","Skip=True","Sort=True")</f>
        <v>13.349972640218876</v>
      </c>
    </row>
    <row r="5242" spans="16:21" x14ac:dyDescent="0.25">
      <c r="P5242" s="10">
        <v>42135</v>
      </c>
      <c r="Q5242">
        <v>36.99212</v>
      </c>
      <c r="S5242" s="42">
        <f t="shared" ca="1" si="87"/>
        <v>51213</v>
      </c>
      <c r="T5242" s="43">
        <f ca="1">_xll.BInterpol('Base CDI'!$H$4:$H$28,'Base CDI'!$J$4:$J$29,S5242,"Cubic","Extrapolate=Linear","MultiX=Average","Skip=True","Sort=True")</f>
        <v>13.400340629274964</v>
      </c>
      <c r="U5242" s="43">
        <f ca="1">_xll.BInterpol('Base CDI'!$H$4:$H$28,'Base CDI'!$I$4:$I$29,S5242,"Cubic","Extrapolate=Linear","MultiX=Average","Skip=True","Sort=True")</f>
        <v>13.349904240766072</v>
      </c>
    </row>
    <row r="5243" spans="16:21" x14ac:dyDescent="0.25">
      <c r="P5243" s="10">
        <v>42136</v>
      </c>
      <c r="Q5243">
        <v>37.01023</v>
      </c>
      <c r="S5243" s="42">
        <f t="shared" ca="1" si="87"/>
        <v>51214</v>
      </c>
      <c r="T5243" s="43">
        <f ca="1">_xll.BInterpol('Base CDI'!$H$4:$H$28,'Base CDI'!$J$4:$J$29,S5243,"Cubic","Extrapolate=Linear","MultiX=Average","Skip=True","Sort=True")</f>
        <v>13.400298221614225</v>
      </c>
      <c r="U5243" s="43">
        <f ca="1">_xll.BInterpol('Base CDI'!$H$4:$H$28,'Base CDI'!$I$4:$I$29,S5243,"Cubic","Extrapolate=Linear","MultiX=Average","Skip=True","Sort=True")</f>
        <v>13.349835841313269</v>
      </c>
    </row>
    <row r="5244" spans="16:21" x14ac:dyDescent="0.25">
      <c r="P5244" s="10">
        <v>42137</v>
      </c>
      <c r="Q5244">
        <v>37.028350000000003</v>
      </c>
      <c r="S5244" s="42">
        <f t="shared" ca="1" si="87"/>
        <v>51215</v>
      </c>
      <c r="T5244" s="43">
        <f ca="1">_xll.BInterpol('Base CDI'!$H$4:$H$28,'Base CDI'!$J$4:$J$29,S5244,"Cubic","Extrapolate=Linear","MultiX=Average","Skip=True","Sort=True")</f>
        <v>13.400255813953487</v>
      </c>
      <c r="U5244" s="43">
        <f ca="1">_xll.BInterpol('Base CDI'!$H$4:$H$28,'Base CDI'!$I$4:$I$29,S5244,"Cubic","Extrapolate=Linear","MultiX=Average","Skip=True","Sort=True")</f>
        <v>13.349767441860463</v>
      </c>
    </row>
    <row r="5245" spans="16:21" x14ac:dyDescent="0.25">
      <c r="P5245" s="10">
        <v>42138</v>
      </c>
      <c r="Q5245">
        <v>37.046489999999999</v>
      </c>
      <c r="S5245" s="42">
        <f t="shared" ca="1" si="87"/>
        <v>51216</v>
      </c>
      <c r="T5245" s="43">
        <f ca="1">_xll.BInterpol('Base CDI'!$H$4:$H$28,'Base CDI'!$J$4:$J$29,S5245,"Cubic","Extrapolate=Linear","MultiX=Average","Skip=True","Sort=True")</f>
        <v>13.400213406292748</v>
      </c>
      <c r="U5245" s="43">
        <f ca="1">_xll.BInterpol('Base CDI'!$H$4:$H$28,'Base CDI'!$I$4:$I$29,S5245,"Cubic","Extrapolate=Linear","MultiX=Average","Skip=True","Sort=True")</f>
        <v>13.349699042407659</v>
      </c>
    </row>
    <row r="5246" spans="16:21" x14ac:dyDescent="0.25">
      <c r="P5246" s="10">
        <v>42139</v>
      </c>
      <c r="Q5246">
        <v>37.064619999999998</v>
      </c>
      <c r="S5246" s="42">
        <f t="shared" ca="1" si="87"/>
        <v>51217</v>
      </c>
      <c r="T5246" s="43">
        <f ca="1">_xll.BInterpol('Base CDI'!$H$4:$H$28,'Base CDI'!$J$4:$J$29,S5246,"Cubic","Extrapolate=Linear","MultiX=Average","Skip=True","Sort=True")</f>
        <v>13.40017099863201</v>
      </c>
      <c r="U5246" s="43">
        <f ca="1">_xll.BInterpol('Base CDI'!$H$4:$H$28,'Base CDI'!$I$4:$I$29,S5246,"Cubic","Extrapolate=Linear","MultiX=Average","Skip=True","Sort=True")</f>
        <v>13.349630642954855</v>
      </c>
    </row>
    <row r="5247" spans="16:21" x14ac:dyDescent="0.25">
      <c r="P5247" s="10">
        <v>42142</v>
      </c>
      <c r="Q5247">
        <v>37.08278</v>
      </c>
      <c r="S5247" s="42">
        <f t="shared" ca="1" si="87"/>
        <v>51218</v>
      </c>
      <c r="T5247" s="43">
        <f ca="1">_xll.BInterpol('Base CDI'!$H$4:$H$28,'Base CDI'!$J$4:$J$29,S5247,"Cubic","Extrapolate=Linear","MultiX=Average","Skip=True","Sort=True")</f>
        <v>13.400128590971271</v>
      </c>
      <c r="U5247" s="43">
        <f ca="1">_xll.BInterpol('Base CDI'!$H$4:$H$28,'Base CDI'!$I$4:$I$29,S5247,"Cubic","Extrapolate=Linear","MultiX=Average","Skip=True","Sort=True")</f>
        <v>13.349562243502051</v>
      </c>
    </row>
    <row r="5248" spans="16:21" x14ac:dyDescent="0.25">
      <c r="P5248" s="10">
        <v>42143</v>
      </c>
      <c r="Q5248">
        <v>37.100929999999998</v>
      </c>
      <c r="S5248" s="42">
        <f t="shared" ca="1" si="87"/>
        <v>51219</v>
      </c>
      <c r="T5248" s="43">
        <f ca="1">_xll.BInterpol('Base CDI'!$H$4:$H$28,'Base CDI'!$J$4:$J$29,S5248,"Cubic","Extrapolate=Linear","MultiX=Average","Skip=True","Sort=True")</f>
        <v>13.400086183310531</v>
      </c>
      <c r="U5248" s="43">
        <f ca="1">_xll.BInterpol('Base CDI'!$H$4:$H$28,'Base CDI'!$I$4:$I$29,S5248,"Cubic","Extrapolate=Linear","MultiX=Average","Skip=True","Sort=True")</f>
        <v>13.349493844049245</v>
      </c>
    </row>
    <row r="5249" spans="16:21" x14ac:dyDescent="0.25">
      <c r="P5249" s="10">
        <v>42144</v>
      </c>
      <c r="Q5249">
        <v>37.119100000000003</v>
      </c>
      <c r="S5249" s="42">
        <f t="shared" ca="1" si="87"/>
        <v>51220</v>
      </c>
      <c r="T5249" s="43">
        <f ca="1">_xll.BInterpol('Base CDI'!$H$4:$H$28,'Base CDI'!$J$4:$J$29,S5249,"Cubic","Extrapolate=Linear","MultiX=Average","Skip=True","Sort=True")</f>
        <v>13.400043775649793</v>
      </c>
      <c r="U5249" s="43">
        <f ca="1">_xll.BInterpol('Base CDI'!$H$4:$H$28,'Base CDI'!$I$4:$I$29,S5249,"Cubic","Extrapolate=Linear","MultiX=Average","Skip=True","Sort=True")</f>
        <v>13.349425444596442</v>
      </c>
    </row>
    <row r="5250" spans="16:21" x14ac:dyDescent="0.25">
      <c r="P5250" s="10">
        <v>42145</v>
      </c>
      <c r="Q5250">
        <v>37.137279999999997</v>
      </c>
      <c r="S5250" s="42">
        <f t="shared" ca="1" si="87"/>
        <v>51221</v>
      </c>
      <c r="T5250" s="43">
        <f ca="1">_xll.BInterpol('Base CDI'!$H$4:$H$28,'Base CDI'!$J$4:$J$29,S5250,"Cubic","Extrapolate=Linear","MultiX=Average","Skip=True","Sort=True")</f>
        <v>13.400001367989054</v>
      </c>
      <c r="U5250" s="43">
        <f ca="1">_xll.BInterpol('Base CDI'!$H$4:$H$28,'Base CDI'!$I$4:$I$29,S5250,"Cubic","Extrapolate=Linear","MultiX=Average","Skip=True","Sort=True")</f>
        <v>13.349357045143638</v>
      </c>
    </row>
    <row r="5251" spans="16:21" x14ac:dyDescent="0.25">
      <c r="P5251" s="10">
        <v>42146</v>
      </c>
      <c r="Q5251">
        <v>37.155459999999998</v>
      </c>
      <c r="S5251" s="42">
        <f t="shared" ca="1" si="87"/>
        <v>51222</v>
      </c>
      <c r="T5251" s="43">
        <f ca="1">_xll.BInterpol('Base CDI'!$H$4:$H$28,'Base CDI'!$J$4:$J$29,S5251,"Cubic","Extrapolate=Linear","MultiX=Average","Skip=True","Sort=True")</f>
        <v>13.399958960328316</v>
      </c>
      <c r="U5251" s="43">
        <f ca="1">_xll.BInterpol('Base CDI'!$H$4:$H$28,'Base CDI'!$I$4:$I$29,S5251,"Cubic","Extrapolate=Linear","MultiX=Average","Skip=True","Sort=True")</f>
        <v>13.349288645690834</v>
      </c>
    </row>
    <row r="5252" spans="16:21" x14ac:dyDescent="0.25">
      <c r="P5252" s="10">
        <v>42149</v>
      </c>
      <c r="Q5252">
        <v>37.173659999999998</v>
      </c>
      <c r="S5252" s="42">
        <f t="shared" ca="1" si="87"/>
        <v>51223</v>
      </c>
      <c r="T5252" s="43">
        <f ca="1">_xll.BInterpol('Base CDI'!$H$4:$H$28,'Base CDI'!$J$4:$J$29,S5252,"Cubic","Extrapolate=Linear","MultiX=Average","Skip=True","Sort=True")</f>
        <v>13.399916552667577</v>
      </c>
      <c r="U5252" s="43">
        <f ca="1">_xll.BInterpol('Base CDI'!$H$4:$H$28,'Base CDI'!$I$4:$I$29,S5252,"Cubic","Extrapolate=Linear","MultiX=Average","Skip=True","Sort=True")</f>
        <v>13.349220246238028</v>
      </c>
    </row>
    <row r="5253" spans="16:21" x14ac:dyDescent="0.25">
      <c r="P5253" s="10">
        <v>42150</v>
      </c>
      <c r="Q5253">
        <v>37.191859999999998</v>
      </c>
      <c r="S5253" s="42">
        <f t="shared" ca="1" si="87"/>
        <v>51224</v>
      </c>
      <c r="T5253" s="43">
        <f ca="1">_xll.BInterpol('Base CDI'!$H$4:$H$28,'Base CDI'!$J$4:$J$29,S5253,"Cubic","Extrapolate=Linear","MultiX=Average","Skip=True","Sort=True")</f>
        <v>13.399874145006839</v>
      </c>
      <c r="U5253" s="43">
        <f ca="1">_xll.BInterpol('Base CDI'!$H$4:$H$28,'Base CDI'!$I$4:$I$29,S5253,"Cubic","Extrapolate=Linear","MultiX=Average","Skip=True","Sort=True")</f>
        <v>13.349151846785224</v>
      </c>
    </row>
    <row r="5254" spans="16:21" x14ac:dyDescent="0.25">
      <c r="P5254" s="10">
        <v>42151</v>
      </c>
      <c r="Q5254">
        <v>37.210070000000002</v>
      </c>
      <c r="S5254" s="42">
        <f t="shared" ca="1" si="87"/>
        <v>51225</v>
      </c>
      <c r="T5254" s="43">
        <f ca="1">_xll.BInterpol('Base CDI'!$H$4:$H$28,'Base CDI'!$J$4:$J$29,S5254,"Cubic","Extrapolate=Linear","MultiX=Average","Skip=True","Sort=True")</f>
        <v>13.3998317373461</v>
      </c>
      <c r="U5254" s="43">
        <f ca="1">_xll.BInterpol('Base CDI'!$H$4:$H$28,'Base CDI'!$I$4:$I$29,S5254,"Cubic","Extrapolate=Linear","MultiX=Average","Skip=True","Sort=True")</f>
        <v>13.34908344733242</v>
      </c>
    </row>
    <row r="5255" spans="16:21" x14ac:dyDescent="0.25">
      <c r="P5255" s="10">
        <v>42152</v>
      </c>
      <c r="Q5255">
        <v>37.228290000000001</v>
      </c>
      <c r="S5255" s="42">
        <f t="shared" ca="1" si="87"/>
        <v>51226</v>
      </c>
      <c r="T5255" s="43">
        <f ca="1">_xll.BInterpol('Base CDI'!$H$4:$H$28,'Base CDI'!$J$4:$J$29,S5255,"Cubic","Extrapolate=Linear","MultiX=Average","Skip=True","Sort=True")</f>
        <v>13.39978932968536</v>
      </c>
      <c r="U5255" s="43">
        <f ca="1">_xll.BInterpol('Base CDI'!$H$4:$H$28,'Base CDI'!$I$4:$I$29,S5255,"Cubic","Extrapolate=Linear","MultiX=Average","Skip=True","Sort=True")</f>
        <v>13.349015047879616</v>
      </c>
    </row>
    <row r="5256" spans="16:21" x14ac:dyDescent="0.25">
      <c r="P5256" s="10">
        <v>42153</v>
      </c>
      <c r="Q5256">
        <v>37.246519999999997</v>
      </c>
      <c r="S5256" s="42">
        <f t="shared" ca="1" si="87"/>
        <v>51227</v>
      </c>
      <c r="T5256" s="43">
        <f ca="1">_xll.BInterpol('Base CDI'!$H$4:$H$28,'Base CDI'!$J$4:$J$29,S5256,"Cubic","Extrapolate=Linear","MultiX=Average","Skip=True","Sort=True")</f>
        <v>13.399746922024622</v>
      </c>
      <c r="U5256" s="43">
        <f ca="1">_xll.BInterpol('Base CDI'!$H$4:$H$28,'Base CDI'!$I$4:$I$29,S5256,"Cubic","Extrapolate=Linear","MultiX=Average","Skip=True","Sort=True")</f>
        <v>13.348946648426811</v>
      </c>
    </row>
    <row r="5257" spans="16:21" x14ac:dyDescent="0.25">
      <c r="P5257" s="10">
        <v>42156</v>
      </c>
      <c r="Q5257">
        <v>37.264760000000003</v>
      </c>
      <c r="S5257" s="42">
        <f t="shared" ca="1" si="87"/>
        <v>51228</v>
      </c>
      <c r="T5257" s="43">
        <f ca="1">_xll.BInterpol('Base CDI'!$H$4:$H$28,'Base CDI'!$J$4:$J$29,S5257,"Cubic","Extrapolate=Linear","MultiX=Average","Skip=True","Sort=True")</f>
        <v>13.399704514363883</v>
      </c>
      <c r="U5257" s="43">
        <f ca="1">_xll.BInterpol('Base CDI'!$H$4:$H$28,'Base CDI'!$I$4:$I$29,S5257,"Cubic","Extrapolate=Linear","MultiX=Average","Skip=True","Sort=True")</f>
        <v>13.348878248974007</v>
      </c>
    </row>
    <row r="5258" spans="16:21" x14ac:dyDescent="0.25">
      <c r="P5258" s="10">
        <v>42157</v>
      </c>
      <c r="Q5258">
        <v>37.283000000000001</v>
      </c>
      <c r="S5258" s="42">
        <f t="shared" ca="1" si="87"/>
        <v>51229</v>
      </c>
      <c r="T5258" s="43">
        <f ca="1">_xll.BInterpol('Base CDI'!$H$4:$H$28,'Base CDI'!$J$4:$J$29,S5258,"Cubic","Extrapolate=Linear","MultiX=Average","Skip=True","Sort=True")</f>
        <v>13.399662106703145</v>
      </c>
      <c r="U5258" s="43">
        <f ca="1">_xll.BInterpol('Base CDI'!$H$4:$H$28,'Base CDI'!$I$4:$I$29,S5258,"Cubic","Extrapolate=Linear","MultiX=Average","Skip=True","Sort=True")</f>
        <v>13.348809849521203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8">S5258+1</f>
        <v>51230</v>
      </c>
      <c r="T5259" s="43">
        <f ca="1">_xll.BInterpol('Base CDI'!$H$4:$H$28,'Base CDI'!$J$4:$J$29,S5259,"Cubic","Extrapolate=Linear","MultiX=Average","Skip=True","Sort=True")</f>
        <v>13.399619699042406</v>
      </c>
      <c r="U5259" s="43">
        <f ca="1">_xll.BInterpol('Base CDI'!$H$4:$H$28,'Base CDI'!$I$4:$I$29,S5259,"Cubic","Extrapolate=Linear","MultiX=Average","Skip=True","Sort=True")</f>
        <v>13.348741450068397</v>
      </c>
    </row>
    <row r="5260" spans="16:21" x14ac:dyDescent="0.25">
      <c r="P5260" s="10">
        <v>42160</v>
      </c>
      <c r="Q5260">
        <v>37.31953</v>
      </c>
      <c r="S5260" s="42">
        <f t="shared" ca="1" si="88"/>
        <v>51231</v>
      </c>
      <c r="T5260" s="43">
        <f ca="1">_xll.BInterpol('Base CDI'!$H$4:$H$28,'Base CDI'!$J$4:$J$29,S5260,"Cubic","Extrapolate=Linear","MultiX=Average","Skip=True","Sort=True")</f>
        <v>13.399577291381668</v>
      </c>
      <c r="U5260" s="43">
        <f ca="1">_xll.BInterpol('Base CDI'!$H$4:$H$28,'Base CDI'!$I$4:$I$29,S5260,"Cubic","Extrapolate=Linear","MultiX=Average","Skip=True","Sort=True")</f>
        <v>13.348673050615593</v>
      </c>
    </row>
    <row r="5261" spans="16:21" x14ac:dyDescent="0.25">
      <c r="P5261" s="10">
        <v>42163</v>
      </c>
      <c r="Q5261">
        <v>37.338470000000001</v>
      </c>
      <c r="S5261" s="42">
        <f t="shared" ca="1" si="88"/>
        <v>51232</v>
      </c>
      <c r="T5261" s="43">
        <f ca="1">_xll.BInterpol('Base CDI'!$H$4:$H$28,'Base CDI'!$J$4:$J$29,S5261,"Cubic","Extrapolate=Linear","MultiX=Average","Skip=True","Sort=True")</f>
        <v>13.399534883720928</v>
      </c>
      <c r="U5261" s="43">
        <f ca="1">_xll.BInterpol('Base CDI'!$H$4:$H$28,'Base CDI'!$I$4:$I$29,S5261,"Cubic","Extrapolate=Linear","MultiX=Average","Skip=True","Sort=True")</f>
        <v>13.348604651162789</v>
      </c>
    </row>
    <row r="5262" spans="16:21" x14ac:dyDescent="0.25">
      <c r="P5262" s="10">
        <v>42164</v>
      </c>
      <c r="Q5262">
        <v>37.357419999999998</v>
      </c>
      <c r="S5262" s="42">
        <f t="shared" ca="1" si="88"/>
        <v>51233</v>
      </c>
      <c r="T5262" s="43">
        <f ca="1">_xll.BInterpol('Base CDI'!$H$4:$H$28,'Base CDI'!$J$4:$J$29,S5262,"Cubic","Extrapolate=Linear","MultiX=Average","Skip=True","Sort=True")</f>
        <v>13.399492476060189</v>
      </c>
      <c r="U5262" s="43">
        <f ca="1">_xll.BInterpol('Base CDI'!$H$4:$H$28,'Base CDI'!$I$4:$I$29,S5262,"Cubic","Extrapolate=Linear","MultiX=Average","Skip=True","Sort=True")</f>
        <v>13.348536251709985</v>
      </c>
    </row>
    <row r="5263" spans="16:21" x14ac:dyDescent="0.25">
      <c r="P5263" s="10">
        <v>42165</v>
      </c>
      <c r="Q5263">
        <v>37.376379999999997</v>
      </c>
      <c r="S5263" s="42">
        <f t="shared" ca="1" si="88"/>
        <v>51234</v>
      </c>
      <c r="T5263" s="43">
        <f ca="1">_xll.BInterpol('Base CDI'!$H$4:$H$28,'Base CDI'!$J$4:$J$29,S5263,"Cubic","Extrapolate=Linear","MultiX=Average","Skip=True","Sort=True")</f>
        <v>13.399450068399451</v>
      </c>
      <c r="U5263" s="43">
        <f ca="1">_xll.BInterpol('Base CDI'!$H$4:$H$28,'Base CDI'!$I$4:$I$29,S5263,"Cubic","Extrapolate=Linear","MultiX=Average","Skip=True","Sort=True")</f>
        <v>13.34846785225718</v>
      </c>
    </row>
    <row r="5264" spans="16:21" x14ac:dyDescent="0.25">
      <c r="P5264" s="10">
        <v>42166</v>
      </c>
      <c r="Q5264">
        <v>37.395350000000001</v>
      </c>
      <c r="S5264" s="42">
        <f t="shared" ca="1" si="88"/>
        <v>51235</v>
      </c>
      <c r="T5264" s="43">
        <f ca="1">_xll.BInterpol('Base CDI'!$H$4:$H$28,'Base CDI'!$J$4:$J$29,S5264,"Cubic","Extrapolate=Linear","MultiX=Average","Skip=True","Sort=True")</f>
        <v>13.399407660738712</v>
      </c>
      <c r="U5264" s="43">
        <f ca="1">_xll.BInterpol('Base CDI'!$H$4:$H$28,'Base CDI'!$I$4:$I$29,S5264,"Cubic","Extrapolate=Linear","MultiX=Average","Skip=True","Sort=True")</f>
        <v>13.348399452804376</v>
      </c>
    </row>
    <row r="5265" spans="16:21" x14ac:dyDescent="0.25">
      <c r="P5265" s="10">
        <v>42167</v>
      </c>
      <c r="Q5265">
        <v>37.41433</v>
      </c>
      <c r="S5265" s="42">
        <f t="shared" ca="1" si="88"/>
        <v>51236</v>
      </c>
      <c r="T5265" s="43">
        <f ca="1">_xll.BInterpol('Base CDI'!$H$4:$H$28,'Base CDI'!$J$4:$J$29,S5265,"Cubic","Extrapolate=Linear","MultiX=Average","Skip=True","Sort=True")</f>
        <v>13.399365253077974</v>
      </c>
      <c r="U5265" s="43">
        <f ca="1">_xll.BInterpol('Base CDI'!$H$4:$H$28,'Base CDI'!$I$4:$I$29,S5265,"Cubic","Extrapolate=Linear","MultiX=Average","Skip=True","Sort=True")</f>
        <v>13.348331053351572</v>
      </c>
    </row>
    <row r="5266" spans="16:21" x14ac:dyDescent="0.25">
      <c r="P5266" s="10">
        <v>42170</v>
      </c>
      <c r="Q5266">
        <v>37.433320000000002</v>
      </c>
      <c r="S5266" s="42">
        <f t="shared" ca="1" si="88"/>
        <v>51237</v>
      </c>
      <c r="T5266" s="43">
        <f ca="1">_xll.BInterpol('Base CDI'!$H$4:$H$28,'Base CDI'!$J$4:$J$29,S5266,"Cubic","Extrapolate=Linear","MultiX=Average","Skip=True","Sort=True")</f>
        <v>13.399322845417235</v>
      </c>
      <c r="U5266" s="43">
        <f ca="1">_xll.BInterpol('Base CDI'!$H$4:$H$28,'Base CDI'!$I$4:$I$29,S5266,"Cubic","Extrapolate=Linear","MultiX=Average","Skip=True","Sort=True")</f>
        <v>13.348262653898768</v>
      </c>
    </row>
    <row r="5267" spans="16:21" x14ac:dyDescent="0.25">
      <c r="P5267" s="10">
        <v>42171</v>
      </c>
      <c r="Q5267">
        <v>37.45232</v>
      </c>
      <c r="S5267" s="42">
        <f t="shared" ca="1" si="88"/>
        <v>51238</v>
      </c>
      <c r="T5267" s="43">
        <f ca="1">_xll.BInterpol('Base CDI'!$H$4:$H$28,'Base CDI'!$J$4:$J$29,S5267,"Cubic","Extrapolate=Linear","MultiX=Average","Skip=True","Sort=True")</f>
        <v>13.399280437756497</v>
      </c>
      <c r="U5267" s="43">
        <f ca="1">_xll.BInterpol('Base CDI'!$H$4:$H$28,'Base CDI'!$I$4:$I$29,S5267,"Cubic","Extrapolate=Linear","MultiX=Average","Skip=True","Sort=True")</f>
        <v>13.348194254445962</v>
      </c>
    </row>
    <row r="5268" spans="16:21" x14ac:dyDescent="0.25">
      <c r="P5268" s="10">
        <v>42172</v>
      </c>
      <c r="Q5268">
        <v>37.471319999999999</v>
      </c>
      <c r="S5268" s="42">
        <f t="shared" ca="1" si="88"/>
        <v>51239</v>
      </c>
      <c r="T5268" s="43">
        <f ca="1">_xll.BInterpol('Base CDI'!$H$4:$H$28,'Base CDI'!$J$4:$J$29,S5268,"Cubic","Extrapolate=Linear","MultiX=Average","Skip=True","Sort=True")</f>
        <v>13.399238030095757</v>
      </c>
      <c r="U5268" s="43">
        <f ca="1">_xll.BInterpol('Base CDI'!$H$4:$H$28,'Base CDI'!$I$4:$I$29,S5268,"Cubic","Extrapolate=Linear","MultiX=Average","Skip=True","Sort=True")</f>
        <v>13.348125854993159</v>
      </c>
    </row>
    <row r="5269" spans="16:21" x14ac:dyDescent="0.25">
      <c r="P5269" s="10">
        <v>42173</v>
      </c>
      <c r="Q5269">
        <v>37.490340000000003</v>
      </c>
      <c r="S5269" s="42">
        <f t="shared" ca="1" si="88"/>
        <v>51240</v>
      </c>
      <c r="T5269" s="43">
        <f ca="1">_xll.BInterpol('Base CDI'!$H$4:$H$28,'Base CDI'!$J$4:$J$29,S5269,"Cubic","Extrapolate=Linear","MultiX=Average","Skip=True","Sort=True")</f>
        <v>13.39919562243502</v>
      </c>
      <c r="U5269" s="43">
        <f ca="1">_xll.BInterpol('Base CDI'!$H$4:$H$28,'Base CDI'!$I$4:$I$29,S5269,"Cubic","Extrapolate=Linear","MultiX=Average","Skip=True","Sort=True")</f>
        <v>13.348057455540355</v>
      </c>
    </row>
    <row r="5270" spans="16:21" x14ac:dyDescent="0.25">
      <c r="P5270" s="10">
        <v>42174</v>
      </c>
      <c r="Q5270">
        <v>37.509369999999997</v>
      </c>
      <c r="S5270" s="42">
        <f t="shared" ca="1" si="88"/>
        <v>51241</v>
      </c>
      <c r="T5270" s="43">
        <f ca="1">_xll.BInterpol('Base CDI'!$H$4:$H$28,'Base CDI'!$J$4:$J$29,S5270,"Cubic","Extrapolate=Linear","MultiX=Average","Skip=True","Sort=True")</f>
        <v>13.39915321477428</v>
      </c>
      <c r="U5270" s="43">
        <f ca="1">_xll.BInterpol('Base CDI'!$H$4:$H$28,'Base CDI'!$I$4:$I$29,S5270,"Cubic","Extrapolate=Linear","MultiX=Average","Skip=True","Sort=True")</f>
        <v>13.347989056087551</v>
      </c>
    </row>
    <row r="5271" spans="16:21" x14ac:dyDescent="0.25">
      <c r="P5271" s="10">
        <v>42177</v>
      </c>
      <c r="Q5271">
        <v>37.528399999999998</v>
      </c>
      <c r="S5271" s="42">
        <f t="shared" ca="1" si="88"/>
        <v>51242</v>
      </c>
      <c r="T5271" s="43">
        <f ca="1">_xll.BInterpol('Base CDI'!$H$4:$H$28,'Base CDI'!$J$4:$J$29,S5271,"Cubic","Extrapolate=Linear","MultiX=Average","Skip=True","Sort=True")</f>
        <v>13.399110807113541</v>
      </c>
      <c r="U5271" s="43">
        <f ca="1">_xll.BInterpol('Base CDI'!$H$4:$H$28,'Base CDI'!$I$4:$I$29,S5271,"Cubic","Extrapolate=Linear","MultiX=Average","Skip=True","Sort=True")</f>
        <v>13.347920656634745</v>
      </c>
    </row>
    <row r="5272" spans="16:21" x14ac:dyDescent="0.25">
      <c r="P5272" s="10">
        <v>42178</v>
      </c>
      <c r="Q5272">
        <v>37.547449999999998</v>
      </c>
      <c r="S5272" s="42">
        <f t="shared" ca="1" si="88"/>
        <v>51243</v>
      </c>
      <c r="T5272" s="43">
        <f ca="1">_xll.BInterpol('Base CDI'!$H$4:$H$28,'Base CDI'!$J$4:$J$29,S5272,"Cubic","Extrapolate=Linear","MultiX=Average","Skip=True","Sort=True")</f>
        <v>13.399068399452803</v>
      </c>
      <c r="U5272" s="43">
        <f ca="1">_xll.BInterpol('Base CDI'!$H$4:$H$28,'Base CDI'!$I$4:$I$29,S5272,"Cubic","Extrapolate=Linear","MultiX=Average","Skip=True","Sort=True")</f>
        <v>13.347852257181941</v>
      </c>
    </row>
    <row r="5273" spans="16:21" x14ac:dyDescent="0.25">
      <c r="P5273" s="10">
        <v>42179</v>
      </c>
      <c r="Q5273">
        <v>37.566510000000001</v>
      </c>
      <c r="S5273" s="42">
        <f t="shared" ca="1" si="88"/>
        <v>51244</v>
      </c>
      <c r="T5273" s="43">
        <f ca="1">_xll.BInterpol('Base CDI'!$H$4:$H$28,'Base CDI'!$J$4:$J$29,S5273,"Cubic","Extrapolate=Linear","MultiX=Average","Skip=True","Sort=True")</f>
        <v>13.399025991792064</v>
      </c>
      <c r="U5273" s="43">
        <f ca="1">_xll.BInterpol('Base CDI'!$H$4:$H$28,'Base CDI'!$I$4:$I$29,S5273,"Cubic","Extrapolate=Linear","MultiX=Average","Skip=True","Sort=True")</f>
        <v>13.347783857729137</v>
      </c>
    </row>
    <row r="5274" spans="16:21" x14ac:dyDescent="0.25">
      <c r="P5274" s="10">
        <v>42180</v>
      </c>
      <c r="Q5274">
        <v>37.58558</v>
      </c>
      <c r="S5274" s="42">
        <f t="shared" ca="1" si="88"/>
        <v>51245</v>
      </c>
      <c r="T5274" s="43">
        <f ca="1">_xll.BInterpol('Base CDI'!$H$4:$H$28,'Base CDI'!$J$4:$J$29,S5274,"Cubic","Extrapolate=Linear","MultiX=Average","Skip=True","Sort=True")</f>
        <v>13.398983584131326</v>
      </c>
      <c r="U5274" s="43">
        <f ca="1">_xll.BInterpol('Base CDI'!$H$4:$H$28,'Base CDI'!$I$4:$I$29,S5274,"Cubic","Extrapolate=Linear","MultiX=Average","Skip=True","Sort=True")</f>
        <v>13.347715458276332</v>
      </c>
    </row>
    <row r="5275" spans="16:21" x14ac:dyDescent="0.25">
      <c r="P5275" s="10">
        <v>42181</v>
      </c>
      <c r="Q5275">
        <v>37.604649999999999</v>
      </c>
      <c r="S5275" s="42">
        <f t="shared" ca="1" si="88"/>
        <v>51246</v>
      </c>
      <c r="T5275" s="43">
        <f ca="1">_xll.BInterpol('Base CDI'!$H$4:$H$28,'Base CDI'!$J$4:$J$29,S5275,"Cubic","Extrapolate=Linear","MultiX=Average","Skip=True","Sort=True")</f>
        <v>13.398941176470586</v>
      </c>
      <c r="U5275" s="43">
        <f ca="1">_xll.BInterpol('Base CDI'!$H$4:$H$28,'Base CDI'!$I$4:$I$29,S5275,"Cubic","Extrapolate=Linear","MultiX=Average","Skip=True","Sort=True")</f>
        <v>13.347647058823528</v>
      </c>
    </row>
    <row r="5276" spans="16:21" x14ac:dyDescent="0.25">
      <c r="P5276" s="10">
        <v>42184</v>
      </c>
      <c r="Q5276">
        <v>37.623739999999998</v>
      </c>
      <c r="S5276" s="42">
        <f t="shared" ca="1" si="88"/>
        <v>51247</v>
      </c>
      <c r="T5276" s="43">
        <f ca="1">_xll.BInterpol('Base CDI'!$H$4:$H$28,'Base CDI'!$J$4:$J$29,S5276,"Cubic","Extrapolate=Linear","MultiX=Average","Skip=True","Sort=True")</f>
        <v>13.398898768809849</v>
      </c>
      <c r="U5276" s="43">
        <f ca="1">_xll.BInterpol('Base CDI'!$H$4:$H$28,'Base CDI'!$I$4:$I$29,S5276,"Cubic","Extrapolate=Linear","MultiX=Average","Skip=True","Sort=True")</f>
        <v>13.347578659370724</v>
      </c>
    </row>
    <row r="5277" spans="16:21" x14ac:dyDescent="0.25">
      <c r="P5277" s="10">
        <v>42185</v>
      </c>
      <c r="Q5277">
        <v>37.642829999999996</v>
      </c>
      <c r="S5277" s="42">
        <f t="shared" ca="1" si="88"/>
        <v>51248</v>
      </c>
      <c r="T5277" s="43">
        <f ca="1">_xll.BInterpol('Base CDI'!$H$4:$H$28,'Base CDI'!$J$4:$J$29,S5277,"Cubic","Extrapolate=Linear","MultiX=Average","Skip=True","Sort=True")</f>
        <v>13.398856361149109</v>
      </c>
      <c r="U5277" s="43">
        <f ca="1">_xll.BInterpol('Base CDI'!$H$4:$H$28,'Base CDI'!$I$4:$I$29,S5277,"Cubic","Extrapolate=Linear","MultiX=Average","Skip=True","Sort=True")</f>
        <v>13.34751025991792</v>
      </c>
    </row>
    <row r="5278" spans="16:21" x14ac:dyDescent="0.25">
      <c r="P5278" s="10">
        <v>42186</v>
      </c>
      <c r="Q5278">
        <v>37.661940000000001</v>
      </c>
      <c r="S5278" s="42">
        <f t="shared" ca="1" si="88"/>
        <v>51249</v>
      </c>
      <c r="T5278" s="43">
        <f ca="1">_xll.BInterpol('Base CDI'!$H$4:$H$28,'Base CDI'!$J$4:$J$29,S5278,"Cubic","Extrapolate=Linear","MultiX=Average","Skip=True","Sort=True")</f>
        <v>13.39881395348837</v>
      </c>
      <c r="U5278" s="43">
        <f ca="1">_xll.BInterpol('Base CDI'!$H$4:$H$28,'Base CDI'!$I$4:$I$29,S5278,"Cubic","Extrapolate=Linear","MultiX=Average","Skip=True","Sort=True")</f>
        <v>13.347441860465114</v>
      </c>
    </row>
    <row r="5279" spans="16:21" x14ac:dyDescent="0.25">
      <c r="P5279" s="10">
        <v>42187</v>
      </c>
      <c r="Q5279">
        <v>37.681049999999999</v>
      </c>
      <c r="S5279" s="42">
        <f t="shared" ca="1" si="88"/>
        <v>51250</v>
      </c>
      <c r="T5279" s="43">
        <f ca="1">_xll.BInterpol('Base CDI'!$H$4:$H$28,'Base CDI'!$J$4:$J$29,S5279,"Cubic","Extrapolate=Linear","MultiX=Average","Skip=True","Sort=True")</f>
        <v>13.398771545827632</v>
      </c>
      <c r="U5279" s="43">
        <f ca="1">_xll.BInterpol('Base CDI'!$H$4:$H$28,'Base CDI'!$I$4:$I$29,S5279,"Cubic","Extrapolate=Linear","MultiX=Average","Skip=True","Sort=True")</f>
        <v>13.34737346101231</v>
      </c>
    </row>
    <row r="5280" spans="16:21" x14ac:dyDescent="0.25">
      <c r="P5280" s="10">
        <v>42188</v>
      </c>
      <c r="Q5280">
        <v>37.700180000000003</v>
      </c>
      <c r="S5280" s="42">
        <f t="shared" ca="1" si="88"/>
        <v>51251</v>
      </c>
      <c r="T5280" s="43">
        <f ca="1">_xll.BInterpol('Base CDI'!$H$4:$H$28,'Base CDI'!$J$4:$J$29,S5280,"Cubic","Extrapolate=Linear","MultiX=Average","Skip=True","Sort=True")</f>
        <v>13.398729138166892</v>
      </c>
      <c r="U5280" s="43">
        <f ca="1">_xll.BInterpol('Base CDI'!$H$4:$H$28,'Base CDI'!$I$4:$I$29,S5280,"Cubic","Extrapolate=Linear","MultiX=Average","Skip=True","Sort=True")</f>
        <v>13.347305061559506</v>
      </c>
    </row>
    <row r="5281" spans="16:21" x14ac:dyDescent="0.25">
      <c r="P5281" s="10">
        <v>42191</v>
      </c>
      <c r="Q5281">
        <v>37.71931</v>
      </c>
      <c r="S5281" s="42">
        <f t="shared" ca="1" si="88"/>
        <v>51252</v>
      </c>
      <c r="T5281" s="43">
        <f ca="1">_xll.BInterpol('Base CDI'!$H$4:$H$28,'Base CDI'!$J$4:$J$29,S5281,"Cubic","Extrapolate=Linear","MultiX=Average","Skip=True","Sort=True")</f>
        <v>13.398686730506155</v>
      </c>
      <c r="U5281" s="43">
        <f ca="1">_xll.BInterpol('Base CDI'!$H$4:$H$28,'Base CDI'!$I$4:$I$29,S5281,"Cubic","Extrapolate=Linear","MultiX=Average","Skip=True","Sort=True")</f>
        <v>13.347236662106702</v>
      </c>
    </row>
    <row r="5282" spans="16:21" x14ac:dyDescent="0.25">
      <c r="P5282" s="10">
        <v>42192</v>
      </c>
      <c r="Q5282">
        <v>37.73845</v>
      </c>
      <c r="S5282" s="42">
        <f t="shared" ca="1" si="88"/>
        <v>51253</v>
      </c>
      <c r="T5282" s="43">
        <f ca="1">_xll.BInterpol('Base CDI'!$H$4:$H$28,'Base CDI'!$J$4:$J$29,S5282,"Cubic","Extrapolate=Linear","MultiX=Average","Skip=True","Sort=True")</f>
        <v>13.398644322845415</v>
      </c>
      <c r="U5282" s="43">
        <f ca="1">_xll.BInterpol('Base CDI'!$H$4:$H$28,'Base CDI'!$I$4:$I$29,S5282,"Cubic","Extrapolate=Linear","MultiX=Average","Skip=True","Sort=True")</f>
        <v>13.347168262653897</v>
      </c>
    </row>
    <row r="5283" spans="16:21" x14ac:dyDescent="0.25">
      <c r="P5283" s="10">
        <v>42193</v>
      </c>
      <c r="Q5283">
        <v>37.75761</v>
      </c>
      <c r="S5283" s="42">
        <f t="shared" ca="1" si="88"/>
        <v>51254</v>
      </c>
      <c r="T5283" s="43">
        <f ca="1">_xll.BInterpol('Base CDI'!$H$4:$H$28,'Base CDI'!$J$4:$J$29,S5283,"Cubic","Extrapolate=Linear","MultiX=Average","Skip=True","Sort=True")</f>
        <v>13.398601915184678</v>
      </c>
      <c r="U5283" s="43">
        <f ca="1">_xll.BInterpol('Base CDI'!$H$4:$H$28,'Base CDI'!$I$4:$I$29,S5283,"Cubic","Extrapolate=Linear","MultiX=Average","Skip=True","Sort=True")</f>
        <v>13.347099863201093</v>
      </c>
    </row>
    <row r="5284" spans="16:21" x14ac:dyDescent="0.25">
      <c r="P5284" s="10">
        <v>42194</v>
      </c>
      <c r="Q5284">
        <v>37.776769999999999</v>
      </c>
      <c r="S5284" s="42">
        <f t="shared" ca="1" si="88"/>
        <v>51255</v>
      </c>
      <c r="T5284" s="43">
        <f ca="1">_xll.BInterpol('Base CDI'!$H$4:$H$28,'Base CDI'!$J$4:$J$29,S5284,"Cubic","Extrapolate=Linear","MultiX=Average","Skip=True","Sort=True")</f>
        <v>13.398559507523938</v>
      </c>
      <c r="U5284" s="43">
        <f ca="1">_xll.BInterpol('Base CDI'!$H$4:$H$28,'Base CDI'!$I$4:$I$29,S5284,"Cubic","Extrapolate=Linear","MultiX=Average","Skip=True","Sort=True")</f>
        <v>13.347031463748289</v>
      </c>
    </row>
    <row r="5285" spans="16:21" x14ac:dyDescent="0.25">
      <c r="P5285" s="10">
        <v>42195</v>
      </c>
      <c r="Q5285">
        <v>37.795940000000002</v>
      </c>
      <c r="S5285" s="42">
        <f t="shared" ca="1" si="88"/>
        <v>51256</v>
      </c>
      <c r="T5285" s="43">
        <f ca="1">_xll.BInterpol('Base CDI'!$H$4:$H$28,'Base CDI'!$J$4:$J$29,S5285,"Cubic","Extrapolate=Linear","MultiX=Average","Skip=True","Sort=True")</f>
        <v>13.398517099863199</v>
      </c>
      <c r="U5285" s="43">
        <f ca="1">_xll.BInterpol('Base CDI'!$H$4:$H$28,'Base CDI'!$I$4:$I$29,S5285,"Cubic","Extrapolate=Linear","MultiX=Average","Skip=True","Sort=True")</f>
        <v>13.346963064295483</v>
      </c>
    </row>
    <row r="5286" spans="16:21" x14ac:dyDescent="0.25">
      <c r="P5286" s="10">
        <v>42198</v>
      </c>
      <c r="Q5286">
        <v>37.81512</v>
      </c>
      <c r="S5286" s="42">
        <f t="shared" ca="1" si="88"/>
        <v>51257</v>
      </c>
      <c r="T5286" s="43">
        <f ca="1">_xll.BInterpol('Base CDI'!$H$4:$H$28,'Base CDI'!$J$4:$J$29,S5286,"Cubic","Extrapolate=Linear","MultiX=Average","Skip=True","Sort=True")</f>
        <v>13.398474692202461</v>
      </c>
      <c r="U5286" s="43">
        <f ca="1">_xll.BInterpol('Base CDI'!$H$4:$H$28,'Base CDI'!$I$4:$I$29,S5286,"Cubic","Extrapolate=Linear","MultiX=Average","Skip=True","Sort=True")</f>
        <v>13.346894664842679</v>
      </c>
    </row>
    <row r="5287" spans="16:21" x14ac:dyDescent="0.25">
      <c r="P5287" s="10">
        <v>42199</v>
      </c>
      <c r="Q5287">
        <v>37.834319999999998</v>
      </c>
      <c r="S5287" s="42">
        <f t="shared" ca="1" si="88"/>
        <v>51258</v>
      </c>
      <c r="T5287" s="43">
        <f ca="1">_xll.BInterpol('Base CDI'!$H$4:$H$28,'Base CDI'!$J$4:$J$29,S5287,"Cubic","Extrapolate=Linear","MultiX=Average","Skip=True","Sort=True")</f>
        <v>13.398432284541721</v>
      </c>
      <c r="U5287" s="43">
        <f ca="1">_xll.BInterpol('Base CDI'!$H$4:$H$28,'Base CDI'!$I$4:$I$29,S5287,"Cubic","Extrapolate=Linear","MultiX=Average","Skip=True","Sort=True")</f>
        <v>13.346826265389875</v>
      </c>
    </row>
    <row r="5288" spans="16:21" x14ac:dyDescent="0.25">
      <c r="P5288" s="10">
        <v>42200</v>
      </c>
      <c r="Q5288">
        <v>37.853520000000003</v>
      </c>
      <c r="S5288" s="42">
        <f t="shared" ca="1" si="88"/>
        <v>51259</v>
      </c>
      <c r="T5288" s="43">
        <f ca="1">_xll.BInterpol('Base CDI'!$H$4:$H$28,'Base CDI'!$J$4:$J$29,S5288,"Cubic","Extrapolate=Linear","MultiX=Average","Skip=True","Sort=True")</f>
        <v>13.398389876880984</v>
      </c>
      <c r="U5288" s="43">
        <f ca="1">_xll.BInterpol('Base CDI'!$H$4:$H$28,'Base CDI'!$I$4:$I$29,S5288,"Cubic","Extrapolate=Linear","MultiX=Average","Skip=True","Sort=True")</f>
        <v>13.346757865937072</v>
      </c>
    </row>
    <row r="5289" spans="16:21" x14ac:dyDescent="0.25">
      <c r="P5289" s="10">
        <v>42201</v>
      </c>
      <c r="Q5289">
        <v>37.872729999999997</v>
      </c>
      <c r="S5289" s="42">
        <f t="shared" ca="1" si="88"/>
        <v>51260</v>
      </c>
      <c r="T5289" s="43">
        <f ca="1">_xll.BInterpol('Base CDI'!$H$4:$H$28,'Base CDI'!$J$4:$J$29,S5289,"Cubic","Extrapolate=Linear","MultiX=Average","Skip=True","Sort=True")</f>
        <v>13.398347469220244</v>
      </c>
      <c r="U5289" s="43">
        <f ca="1">_xll.BInterpol('Base CDI'!$H$4:$H$28,'Base CDI'!$I$4:$I$29,S5289,"Cubic","Extrapolate=Linear","MultiX=Average","Skip=True","Sort=True")</f>
        <v>13.346689466484266</v>
      </c>
    </row>
    <row r="5290" spans="16:21" x14ac:dyDescent="0.25">
      <c r="P5290" s="10">
        <v>42202</v>
      </c>
      <c r="Q5290">
        <v>37.891950000000001</v>
      </c>
      <c r="S5290" s="42">
        <f t="shared" ca="1" si="88"/>
        <v>51261</v>
      </c>
      <c r="T5290" s="43">
        <f ca="1">_xll.BInterpol('Base CDI'!$H$4:$H$28,'Base CDI'!$J$4:$J$29,S5290,"Cubic","Extrapolate=Linear","MultiX=Average","Skip=True","Sort=True")</f>
        <v>13.398305061559507</v>
      </c>
      <c r="U5290" s="43">
        <f ca="1">_xll.BInterpol('Base CDI'!$H$4:$H$28,'Base CDI'!$I$4:$I$29,S5290,"Cubic","Extrapolate=Linear","MultiX=Average","Skip=True","Sort=True")</f>
        <v>13.346621067031462</v>
      </c>
    </row>
    <row r="5291" spans="16:21" x14ac:dyDescent="0.25">
      <c r="P5291" s="10">
        <v>42205</v>
      </c>
      <c r="Q5291">
        <v>37.911180000000002</v>
      </c>
      <c r="S5291" s="42">
        <f t="shared" ca="1" si="88"/>
        <v>51262</v>
      </c>
      <c r="T5291" s="43">
        <f ca="1">_xll.BInterpol('Base CDI'!$H$4:$H$28,'Base CDI'!$J$4:$J$29,S5291,"Cubic","Extrapolate=Linear","MultiX=Average","Skip=True","Sort=True")</f>
        <v>13.398262653898767</v>
      </c>
      <c r="U5291" s="43">
        <f ca="1">_xll.BInterpol('Base CDI'!$H$4:$H$28,'Base CDI'!$I$4:$I$29,S5291,"Cubic","Extrapolate=Linear","MultiX=Average","Skip=True","Sort=True")</f>
        <v>13.346552667578658</v>
      </c>
    </row>
    <row r="5292" spans="16:21" x14ac:dyDescent="0.25">
      <c r="P5292" s="10">
        <v>42206</v>
      </c>
      <c r="Q5292">
        <v>37.930419999999998</v>
      </c>
      <c r="S5292" s="42">
        <f t="shared" ca="1" si="88"/>
        <v>51263</v>
      </c>
      <c r="T5292" s="43">
        <f ca="1">_xll.BInterpol('Base CDI'!$H$4:$H$28,'Base CDI'!$J$4:$J$29,S5292,"Cubic","Extrapolate=Linear","MultiX=Average","Skip=True","Sort=True")</f>
        <v>13.398220246238028</v>
      </c>
      <c r="U5292" s="43">
        <f ca="1">_xll.BInterpol('Base CDI'!$H$4:$H$28,'Base CDI'!$I$4:$I$29,S5292,"Cubic","Extrapolate=Linear","MultiX=Average","Skip=True","Sort=True")</f>
        <v>13.346484268125854</v>
      </c>
    </row>
    <row r="5293" spans="16:21" x14ac:dyDescent="0.25">
      <c r="P5293" s="10">
        <v>42207</v>
      </c>
      <c r="Q5293">
        <v>37.949680000000001</v>
      </c>
      <c r="S5293" s="42">
        <f t="shared" ca="1" si="88"/>
        <v>51264</v>
      </c>
      <c r="T5293" s="43">
        <f ca="1">_xll.BInterpol('Base CDI'!$H$4:$H$28,'Base CDI'!$J$4:$J$29,S5293,"Cubic","Extrapolate=Linear","MultiX=Average","Skip=True","Sort=True")</f>
        <v>13.39817783857729</v>
      </c>
      <c r="U5293" s="43">
        <f ca="1">_xll.BInterpol('Base CDI'!$H$4:$H$28,'Base CDI'!$I$4:$I$29,S5293,"Cubic","Extrapolate=Linear","MultiX=Average","Skip=True","Sort=True")</f>
        <v>13.346415868673049</v>
      </c>
    </row>
    <row r="5294" spans="16:21" x14ac:dyDescent="0.25">
      <c r="P5294" s="10">
        <v>42208</v>
      </c>
      <c r="Q5294">
        <v>37.968940000000003</v>
      </c>
      <c r="S5294" s="42">
        <f t="shared" ca="1" si="88"/>
        <v>51265</v>
      </c>
      <c r="T5294" s="43">
        <f ca="1">_xll.BInterpol('Base CDI'!$H$4:$H$28,'Base CDI'!$J$4:$J$29,S5294,"Cubic","Extrapolate=Linear","MultiX=Average","Skip=True","Sort=True")</f>
        <v>13.39813543091655</v>
      </c>
      <c r="U5294" s="43">
        <f ca="1">_xll.BInterpol('Base CDI'!$H$4:$H$28,'Base CDI'!$I$4:$I$29,S5294,"Cubic","Extrapolate=Linear","MultiX=Average","Skip=True","Sort=True")</f>
        <v>13.346347469220245</v>
      </c>
    </row>
    <row r="5295" spans="16:21" x14ac:dyDescent="0.25">
      <c r="P5295" s="10">
        <v>42209</v>
      </c>
      <c r="Q5295">
        <v>37.988199999999999</v>
      </c>
      <c r="S5295" s="42">
        <f t="shared" ca="1" si="88"/>
        <v>51266</v>
      </c>
      <c r="T5295" s="43">
        <f ca="1">_xll.BInterpol('Base CDI'!$H$4:$H$28,'Base CDI'!$J$4:$J$29,S5295,"Cubic","Extrapolate=Linear","MultiX=Average","Skip=True","Sort=True")</f>
        <v>13.398093023255813</v>
      </c>
      <c r="U5295" s="43">
        <f ca="1">_xll.BInterpol('Base CDI'!$H$4:$H$28,'Base CDI'!$I$4:$I$29,S5295,"Cubic","Extrapolate=Linear","MultiX=Average","Skip=True","Sort=True")</f>
        <v>13.346279069767441</v>
      </c>
    </row>
    <row r="5296" spans="16:21" x14ac:dyDescent="0.25">
      <c r="P5296" s="10">
        <v>42212</v>
      </c>
      <c r="Q5296">
        <v>38.007489999999997</v>
      </c>
      <c r="S5296" s="42">
        <f t="shared" ca="1" si="88"/>
        <v>51267</v>
      </c>
      <c r="T5296" s="43">
        <f ca="1">_xll.BInterpol('Base CDI'!$H$4:$H$28,'Base CDI'!$J$4:$J$29,S5296,"Cubic","Extrapolate=Linear","MultiX=Average","Skip=True","Sort=True")</f>
        <v>13.398050615595073</v>
      </c>
      <c r="U5296" s="43">
        <f ca="1">_xll.BInterpol('Base CDI'!$H$4:$H$28,'Base CDI'!$I$4:$I$29,S5296,"Cubic","Extrapolate=Linear","MultiX=Average","Skip=True","Sort=True")</f>
        <v>13.346210670314637</v>
      </c>
    </row>
    <row r="5297" spans="16:21" x14ac:dyDescent="0.25">
      <c r="P5297" s="10">
        <v>42213</v>
      </c>
      <c r="Q5297">
        <v>38.026780000000002</v>
      </c>
      <c r="S5297" s="42">
        <f t="shared" ca="1" si="88"/>
        <v>51268</v>
      </c>
      <c r="T5297" s="43">
        <f ca="1">_xll.BInterpol('Base CDI'!$H$4:$H$28,'Base CDI'!$J$4:$J$29,S5297,"Cubic","Extrapolate=Linear","MultiX=Average","Skip=True","Sort=True")</f>
        <v>13.398008207934335</v>
      </c>
      <c r="U5297" s="43">
        <f ca="1">_xll.BInterpol('Base CDI'!$H$4:$H$28,'Base CDI'!$I$4:$I$29,S5297,"Cubic","Extrapolate=Linear","MultiX=Average","Skip=True","Sort=True")</f>
        <v>13.346142270861831</v>
      </c>
    </row>
    <row r="5298" spans="16:21" x14ac:dyDescent="0.25">
      <c r="P5298" s="10">
        <v>42214</v>
      </c>
      <c r="Q5298">
        <v>38.046080000000003</v>
      </c>
      <c r="S5298" s="42">
        <f t="shared" ca="1" si="88"/>
        <v>51269</v>
      </c>
      <c r="T5298" s="43">
        <f ca="1">_xll.BInterpol('Base CDI'!$H$4:$H$28,'Base CDI'!$J$4:$J$29,S5298,"Cubic","Extrapolate=Linear","MultiX=Average","Skip=True","Sort=True")</f>
        <v>13.397965800273596</v>
      </c>
      <c r="U5298" s="43">
        <f ca="1">_xll.BInterpol('Base CDI'!$H$4:$H$28,'Base CDI'!$I$4:$I$29,S5298,"Cubic","Extrapolate=Linear","MultiX=Average","Skip=True","Sort=True")</f>
        <v>13.346073871409027</v>
      </c>
    </row>
    <row r="5299" spans="16:21" x14ac:dyDescent="0.25">
      <c r="P5299" s="10">
        <v>42215</v>
      </c>
      <c r="Q5299">
        <v>38.065379999999998</v>
      </c>
      <c r="S5299" s="42">
        <f t="shared" ca="1" si="88"/>
        <v>51270</v>
      </c>
      <c r="T5299" s="43">
        <f ca="1">_xll.BInterpol('Base CDI'!$H$4:$H$28,'Base CDI'!$J$4:$J$29,S5299,"Cubic","Extrapolate=Linear","MultiX=Average","Skip=True","Sort=True")</f>
        <v>13.397923392612858</v>
      </c>
      <c r="U5299" s="43">
        <f ca="1">_xll.BInterpol('Base CDI'!$H$4:$H$28,'Base CDI'!$I$4:$I$29,S5299,"Cubic","Extrapolate=Linear","MultiX=Average","Skip=True","Sort=True")</f>
        <v>13.346005471956223</v>
      </c>
    </row>
    <row r="5300" spans="16:21" x14ac:dyDescent="0.25">
      <c r="P5300" s="10">
        <v>42216</v>
      </c>
      <c r="Q5300">
        <v>38.085349999999998</v>
      </c>
      <c r="S5300" s="42">
        <f t="shared" ca="1" si="88"/>
        <v>51271</v>
      </c>
      <c r="T5300" s="43">
        <f ca="1">_xll.BInterpol('Base CDI'!$H$4:$H$28,'Base CDI'!$J$4:$J$29,S5300,"Cubic","Extrapolate=Linear","MultiX=Average","Skip=True","Sort=True")</f>
        <v>13.397880984952119</v>
      </c>
      <c r="U5300" s="43">
        <f ca="1">_xll.BInterpol('Base CDI'!$H$4:$H$28,'Base CDI'!$I$4:$I$29,S5300,"Cubic","Extrapolate=Linear","MultiX=Average","Skip=True","Sort=True")</f>
        <v>13.345937072503418</v>
      </c>
    </row>
    <row r="5301" spans="16:21" x14ac:dyDescent="0.25">
      <c r="P5301" s="10">
        <v>42219</v>
      </c>
      <c r="Q5301">
        <v>38.105339999999998</v>
      </c>
      <c r="S5301" s="42">
        <f t="shared" ca="1" si="88"/>
        <v>51272</v>
      </c>
      <c r="T5301" s="43">
        <f ca="1">_xll.BInterpol('Base CDI'!$H$4:$H$28,'Base CDI'!$J$4:$J$29,S5301,"Cubic","Extrapolate=Linear","MultiX=Average","Skip=True","Sort=True")</f>
        <v>13.397838577291379</v>
      </c>
      <c r="U5301" s="43">
        <f ca="1">_xll.BInterpol('Base CDI'!$H$4:$H$28,'Base CDI'!$I$4:$I$29,S5301,"Cubic","Extrapolate=Linear","MultiX=Average","Skip=True","Sort=True")</f>
        <v>13.345868673050614</v>
      </c>
    </row>
    <row r="5302" spans="16:21" x14ac:dyDescent="0.25">
      <c r="P5302" s="10">
        <v>42220</v>
      </c>
      <c r="Q5302">
        <v>38.125320000000002</v>
      </c>
      <c r="S5302" s="42">
        <f t="shared" ca="1" si="88"/>
        <v>51273</v>
      </c>
      <c r="T5302" s="43">
        <f ca="1">_xll.BInterpol('Base CDI'!$H$4:$H$28,'Base CDI'!$J$4:$J$29,S5302,"Cubic","Extrapolate=Linear","MultiX=Average","Skip=True","Sort=True")</f>
        <v>13.397796169630642</v>
      </c>
      <c r="U5302" s="43">
        <f ca="1">_xll.BInterpol('Base CDI'!$H$4:$H$28,'Base CDI'!$I$4:$I$29,S5302,"Cubic","Extrapolate=Linear","MultiX=Average","Skip=True","Sort=True")</f>
        <v>13.34580027359781</v>
      </c>
    </row>
    <row r="5303" spans="16:21" x14ac:dyDescent="0.25">
      <c r="P5303" s="10">
        <v>42221</v>
      </c>
      <c r="Q5303">
        <v>38.145319999999998</v>
      </c>
      <c r="S5303" s="42">
        <f t="shared" ca="1" si="88"/>
        <v>51274</v>
      </c>
      <c r="T5303" s="43">
        <f ca="1">_xll.BInterpol('Base CDI'!$H$4:$H$28,'Base CDI'!$J$4:$J$29,S5303,"Cubic","Extrapolate=Linear","MultiX=Average","Skip=True","Sort=True")</f>
        <v>13.397753761969902</v>
      </c>
      <c r="U5303" s="43">
        <f ca="1">_xll.BInterpol('Base CDI'!$H$4:$H$28,'Base CDI'!$I$4:$I$29,S5303,"Cubic","Extrapolate=Linear","MultiX=Average","Skip=True","Sort=True")</f>
        <v>13.345731874145006</v>
      </c>
    </row>
    <row r="5304" spans="16:21" x14ac:dyDescent="0.25">
      <c r="P5304" s="10">
        <v>42222</v>
      </c>
      <c r="Q5304">
        <v>38.16534</v>
      </c>
      <c r="S5304" s="42">
        <f t="shared" ca="1" si="88"/>
        <v>51275</v>
      </c>
      <c r="T5304" s="43">
        <f ca="1">_xll.BInterpol('Base CDI'!$H$4:$H$28,'Base CDI'!$J$4:$J$29,S5304,"Cubic","Extrapolate=Linear","MultiX=Average","Skip=True","Sort=True")</f>
        <v>13.397711354309164</v>
      </c>
      <c r="U5304" s="43">
        <f ca="1">_xll.BInterpol('Base CDI'!$H$4:$H$28,'Base CDI'!$I$4:$I$29,S5304,"Cubic","Extrapolate=Linear","MultiX=Average","Skip=True","Sort=True")</f>
        <v>13.3456634746922</v>
      </c>
    </row>
    <row r="5305" spans="16:21" x14ac:dyDescent="0.25">
      <c r="P5305" s="10">
        <v>42223</v>
      </c>
      <c r="Q5305">
        <v>38.185360000000003</v>
      </c>
      <c r="S5305" s="42">
        <f t="shared" ca="1" si="88"/>
        <v>51276</v>
      </c>
      <c r="T5305" s="43">
        <f ca="1">_xll.BInterpol('Base CDI'!$H$4:$H$28,'Base CDI'!$J$4:$J$29,S5305,"Cubic","Extrapolate=Linear","MultiX=Average","Skip=True","Sort=True")</f>
        <v>13.397668946648425</v>
      </c>
      <c r="U5305" s="43">
        <f ca="1">_xll.BInterpol('Base CDI'!$H$4:$H$28,'Base CDI'!$I$4:$I$29,S5305,"Cubic","Extrapolate=Linear","MultiX=Average","Skip=True","Sort=True")</f>
        <v>13.345595075239396</v>
      </c>
    </row>
    <row r="5306" spans="16:21" x14ac:dyDescent="0.25">
      <c r="P5306" s="10">
        <v>42226</v>
      </c>
      <c r="Q5306">
        <v>38.205390000000001</v>
      </c>
      <c r="S5306" s="42">
        <f t="shared" ca="1" si="88"/>
        <v>51277</v>
      </c>
      <c r="T5306" s="43">
        <f ca="1">_xll.BInterpol('Base CDI'!$H$4:$H$28,'Base CDI'!$J$4:$J$29,S5306,"Cubic","Extrapolate=Linear","MultiX=Average","Skip=True","Sort=True")</f>
        <v>13.397626538987687</v>
      </c>
      <c r="U5306" s="43">
        <f ca="1">_xll.BInterpol('Base CDI'!$H$4:$H$28,'Base CDI'!$I$4:$I$29,S5306,"Cubic","Extrapolate=Linear","MultiX=Average","Skip=True","Sort=True")</f>
        <v>13.345526675786592</v>
      </c>
    </row>
    <row r="5307" spans="16:21" x14ac:dyDescent="0.25">
      <c r="P5307" s="10">
        <v>42227</v>
      </c>
      <c r="Q5307">
        <v>38.225430000000003</v>
      </c>
      <c r="S5307" s="42">
        <f t="shared" ca="1" si="88"/>
        <v>51278</v>
      </c>
      <c r="T5307" s="43">
        <f ca="1">_xll.BInterpol('Base CDI'!$H$4:$H$28,'Base CDI'!$J$4:$J$29,S5307,"Cubic","Extrapolate=Linear","MultiX=Average","Skip=True","Sort=True")</f>
        <v>13.397584131326948</v>
      </c>
      <c r="U5307" s="43">
        <f ca="1">_xll.BInterpol('Base CDI'!$H$4:$H$28,'Base CDI'!$I$4:$I$29,S5307,"Cubic","Extrapolate=Linear","MultiX=Average","Skip=True","Sort=True")</f>
        <v>13.345458276333789</v>
      </c>
    </row>
    <row r="5308" spans="16:21" x14ac:dyDescent="0.25">
      <c r="P5308" s="10">
        <v>42228</v>
      </c>
      <c r="Q5308">
        <v>38.245489999999997</v>
      </c>
      <c r="S5308" s="42">
        <f t="shared" ca="1" si="88"/>
        <v>51279</v>
      </c>
      <c r="T5308" s="43">
        <f ca="1">_xll.BInterpol('Base CDI'!$H$4:$H$28,'Base CDI'!$J$4:$J$29,S5308,"Cubic","Extrapolate=Linear","MultiX=Average","Skip=True","Sort=True")</f>
        <v>13.397541723666208</v>
      </c>
      <c r="U5308" s="43">
        <f ca="1">_xll.BInterpol('Base CDI'!$H$4:$H$28,'Base CDI'!$I$4:$I$29,S5308,"Cubic","Extrapolate=Linear","MultiX=Average","Skip=True","Sort=True")</f>
        <v>13.345389876880983</v>
      </c>
    </row>
    <row r="5309" spans="16:21" x14ac:dyDescent="0.25">
      <c r="P5309" s="10">
        <v>42229</v>
      </c>
      <c r="Q5309">
        <v>38.265549999999998</v>
      </c>
      <c r="S5309" s="42">
        <f t="shared" ca="1" si="88"/>
        <v>51280</v>
      </c>
      <c r="T5309" s="43">
        <f ca="1">_xll.BInterpol('Base CDI'!$H$4:$H$28,'Base CDI'!$J$4:$J$29,S5309,"Cubic","Extrapolate=Linear","MultiX=Average","Skip=True","Sort=True")</f>
        <v>13.397499316005471</v>
      </c>
      <c r="U5309" s="43">
        <f ca="1">_xll.BInterpol('Base CDI'!$H$4:$H$28,'Base CDI'!$I$4:$I$29,S5309,"Cubic","Extrapolate=Linear","MultiX=Average","Skip=True","Sort=True")</f>
        <v>13.345321477428179</v>
      </c>
    </row>
    <row r="5310" spans="16:21" x14ac:dyDescent="0.25">
      <c r="P5310" s="10">
        <v>42230</v>
      </c>
      <c r="Q5310">
        <v>38.285629999999998</v>
      </c>
      <c r="S5310" s="42">
        <f t="shared" ca="1" si="88"/>
        <v>51281</v>
      </c>
      <c r="T5310" s="43">
        <f ca="1">_xll.BInterpol('Base CDI'!$H$4:$H$28,'Base CDI'!$J$4:$J$29,S5310,"Cubic","Extrapolate=Linear","MultiX=Average","Skip=True","Sort=True")</f>
        <v>13.397456908344731</v>
      </c>
      <c r="U5310" s="43">
        <f ca="1">_xll.BInterpol('Base CDI'!$H$4:$H$28,'Base CDI'!$I$4:$I$29,S5310,"Cubic","Extrapolate=Linear","MultiX=Average","Skip=True","Sort=True")</f>
        <v>13.345253077975375</v>
      </c>
    </row>
    <row r="5311" spans="16:21" x14ac:dyDescent="0.25">
      <c r="P5311" s="10">
        <v>42233</v>
      </c>
      <c r="Q5311">
        <v>38.305709999999998</v>
      </c>
      <c r="S5311" s="42">
        <f t="shared" ca="1" si="88"/>
        <v>51282</v>
      </c>
      <c r="T5311" s="43">
        <f ca="1">_xll.BInterpol('Base CDI'!$H$4:$H$28,'Base CDI'!$J$4:$J$29,S5311,"Cubic","Extrapolate=Linear","MultiX=Average","Skip=True","Sort=True")</f>
        <v>13.397414500683993</v>
      </c>
      <c r="U5311" s="43">
        <f ca="1">_xll.BInterpol('Base CDI'!$H$4:$H$28,'Base CDI'!$I$4:$I$29,S5311,"Cubic","Extrapolate=Linear","MultiX=Average","Skip=True","Sort=True")</f>
        <v>13.345184678522571</v>
      </c>
    </row>
    <row r="5312" spans="16:21" x14ac:dyDescent="0.25">
      <c r="P5312" s="10">
        <v>42234</v>
      </c>
      <c r="Q5312">
        <v>38.325809999999997</v>
      </c>
      <c r="S5312" s="42">
        <f t="shared" ca="1" si="88"/>
        <v>51283</v>
      </c>
      <c r="T5312" s="43">
        <f ca="1">_xll.BInterpol('Base CDI'!$H$4:$H$28,'Base CDI'!$J$4:$J$29,S5312,"Cubic","Extrapolate=Linear","MultiX=Average","Skip=True","Sort=True")</f>
        <v>13.397372093023254</v>
      </c>
      <c r="U5312" s="43">
        <f ca="1">_xll.BInterpol('Base CDI'!$H$4:$H$28,'Base CDI'!$I$4:$I$29,S5312,"Cubic","Extrapolate=Linear","MultiX=Average","Skip=True","Sort=True")</f>
        <v>13.345116279069765</v>
      </c>
    </row>
    <row r="5313" spans="16:21" x14ac:dyDescent="0.25">
      <c r="P5313" s="10">
        <v>42235</v>
      </c>
      <c r="Q5313">
        <v>38.345910000000003</v>
      </c>
      <c r="S5313" s="42">
        <f t="shared" ca="1" si="88"/>
        <v>51284</v>
      </c>
      <c r="T5313" s="43">
        <f ca="1">_xll.BInterpol('Base CDI'!$H$4:$H$28,'Base CDI'!$J$4:$J$29,S5313,"Cubic","Extrapolate=Linear","MultiX=Average","Skip=True","Sort=True")</f>
        <v>13.397329685362516</v>
      </c>
      <c r="U5313" s="43">
        <f ca="1">_xll.BInterpol('Base CDI'!$H$4:$H$28,'Base CDI'!$I$4:$I$29,S5313,"Cubic","Extrapolate=Linear","MultiX=Average","Skip=True","Sort=True")</f>
        <v>13.345047879616962</v>
      </c>
    </row>
    <row r="5314" spans="16:21" x14ac:dyDescent="0.25">
      <c r="P5314" s="10">
        <v>42236</v>
      </c>
      <c r="Q5314">
        <v>38.366030000000002</v>
      </c>
      <c r="S5314" s="42">
        <f t="shared" ca="1" si="88"/>
        <v>51285</v>
      </c>
      <c r="T5314" s="43">
        <f ca="1">_xll.BInterpol('Base CDI'!$H$4:$H$28,'Base CDI'!$J$4:$J$29,S5314,"Cubic","Extrapolate=Linear","MultiX=Average","Skip=True","Sort=True")</f>
        <v>13.397287277701777</v>
      </c>
      <c r="U5314" s="43">
        <f ca="1">_xll.BInterpol('Base CDI'!$H$4:$H$28,'Base CDI'!$I$4:$I$29,S5314,"Cubic","Extrapolate=Linear","MultiX=Average","Skip=True","Sort=True")</f>
        <v>13.344979480164158</v>
      </c>
    </row>
    <row r="5315" spans="16:21" x14ac:dyDescent="0.25">
      <c r="P5315" s="10">
        <v>42237</v>
      </c>
      <c r="Q5315">
        <v>38.386159999999997</v>
      </c>
      <c r="S5315" s="42">
        <f t="shared" ca="1" si="88"/>
        <v>51286</v>
      </c>
      <c r="T5315" s="43">
        <f ca="1">_xll.BInterpol('Base CDI'!$H$4:$H$28,'Base CDI'!$J$4:$J$29,S5315,"Cubic","Extrapolate=Linear","MultiX=Average","Skip=True","Sort=True")</f>
        <v>13.397244870041037</v>
      </c>
      <c r="U5315" s="43">
        <f ca="1">_xll.BInterpol('Base CDI'!$H$4:$H$28,'Base CDI'!$I$4:$I$29,S5315,"Cubic","Extrapolate=Linear","MultiX=Average","Skip=True","Sort=True")</f>
        <v>13.344911080711352</v>
      </c>
    </row>
    <row r="5316" spans="16:21" x14ac:dyDescent="0.25">
      <c r="P5316" s="10">
        <v>42240</v>
      </c>
      <c r="Q5316">
        <v>38.406300000000002</v>
      </c>
      <c r="S5316" s="42">
        <f t="shared" ca="1" si="88"/>
        <v>51287</v>
      </c>
      <c r="T5316" s="43">
        <f ca="1">_xll.BInterpol('Base CDI'!$H$4:$H$28,'Base CDI'!$J$4:$J$29,S5316,"Cubic","Extrapolate=Linear","MultiX=Average","Skip=True","Sort=True")</f>
        <v>13.397202462380299</v>
      </c>
      <c r="U5316" s="43">
        <f ca="1">_xll.BInterpol('Base CDI'!$H$4:$H$28,'Base CDI'!$I$4:$I$29,S5316,"Cubic","Extrapolate=Linear","MultiX=Average","Skip=True","Sort=True")</f>
        <v>13.344842681258548</v>
      </c>
    </row>
    <row r="5317" spans="16:21" x14ac:dyDescent="0.25">
      <c r="P5317" s="10">
        <v>42241</v>
      </c>
      <c r="Q5317">
        <v>38.426450000000003</v>
      </c>
      <c r="S5317" s="42">
        <f t="shared" ca="1" si="88"/>
        <v>51288</v>
      </c>
      <c r="T5317" s="43">
        <f ca="1">_xll.BInterpol('Base CDI'!$H$4:$H$28,'Base CDI'!$J$4:$J$29,S5317,"Cubic","Extrapolate=Linear","MultiX=Average","Skip=True","Sort=True")</f>
        <v>13.39716005471956</v>
      </c>
      <c r="U5317" s="43">
        <f ca="1">_xll.BInterpol('Base CDI'!$H$4:$H$28,'Base CDI'!$I$4:$I$29,S5317,"Cubic","Extrapolate=Linear","MultiX=Average","Skip=True","Sort=True")</f>
        <v>13.344774281805744</v>
      </c>
    </row>
    <row r="5318" spans="16:21" x14ac:dyDescent="0.25">
      <c r="P5318" s="10">
        <v>42242</v>
      </c>
      <c r="Q5318">
        <v>38.446599999999997</v>
      </c>
      <c r="S5318" s="42">
        <f t="shared" ca="1" si="88"/>
        <v>51289</v>
      </c>
      <c r="T5318" s="43">
        <f ca="1">_xll.BInterpol('Base CDI'!$H$4:$H$28,'Base CDI'!$J$4:$J$29,S5318,"Cubic","Extrapolate=Linear","MultiX=Average","Skip=True","Sort=True")</f>
        <v>13.397117647058822</v>
      </c>
      <c r="U5318" s="43">
        <f ca="1">_xll.BInterpol('Base CDI'!$H$4:$H$28,'Base CDI'!$I$4:$I$29,S5318,"Cubic","Extrapolate=Linear","MultiX=Average","Skip=True","Sort=True")</f>
        <v>13.34470588235294</v>
      </c>
    </row>
    <row r="5319" spans="16:21" x14ac:dyDescent="0.25">
      <c r="P5319" s="10">
        <v>42243</v>
      </c>
      <c r="Q5319">
        <v>38.466769999999997</v>
      </c>
      <c r="S5319" s="42">
        <f t="shared" ca="1" si="88"/>
        <v>51290</v>
      </c>
      <c r="T5319" s="43">
        <f ca="1">_xll.BInterpol('Base CDI'!$H$4:$H$28,'Base CDI'!$J$4:$J$29,S5319,"Cubic","Extrapolate=Linear","MultiX=Average","Skip=True","Sort=True")</f>
        <v>13.397075239398083</v>
      </c>
      <c r="U5319" s="43">
        <f ca="1">_xll.BInterpol('Base CDI'!$H$4:$H$28,'Base CDI'!$I$4:$I$29,S5319,"Cubic","Extrapolate=Linear","MultiX=Average","Skip=True","Sort=True")</f>
        <v>13.344637482900135</v>
      </c>
    </row>
    <row r="5320" spans="16:21" x14ac:dyDescent="0.25">
      <c r="P5320" s="10">
        <v>42244</v>
      </c>
      <c r="Q5320">
        <v>38.48695</v>
      </c>
      <c r="S5320" s="42">
        <f t="shared" ca="1" si="88"/>
        <v>51291</v>
      </c>
      <c r="T5320" s="43">
        <f ca="1">_xll.BInterpol('Base CDI'!$H$4:$H$28,'Base CDI'!$J$4:$J$29,S5320,"Cubic","Extrapolate=Linear","MultiX=Average","Skip=True","Sort=True")</f>
        <v>13.397032831737345</v>
      </c>
      <c r="U5320" s="43">
        <f ca="1">_xll.BInterpol('Base CDI'!$H$4:$H$28,'Base CDI'!$I$4:$I$29,S5320,"Cubic","Extrapolate=Linear","MultiX=Average","Skip=True","Sort=True")</f>
        <v>13.344569083447331</v>
      </c>
    </row>
    <row r="5321" spans="16:21" x14ac:dyDescent="0.25">
      <c r="P5321" s="10">
        <v>42247</v>
      </c>
      <c r="Q5321">
        <v>38.50714</v>
      </c>
      <c r="S5321" s="42">
        <f t="shared" ca="1" si="88"/>
        <v>51292</v>
      </c>
      <c r="T5321" s="43">
        <f ca="1">_xll.BInterpol('Base CDI'!$H$4:$H$28,'Base CDI'!$J$4:$J$29,S5321,"Cubic","Extrapolate=Linear","MultiX=Average","Skip=True","Sort=True")</f>
        <v>13.396990424076606</v>
      </c>
      <c r="U5321" s="43">
        <f ca="1">_xll.BInterpol('Base CDI'!$H$4:$H$28,'Base CDI'!$I$4:$I$29,S5321,"Cubic","Extrapolate=Linear","MultiX=Average","Skip=True","Sort=True")</f>
        <v>13.344500683994527</v>
      </c>
    </row>
    <row r="5322" spans="16:21" x14ac:dyDescent="0.25">
      <c r="P5322" s="10">
        <v>42248</v>
      </c>
      <c r="Q5322">
        <v>38.527340000000002</v>
      </c>
      <c r="S5322" s="42">
        <f t="shared" ca="1" si="88"/>
        <v>51293</v>
      </c>
      <c r="T5322" s="43">
        <f ca="1">_xll.BInterpol('Base CDI'!$H$4:$H$28,'Base CDI'!$J$4:$J$29,S5322,"Cubic","Extrapolate=Linear","MultiX=Average","Skip=True","Sort=True")</f>
        <v>13.396948016415866</v>
      </c>
      <c r="U5322" s="43">
        <f ca="1">_xll.BInterpol('Base CDI'!$H$4:$H$28,'Base CDI'!$I$4:$I$29,S5322,"Cubic","Extrapolate=Linear","MultiX=Average","Skip=True","Sort=True")</f>
        <v>13.344432284541723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9">S5322+1</f>
        <v>51294</v>
      </c>
      <c r="T5323" s="43">
        <f ca="1">_xll.BInterpol('Base CDI'!$H$4:$H$28,'Base CDI'!$J$4:$J$29,S5323,"Cubic","Extrapolate=Linear","MultiX=Average","Skip=True","Sort=True")</f>
        <v>13.396905608755128</v>
      </c>
      <c r="U5323" s="43">
        <f ca="1">_xll.BInterpol('Base CDI'!$H$4:$H$28,'Base CDI'!$I$4:$I$29,S5323,"Cubic","Extrapolate=Linear","MultiX=Average","Skip=True","Sort=True")</f>
        <v>13.344363885088917</v>
      </c>
    </row>
    <row r="5324" spans="16:21" x14ac:dyDescent="0.25">
      <c r="P5324" s="10">
        <v>42250</v>
      </c>
      <c r="Q5324">
        <v>38.567779999999999</v>
      </c>
      <c r="S5324" s="42">
        <f t="shared" ca="1" si="89"/>
        <v>51295</v>
      </c>
      <c r="T5324" s="43">
        <f ca="1">_xll.BInterpol('Base CDI'!$H$4:$H$28,'Base CDI'!$J$4:$J$29,S5324,"Cubic","Extrapolate=Linear","MultiX=Average","Skip=True","Sort=True")</f>
        <v>13.396863201094389</v>
      </c>
      <c r="U5324" s="43">
        <f ca="1">_xll.BInterpol('Base CDI'!$H$4:$H$28,'Base CDI'!$I$4:$I$29,S5324,"Cubic","Extrapolate=Linear","MultiX=Average","Skip=True","Sort=True")</f>
        <v>13.344295485636113</v>
      </c>
    </row>
    <row r="5325" spans="16:21" x14ac:dyDescent="0.25">
      <c r="P5325" s="10">
        <v>42251</v>
      </c>
      <c r="Q5325">
        <v>38.588009999999997</v>
      </c>
      <c r="S5325" s="42">
        <f t="shared" ca="1" si="89"/>
        <v>51296</v>
      </c>
      <c r="T5325" s="43">
        <f ca="1">_xll.BInterpol('Base CDI'!$H$4:$H$28,'Base CDI'!$J$4:$J$29,S5325,"Cubic","Extrapolate=Linear","MultiX=Average","Skip=True","Sort=True")</f>
        <v>13.396820793433651</v>
      </c>
      <c r="U5325" s="43">
        <f ca="1">_xll.BInterpol('Base CDI'!$H$4:$H$28,'Base CDI'!$I$4:$I$29,S5325,"Cubic","Extrapolate=Linear","MultiX=Average","Skip=True","Sort=True")</f>
        <v>13.344227086183309</v>
      </c>
    </row>
    <row r="5326" spans="16:21" x14ac:dyDescent="0.25">
      <c r="P5326" s="10">
        <v>42255</v>
      </c>
      <c r="Q5326">
        <v>38.608249999999998</v>
      </c>
      <c r="S5326" s="42">
        <f t="shared" ca="1" si="89"/>
        <v>51297</v>
      </c>
      <c r="T5326" s="43">
        <f ca="1">_xll.BInterpol('Base CDI'!$H$4:$H$28,'Base CDI'!$J$4:$J$29,S5326,"Cubic","Extrapolate=Linear","MultiX=Average","Skip=True","Sort=True")</f>
        <v>13.396778385772912</v>
      </c>
      <c r="U5326" s="43">
        <f ca="1">_xll.BInterpol('Base CDI'!$H$4:$H$28,'Base CDI'!$I$4:$I$29,S5326,"Cubic","Extrapolate=Linear","MultiX=Average","Skip=True","Sort=True")</f>
        <v>13.344158686730506</v>
      </c>
    </row>
    <row r="5327" spans="16:21" x14ac:dyDescent="0.25">
      <c r="P5327" s="10">
        <v>42256</v>
      </c>
      <c r="Q5327">
        <v>38.628509999999999</v>
      </c>
      <c r="S5327" s="42">
        <f t="shared" ca="1" si="89"/>
        <v>51298</v>
      </c>
      <c r="T5327" s="43">
        <f ca="1">_xll.BInterpol('Base CDI'!$H$4:$H$28,'Base CDI'!$J$4:$J$29,S5327,"Cubic","Extrapolate=Linear","MultiX=Average","Skip=True","Sort=True")</f>
        <v>13.396735978112174</v>
      </c>
      <c r="U5327" s="43">
        <f ca="1">_xll.BInterpol('Base CDI'!$H$4:$H$28,'Base CDI'!$I$4:$I$29,S5327,"Cubic","Extrapolate=Linear","MultiX=Average","Skip=True","Sort=True")</f>
        <v>13.3440902872777</v>
      </c>
    </row>
    <row r="5328" spans="16:21" x14ac:dyDescent="0.25">
      <c r="P5328" s="10">
        <v>42257</v>
      </c>
      <c r="Q5328">
        <v>38.648769999999999</v>
      </c>
      <c r="S5328" s="42">
        <f t="shared" ca="1" si="89"/>
        <v>51299</v>
      </c>
      <c r="T5328" s="43">
        <f ca="1">_xll.BInterpol('Base CDI'!$H$4:$H$28,'Base CDI'!$J$4:$J$29,S5328,"Cubic","Extrapolate=Linear","MultiX=Average","Skip=True","Sort=True")</f>
        <v>13.396693570451434</v>
      </c>
      <c r="U5328" s="43">
        <f ca="1">_xll.BInterpol('Base CDI'!$H$4:$H$28,'Base CDI'!$I$4:$I$29,S5328,"Cubic","Extrapolate=Linear","MultiX=Average","Skip=True","Sort=True")</f>
        <v>13.344021887824896</v>
      </c>
    </row>
    <row r="5329" spans="16:21" x14ac:dyDescent="0.25">
      <c r="P5329" s="10">
        <v>42258</v>
      </c>
      <c r="Q5329">
        <v>38.669049999999999</v>
      </c>
      <c r="S5329" s="42">
        <f t="shared" ca="1" si="89"/>
        <v>51300</v>
      </c>
      <c r="T5329" s="43">
        <f ca="1">_xll.BInterpol('Base CDI'!$H$4:$H$28,'Base CDI'!$J$4:$J$29,S5329,"Cubic","Extrapolate=Linear","MultiX=Average","Skip=True","Sort=True")</f>
        <v>13.396651162790697</v>
      </c>
      <c r="U5329" s="43">
        <f ca="1">_xll.BInterpol('Base CDI'!$H$4:$H$28,'Base CDI'!$I$4:$I$29,S5329,"Cubic","Extrapolate=Linear","MultiX=Average","Skip=True","Sort=True")</f>
        <v>13.343953488372092</v>
      </c>
    </row>
    <row r="5330" spans="16:21" x14ac:dyDescent="0.25">
      <c r="P5330" s="10">
        <v>42261</v>
      </c>
      <c r="Q5330">
        <v>38.689329999999998</v>
      </c>
      <c r="S5330" s="42">
        <f t="shared" ca="1" si="89"/>
        <v>51301</v>
      </c>
      <c r="T5330" s="43">
        <f ca="1">_xll.BInterpol('Base CDI'!$H$4:$H$28,'Base CDI'!$J$4:$J$29,S5330,"Cubic","Extrapolate=Linear","MultiX=Average","Skip=True","Sort=True")</f>
        <v>13.396608755129957</v>
      </c>
      <c r="U5330" s="43">
        <f ca="1">_xll.BInterpol('Base CDI'!$H$4:$H$28,'Base CDI'!$I$4:$I$29,S5330,"Cubic","Extrapolate=Linear","MultiX=Average","Skip=True","Sort=True")</f>
        <v>13.343885088919286</v>
      </c>
    </row>
    <row r="5331" spans="16:21" x14ac:dyDescent="0.25">
      <c r="P5331" s="10">
        <v>42262</v>
      </c>
      <c r="Q5331">
        <v>38.709629999999997</v>
      </c>
      <c r="S5331" s="42">
        <f t="shared" ca="1" si="89"/>
        <v>51302</v>
      </c>
      <c r="T5331" s="43">
        <f ca="1">_xll.BInterpol('Base CDI'!$H$4:$H$28,'Base CDI'!$J$4:$J$29,S5331,"Cubic","Extrapolate=Linear","MultiX=Average","Skip=True","Sort=True")</f>
        <v>13.396566347469218</v>
      </c>
      <c r="U5331" s="43">
        <f ca="1">_xll.BInterpol('Base CDI'!$H$4:$H$28,'Base CDI'!$I$4:$I$29,S5331,"Cubic","Extrapolate=Linear","MultiX=Average","Skip=True","Sort=True")</f>
        <v>13.343816689466482</v>
      </c>
    </row>
    <row r="5332" spans="16:21" x14ac:dyDescent="0.25">
      <c r="P5332" s="10">
        <v>42263</v>
      </c>
      <c r="Q5332">
        <v>38.729939999999999</v>
      </c>
      <c r="S5332" s="42">
        <f t="shared" ca="1" si="89"/>
        <v>51303</v>
      </c>
      <c r="T5332" s="43">
        <f ca="1">_xll.BInterpol('Base CDI'!$H$4:$H$28,'Base CDI'!$J$4:$J$29,S5332,"Cubic","Extrapolate=Linear","MultiX=Average","Skip=True","Sort=True")</f>
        <v>13.39652393980848</v>
      </c>
      <c r="U5332" s="43">
        <f ca="1">_xll.BInterpol('Base CDI'!$H$4:$H$28,'Base CDI'!$I$4:$I$29,S5332,"Cubic","Extrapolate=Linear","MultiX=Average","Skip=True","Sort=True")</f>
        <v>13.343748290013679</v>
      </c>
    </row>
    <row r="5333" spans="16:21" x14ac:dyDescent="0.25">
      <c r="P5333" s="10">
        <v>42264</v>
      </c>
      <c r="Q5333">
        <v>38.750259999999997</v>
      </c>
      <c r="S5333" s="42">
        <f t="shared" ca="1" si="89"/>
        <v>51304</v>
      </c>
      <c r="T5333" s="43">
        <f ca="1">_xll.BInterpol('Base CDI'!$H$4:$H$28,'Base CDI'!$J$4:$J$29,S5333,"Cubic","Extrapolate=Linear","MultiX=Average","Skip=True","Sort=True")</f>
        <v>13.396481532147741</v>
      </c>
      <c r="U5333" s="43">
        <f ca="1">_xll.BInterpol('Base CDI'!$H$4:$H$28,'Base CDI'!$I$4:$I$29,S5333,"Cubic","Extrapolate=Linear","MultiX=Average","Skip=True","Sort=True")</f>
        <v>13.343679890560875</v>
      </c>
    </row>
    <row r="5334" spans="16:21" x14ac:dyDescent="0.25">
      <c r="P5334" s="10">
        <v>42265</v>
      </c>
      <c r="Q5334">
        <v>38.770589999999999</v>
      </c>
      <c r="S5334" s="42">
        <f t="shared" ca="1" si="89"/>
        <v>51305</v>
      </c>
      <c r="T5334" s="43">
        <f ca="1">_xll.BInterpol('Base CDI'!$H$4:$H$28,'Base CDI'!$J$4:$J$29,S5334,"Cubic","Extrapolate=Linear","MultiX=Average","Skip=True","Sort=True")</f>
        <v>13.396439124487003</v>
      </c>
      <c r="U5334" s="43">
        <f ca="1">_xll.BInterpol('Base CDI'!$H$4:$H$28,'Base CDI'!$I$4:$I$29,S5334,"Cubic","Extrapolate=Linear","MultiX=Average","Skip=True","Sort=True")</f>
        <v>13.343611491108069</v>
      </c>
    </row>
    <row r="5335" spans="16:21" x14ac:dyDescent="0.25">
      <c r="P5335" s="10">
        <v>42268</v>
      </c>
      <c r="Q5335">
        <v>38.790930000000003</v>
      </c>
      <c r="S5335" s="42">
        <f t="shared" ca="1" si="89"/>
        <v>51306</v>
      </c>
      <c r="T5335" s="43">
        <f ca="1">_xll.BInterpol('Base CDI'!$H$4:$H$28,'Base CDI'!$J$4:$J$29,S5335,"Cubic","Extrapolate=Linear","MultiX=Average","Skip=True","Sort=True")</f>
        <v>13.396396716826263</v>
      </c>
      <c r="U5335" s="43">
        <f ca="1">_xll.BInterpol('Base CDI'!$H$4:$H$28,'Base CDI'!$I$4:$I$29,S5335,"Cubic","Extrapolate=Linear","MultiX=Average","Skip=True","Sort=True")</f>
        <v>13.343543091655265</v>
      </c>
    </row>
    <row r="5336" spans="16:21" x14ac:dyDescent="0.25">
      <c r="P5336" s="10">
        <v>42269</v>
      </c>
      <c r="Q5336">
        <v>38.811279999999996</v>
      </c>
      <c r="S5336" s="42">
        <f t="shared" ca="1" si="89"/>
        <v>51307</v>
      </c>
      <c r="T5336" s="43">
        <f ca="1">_xll.BInterpol('Base CDI'!$H$4:$H$28,'Base CDI'!$J$4:$J$29,S5336,"Cubic","Extrapolate=Linear","MultiX=Average","Skip=True","Sort=True")</f>
        <v>13.396354309165526</v>
      </c>
      <c r="U5336" s="43">
        <f ca="1">_xll.BInterpol('Base CDI'!$H$4:$H$28,'Base CDI'!$I$4:$I$29,S5336,"Cubic","Extrapolate=Linear","MultiX=Average","Skip=True","Sort=True")</f>
        <v>13.343474692202461</v>
      </c>
    </row>
    <row r="5337" spans="16:21" x14ac:dyDescent="0.25">
      <c r="P5337" s="10">
        <v>42270</v>
      </c>
      <c r="Q5337">
        <v>38.83164</v>
      </c>
      <c r="S5337" s="42">
        <f t="shared" ca="1" si="89"/>
        <v>51308</v>
      </c>
      <c r="T5337" s="43">
        <f ca="1">_xll.BInterpol('Base CDI'!$H$4:$H$28,'Base CDI'!$J$4:$J$29,S5337,"Cubic","Extrapolate=Linear","MultiX=Average","Skip=True","Sort=True")</f>
        <v>13.396311901504786</v>
      </c>
      <c r="U5337" s="43">
        <f ca="1">_xll.BInterpol('Base CDI'!$H$4:$H$28,'Base CDI'!$I$4:$I$29,S5337,"Cubic","Extrapolate=Linear","MultiX=Average","Skip=True","Sort=True")</f>
        <v>13.343406292749657</v>
      </c>
    </row>
    <row r="5338" spans="16:21" x14ac:dyDescent="0.25">
      <c r="P5338" s="10">
        <v>42271</v>
      </c>
      <c r="Q5338">
        <v>38.85201</v>
      </c>
      <c r="S5338" s="42">
        <f t="shared" ca="1" si="89"/>
        <v>51309</v>
      </c>
      <c r="T5338" s="43">
        <f ca="1">_xll.BInterpol('Base CDI'!$H$4:$H$28,'Base CDI'!$J$4:$J$29,S5338,"Cubic","Extrapolate=Linear","MultiX=Average","Skip=True","Sort=True")</f>
        <v>13.396269493844047</v>
      </c>
      <c r="U5338" s="43">
        <f ca="1">_xll.BInterpol('Base CDI'!$H$4:$H$28,'Base CDI'!$I$4:$I$29,S5338,"Cubic","Extrapolate=Linear","MultiX=Average","Skip=True","Sort=True")</f>
        <v>13.343337893296852</v>
      </c>
    </row>
    <row r="5339" spans="16:21" x14ac:dyDescent="0.25">
      <c r="P5339" s="10">
        <v>42272</v>
      </c>
      <c r="Q5339">
        <v>38.872390000000003</v>
      </c>
      <c r="S5339" s="42">
        <f t="shared" ca="1" si="89"/>
        <v>51310</v>
      </c>
      <c r="T5339" s="43">
        <f ca="1">_xll.BInterpol('Base CDI'!$H$4:$H$28,'Base CDI'!$J$4:$J$29,S5339,"Cubic","Extrapolate=Linear","MultiX=Average","Skip=True","Sort=True")</f>
        <v>13.396227086183309</v>
      </c>
      <c r="U5339" s="43">
        <f ca="1">_xll.BInterpol('Base CDI'!$H$4:$H$28,'Base CDI'!$I$4:$I$29,S5339,"Cubic","Extrapolate=Linear","MultiX=Average","Skip=True","Sort=True")</f>
        <v>13.343269493844048</v>
      </c>
    </row>
    <row r="5340" spans="16:21" x14ac:dyDescent="0.25">
      <c r="P5340" s="10">
        <v>42275</v>
      </c>
      <c r="Q5340">
        <v>38.892780000000002</v>
      </c>
      <c r="S5340" s="42">
        <f t="shared" ca="1" si="89"/>
        <v>51311</v>
      </c>
      <c r="T5340" s="43">
        <f ca="1">_xll.BInterpol('Base CDI'!$H$4:$H$28,'Base CDI'!$J$4:$J$29,S5340,"Cubic","Extrapolate=Linear","MultiX=Average","Skip=True","Sort=True")</f>
        <v>13.39618467852257</v>
      </c>
      <c r="U5340" s="43">
        <f ca="1">_xll.BInterpol('Base CDI'!$H$4:$H$28,'Base CDI'!$I$4:$I$29,S5340,"Cubic","Extrapolate=Linear","MultiX=Average","Skip=True","Sort=True")</f>
        <v>13.343201094391244</v>
      </c>
    </row>
    <row r="5341" spans="16:21" x14ac:dyDescent="0.25">
      <c r="P5341" s="10">
        <v>42276</v>
      </c>
      <c r="Q5341">
        <v>38.91319</v>
      </c>
      <c r="S5341" s="42">
        <f t="shared" ca="1" si="89"/>
        <v>51312</v>
      </c>
      <c r="T5341" s="43">
        <f ca="1">_xll.BInterpol('Base CDI'!$H$4:$H$28,'Base CDI'!$J$4:$J$29,S5341,"Cubic","Extrapolate=Linear","MultiX=Average","Skip=True","Sort=True")</f>
        <v>13.396142270861832</v>
      </c>
      <c r="U5341" s="43">
        <f ca="1">_xll.BInterpol('Base CDI'!$H$4:$H$28,'Base CDI'!$I$4:$I$29,S5341,"Cubic","Extrapolate=Linear","MultiX=Average","Skip=True","Sort=True")</f>
        <v>13.343132694938438</v>
      </c>
    </row>
    <row r="5342" spans="16:21" x14ac:dyDescent="0.25">
      <c r="P5342" s="10">
        <v>42277</v>
      </c>
      <c r="Q5342">
        <v>38.933599999999998</v>
      </c>
      <c r="S5342" s="42">
        <f t="shared" ca="1" si="89"/>
        <v>51313</v>
      </c>
      <c r="T5342" s="43">
        <f ca="1">_xll.BInterpol('Base CDI'!$H$4:$H$28,'Base CDI'!$J$4:$J$29,S5342,"Cubic","Extrapolate=Linear","MultiX=Average","Skip=True","Sort=True")</f>
        <v>13.396099863201092</v>
      </c>
      <c r="U5342" s="43">
        <f ca="1">_xll.BInterpol('Base CDI'!$H$4:$H$28,'Base CDI'!$I$4:$I$29,S5342,"Cubic","Extrapolate=Linear","MultiX=Average","Skip=True","Sort=True")</f>
        <v>13.343064295485634</v>
      </c>
    </row>
    <row r="5343" spans="16:21" x14ac:dyDescent="0.25">
      <c r="P5343" s="10">
        <v>42278</v>
      </c>
      <c r="Q5343">
        <v>38.954030000000003</v>
      </c>
      <c r="S5343" s="42">
        <f t="shared" ca="1" si="89"/>
        <v>51314</v>
      </c>
      <c r="T5343" s="43">
        <f ca="1">_xll.BInterpol('Base CDI'!$H$4:$H$28,'Base CDI'!$J$4:$J$29,S5343,"Cubic","Extrapolate=Linear","MultiX=Average","Skip=True","Sort=True")</f>
        <v>13.396057455540355</v>
      </c>
      <c r="U5343" s="43">
        <f ca="1">_xll.BInterpol('Base CDI'!$H$4:$H$28,'Base CDI'!$I$4:$I$29,S5343,"Cubic","Extrapolate=Linear","MultiX=Average","Skip=True","Sort=True")</f>
        <v>13.34299589603283</v>
      </c>
    </row>
    <row r="5344" spans="16:21" x14ac:dyDescent="0.25">
      <c r="P5344" s="10">
        <v>42279</v>
      </c>
      <c r="Q5344">
        <v>38.974460000000001</v>
      </c>
      <c r="S5344" s="42">
        <f t="shared" ca="1" si="89"/>
        <v>51315</v>
      </c>
      <c r="T5344" s="43">
        <f ca="1">_xll.BInterpol('Base CDI'!$H$4:$H$28,'Base CDI'!$J$4:$J$29,S5344,"Cubic","Extrapolate=Linear","MultiX=Average","Skip=True","Sort=True")</f>
        <v>13.396015047879615</v>
      </c>
      <c r="U5344" s="43">
        <f ca="1">_xll.BInterpol('Base CDI'!$H$4:$H$28,'Base CDI'!$I$4:$I$29,S5344,"Cubic","Extrapolate=Linear","MultiX=Average","Skip=True","Sort=True")</f>
        <v>13.342927496580026</v>
      </c>
    </row>
    <row r="5345" spans="16:21" x14ac:dyDescent="0.25">
      <c r="P5345" s="10">
        <v>42282</v>
      </c>
      <c r="Q5345">
        <v>38.994909999999997</v>
      </c>
      <c r="S5345" s="42">
        <f t="shared" ca="1" si="89"/>
        <v>51316</v>
      </c>
      <c r="T5345" s="43">
        <f ca="1">_xll.BInterpol('Base CDI'!$H$4:$H$28,'Base CDI'!$J$4:$J$29,S5345,"Cubic","Extrapolate=Linear","MultiX=Average","Skip=True","Sort=True")</f>
        <v>13.395972640218876</v>
      </c>
      <c r="U5345" s="43">
        <f ca="1">_xll.BInterpol('Base CDI'!$H$4:$H$28,'Base CDI'!$I$4:$I$29,S5345,"Cubic","Extrapolate=Linear","MultiX=Average","Skip=True","Sort=True")</f>
        <v>13.342859097127221</v>
      </c>
    </row>
    <row r="5346" spans="16:21" x14ac:dyDescent="0.25">
      <c r="P5346" s="10">
        <v>42283</v>
      </c>
      <c r="Q5346">
        <v>39.015369999999997</v>
      </c>
      <c r="S5346" s="42">
        <f t="shared" ca="1" si="89"/>
        <v>51317</v>
      </c>
      <c r="T5346" s="43">
        <f ca="1">_xll.BInterpol('Base CDI'!$H$4:$H$28,'Base CDI'!$J$4:$J$29,S5346,"Cubic","Extrapolate=Linear","MultiX=Average","Skip=True","Sort=True")</f>
        <v>13.395930232558138</v>
      </c>
      <c r="U5346" s="43">
        <f ca="1">_xll.BInterpol('Base CDI'!$H$4:$H$28,'Base CDI'!$I$4:$I$29,S5346,"Cubic","Extrapolate=Linear","MultiX=Average","Skip=True","Sort=True")</f>
        <v>13.342790697674417</v>
      </c>
    </row>
    <row r="5347" spans="16:21" x14ac:dyDescent="0.25">
      <c r="P5347" s="10">
        <v>42284</v>
      </c>
      <c r="Q5347">
        <v>39.03584</v>
      </c>
      <c r="S5347" s="42">
        <f t="shared" ca="1" si="89"/>
        <v>51318</v>
      </c>
      <c r="T5347" s="43">
        <f ca="1">_xll.BInterpol('Base CDI'!$H$4:$H$28,'Base CDI'!$J$4:$J$29,S5347,"Cubic","Extrapolate=Linear","MultiX=Average","Skip=True","Sort=True")</f>
        <v>13.395887824897398</v>
      </c>
      <c r="U5347" s="43">
        <f ca="1">_xll.BInterpol('Base CDI'!$H$4:$H$28,'Base CDI'!$I$4:$I$29,S5347,"Cubic","Extrapolate=Linear","MultiX=Average","Skip=True","Sort=True")</f>
        <v>13.342722298221613</v>
      </c>
    </row>
    <row r="5348" spans="16:21" x14ac:dyDescent="0.25">
      <c r="P5348" s="10">
        <v>42285</v>
      </c>
      <c r="Q5348">
        <v>39.056310000000003</v>
      </c>
      <c r="S5348" s="42">
        <f t="shared" ca="1" si="89"/>
        <v>51319</v>
      </c>
      <c r="T5348" s="43">
        <f ca="1">_xll.BInterpol('Base CDI'!$H$4:$H$28,'Base CDI'!$J$4:$J$29,S5348,"Cubic","Extrapolate=Linear","MultiX=Average","Skip=True","Sort=True")</f>
        <v>13.395845417236661</v>
      </c>
      <c r="U5348" s="43">
        <f ca="1">_xll.BInterpol('Base CDI'!$H$4:$H$28,'Base CDI'!$I$4:$I$29,S5348,"Cubic","Extrapolate=Linear","MultiX=Average","Skip=True","Sort=True")</f>
        <v>13.342653898768809</v>
      </c>
    </row>
    <row r="5349" spans="16:21" x14ac:dyDescent="0.25">
      <c r="P5349" s="10">
        <v>42286</v>
      </c>
      <c r="Q5349">
        <v>39.076799999999999</v>
      </c>
      <c r="S5349" s="42">
        <f t="shared" ca="1" si="89"/>
        <v>51320</v>
      </c>
      <c r="T5349" s="43">
        <f ca="1">_xll.BInterpol('Base CDI'!$H$4:$H$28,'Base CDI'!$J$4:$J$29,S5349,"Cubic","Extrapolate=Linear","MultiX=Average","Skip=True","Sort=True")</f>
        <v>13.395803009575921</v>
      </c>
      <c r="U5349" s="43">
        <f ca="1">_xll.BInterpol('Base CDI'!$H$4:$H$28,'Base CDI'!$I$4:$I$29,S5349,"Cubic","Extrapolate=Linear","MultiX=Average","Skip=True","Sort=True")</f>
        <v>13.342585499316003</v>
      </c>
    </row>
    <row r="5350" spans="16:21" x14ac:dyDescent="0.25">
      <c r="P5350" s="10">
        <v>42290</v>
      </c>
      <c r="Q5350">
        <v>39.097299999999997</v>
      </c>
      <c r="S5350" s="42">
        <f t="shared" ca="1" si="89"/>
        <v>51321</v>
      </c>
      <c r="T5350" s="43">
        <f ca="1">_xll.BInterpol('Base CDI'!$H$4:$H$28,'Base CDI'!$J$4:$J$29,S5350,"Cubic","Extrapolate=Linear","MultiX=Average","Skip=True","Sort=True")</f>
        <v>13.395760601915184</v>
      </c>
      <c r="U5350" s="43">
        <f ca="1">_xll.BInterpol('Base CDI'!$H$4:$H$28,'Base CDI'!$I$4:$I$29,S5350,"Cubic","Extrapolate=Linear","MultiX=Average","Skip=True","Sort=True")</f>
        <v>13.342517099863199</v>
      </c>
    </row>
    <row r="5351" spans="16:21" x14ac:dyDescent="0.25">
      <c r="P5351" s="10">
        <v>42291</v>
      </c>
      <c r="Q5351">
        <v>39.117809999999999</v>
      </c>
      <c r="S5351" s="42">
        <f t="shared" ca="1" si="89"/>
        <v>51322</v>
      </c>
      <c r="T5351" s="43">
        <f ca="1">_xll.BInterpol('Base CDI'!$H$4:$H$28,'Base CDI'!$J$4:$J$29,S5351,"Cubic","Extrapolate=Linear","MultiX=Average","Skip=True","Sort=True")</f>
        <v>13.395718194254444</v>
      </c>
      <c r="U5351" s="43">
        <f ca="1">_xll.BInterpol('Base CDI'!$H$4:$H$28,'Base CDI'!$I$4:$I$29,S5351,"Cubic","Extrapolate=Linear","MultiX=Average","Skip=True","Sort=True")</f>
        <v>13.342448700410396</v>
      </c>
    </row>
    <row r="5352" spans="16:21" x14ac:dyDescent="0.25">
      <c r="P5352" s="10">
        <v>42292</v>
      </c>
      <c r="Q5352">
        <v>39.138330000000003</v>
      </c>
      <c r="S5352" s="42">
        <f t="shared" ca="1" si="89"/>
        <v>51323</v>
      </c>
      <c r="T5352" s="43">
        <f ca="1">_xll.BInterpol('Base CDI'!$H$4:$H$28,'Base CDI'!$J$4:$J$29,S5352,"Cubic","Extrapolate=Linear","MultiX=Average","Skip=True","Sort=True")</f>
        <v>13.395675786593706</v>
      </c>
      <c r="U5352" s="43">
        <f ca="1">_xll.BInterpol('Base CDI'!$H$4:$H$28,'Base CDI'!$I$4:$I$29,S5352,"Cubic","Extrapolate=Linear","MultiX=Average","Skip=True","Sort=True")</f>
        <v>13.342380300957592</v>
      </c>
    </row>
    <row r="5353" spans="16:21" x14ac:dyDescent="0.25">
      <c r="P5353" s="10">
        <v>42293</v>
      </c>
      <c r="Q5353">
        <v>39.15887</v>
      </c>
      <c r="S5353" s="42">
        <f t="shared" ca="1" si="89"/>
        <v>51324</v>
      </c>
      <c r="T5353" s="43">
        <f ca="1">_xll.BInterpol('Base CDI'!$H$4:$H$28,'Base CDI'!$J$4:$J$29,S5353,"Cubic","Extrapolate=Linear","MultiX=Average","Skip=True","Sort=True")</f>
        <v>13.395633378932967</v>
      </c>
      <c r="U5353" s="43">
        <f ca="1">_xll.BInterpol('Base CDI'!$H$4:$H$28,'Base CDI'!$I$4:$I$29,S5353,"Cubic","Extrapolate=Linear","MultiX=Average","Skip=True","Sort=True")</f>
        <v>13.342311901504786</v>
      </c>
    </row>
    <row r="5354" spans="16:21" x14ac:dyDescent="0.25">
      <c r="P5354" s="10">
        <v>42296</v>
      </c>
      <c r="Q5354">
        <v>39.179409999999997</v>
      </c>
      <c r="S5354" s="42">
        <f t="shared" ca="1" si="89"/>
        <v>51325</v>
      </c>
      <c r="T5354" s="43">
        <f ca="1">_xll.BInterpol('Base CDI'!$H$4:$H$28,'Base CDI'!$J$4:$J$29,S5354,"Cubic","Extrapolate=Linear","MultiX=Average","Skip=True","Sort=True")</f>
        <v>13.395590971272227</v>
      </c>
      <c r="U5354" s="43">
        <f ca="1">_xll.BInterpol('Base CDI'!$H$4:$H$28,'Base CDI'!$I$4:$I$29,S5354,"Cubic","Extrapolate=Linear","MultiX=Average","Skip=True","Sort=True")</f>
        <v>13.342243502051982</v>
      </c>
    </row>
    <row r="5355" spans="16:21" x14ac:dyDescent="0.25">
      <c r="P5355" s="10">
        <v>42297</v>
      </c>
      <c r="Q5355">
        <v>39.199959999999997</v>
      </c>
      <c r="S5355" s="42">
        <f t="shared" ca="1" si="89"/>
        <v>51326</v>
      </c>
      <c r="T5355" s="43">
        <f ca="1">_xll.BInterpol('Base CDI'!$H$4:$H$28,'Base CDI'!$J$4:$J$29,S5355,"Cubic","Extrapolate=Linear","MultiX=Average","Skip=True","Sort=True")</f>
        <v>13.39554856361149</v>
      </c>
      <c r="U5355" s="43">
        <f ca="1">_xll.BInterpol('Base CDI'!$H$4:$H$28,'Base CDI'!$I$4:$I$29,S5355,"Cubic","Extrapolate=Linear","MultiX=Average","Skip=True","Sort=True")</f>
        <v>13.342175102599178</v>
      </c>
    </row>
    <row r="5356" spans="16:21" x14ac:dyDescent="0.25">
      <c r="P5356" s="10">
        <v>42298</v>
      </c>
      <c r="Q5356">
        <v>39.220529999999997</v>
      </c>
      <c r="S5356" s="42">
        <f t="shared" ca="1" si="89"/>
        <v>51327</v>
      </c>
      <c r="T5356" s="43">
        <f ca="1">_xll.BInterpol('Base CDI'!$H$4:$H$28,'Base CDI'!$J$4:$J$29,S5356,"Cubic","Extrapolate=Linear","MultiX=Average","Skip=True","Sort=True")</f>
        <v>13.39550615595075</v>
      </c>
      <c r="U5356" s="43">
        <f ca="1">_xll.BInterpol('Base CDI'!$H$4:$H$28,'Base CDI'!$I$4:$I$29,S5356,"Cubic","Extrapolate=Linear","MultiX=Average","Skip=True","Sort=True")</f>
        <v>13.342106703146372</v>
      </c>
    </row>
    <row r="5357" spans="16:21" x14ac:dyDescent="0.25">
      <c r="P5357" s="10">
        <v>42299</v>
      </c>
      <c r="Q5357">
        <v>39.241100000000003</v>
      </c>
      <c r="S5357" s="42">
        <f t="shared" ca="1" si="89"/>
        <v>51328</v>
      </c>
      <c r="T5357" s="43">
        <f ca="1">_xll.BInterpol('Base CDI'!$H$4:$H$28,'Base CDI'!$J$4:$J$29,S5357,"Cubic","Extrapolate=Linear","MultiX=Average","Skip=True","Sort=True")</f>
        <v>13.395463748290013</v>
      </c>
      <c r="U5357" s="43">
        <f ca="1">_xll.BInterpol('Base CDI'!$H$4:$H$28,'Base CDI'!$I$4:$I$29,S5357,"Cubic","Extrapolate=Linear","MultiX=Average","Skip=True","Sort=True")</f>
        <v>13.342038303693569</v>
      </c>
    </row>
    <row r="5358" spans="16:21" x14ac:dyDescent="0.25">
      <c r="P5358" s="10">
        <v>42300</v>
      </c>
      <c r="Q5358">
        <v>39.261699999999998</v>
      </c>
      <c r="S5358" s="42">
        <f t="shared" ca="1" si="89"/>
        <v>51329</v>
      </c>
      <c r="T5358" s="43">
        <f ca="1">_xll.BInterpol('Base CDI'!$H$4:$H$28,'Base CDI'!$J$4:$J$29,S5358,"Cubic","Extrapolate=Linear","MultiX=Average","Skip=True","Sort=True")</f>
        <v>13.395421340629273</v>
      </c>
      <c r="U5358" s="43">
        <f ca="1">_xll.BInterpol('Base CDI'!$H$4:$H$28,'Base CDI'!$I$4:$I$29,S5358,"Cubic","Extrapolate=Linear","MultiX=Average","Skip=True","Sort=True")</f>
        <v>13.341969904240765</v>
      </c>
    </row>
    <row r="5359" spans="16:21" x14ac:dyDescent="0.25">
      <c r="P5359" s="10">
        <v>42303</v>
      </c>
      <c r="Q5359">
        <v>39.282310000000003</v>
      </c>
      <c r="S5359" s="42">
        <f t="shared" ca="1" si="89"/>
        <v>51330</v>
      </c>
      <c r="T5359" s="43">
        <f ca="1">_xll.BInterpol('Base CDI'!$H$4:$H$28,'Base CDI'!$J$4:$J$29,S5359,"Cubic","Extrapolate=Linear","MultiX=Average","Skip=True","Sort=True")</f>
        <v>13.395378932968535</v>
      </c>
      <c r="U5359" s="43">
        <f ca="1">_xll.BInterpol('Base CDI'!$H$4:$H$28,'Base CDI'!$I$4:$I$29,S5359,"Cubic","Extrapolate=Linear","MultiX=Average","Skip=True","Sort=True")</f>
        <v>13.341901504787961</v>
      </c>
    </row>
    <row r="5360" spans="16:21" x14ac:dyDescent="0.25">
      <c r="P5360" s="10">
        <v>42304</v>
      </c>
      <c r="Q5360">
        <v>39.30294</v>
      </c>
      <c r="S5360" s="42">
        <f t="shared" ca="1" si="89"/>
        <v>51331</v>
      </c>
      <c r="T5360" s="43">
        <f ca="1">_xll.BInterpol('Base CDI'!$H$4:$H$28,'Base CDI'!$J$4:$J$29,S5360,"Cubic","Extrapolate=Linear","MultiX=Average","Skip=True","Sort=True")</f>
        <v>13.395336525307796</v>
      </c>
      <c r="U5360" s="43">
        <f ca="1">_xll.BInterpol('Base CDI'!$H$4:$H$28,'Base CDI'!$I$4:$I$29,S5360,"Cubic","Extrapolate=Linear","MultiX=Average","Skip=True","Sort=True")</f>
        <v>13.341833105335155</v>
      </c>
    </row>
    <row r="5361" spans="16:21" x14ac:dyDescent="0.25">
      <c r="P5361" s="10">
        <v>42305</v>
      </c>
      <c r="Q5361">
        <v>39.323569999999997</v>
      </c>
      <c r="S5361" s="42">
        <f t="shared" ca="1" si="89"/>
        <v>51332</v>
      </c>
      <c r="T5361" s="43">
        <f ca="1">_xll.BInterpol('Base CDI'!$H$4:$H$28,'Base CDI'!$J$4:$J$29,S5361,"Cubic","Extrapolate=Linear","MultiX=Average","Skip=True","Sort=True")</f>
        <v>13.395294117647056</v>
      </c>
      <c r="U5361" s="43">
        <f ca="1">_xll.BInterpol('Base CDI'!$H$4:$H$28,'Base CDI'!$I$4:$I$29,S5361,"Cubic","Extrapolate=Linear","MultiX=Average","Skip=True","Sort=True")</f>
        <v>13.341764705882351</v>
      </c>
    </row>
    <row r="5362" spans="16:21" x14ac:dyDescent="0.25">
      <c r="P5362" s="10">
        <v>42306</v>
      </c>
      <c r="Q5362">
        <v>39.344209999999997</v>
      </c>
      <c r="S5362" s="42">
        <f t="shared" ca="1" si="89"/>
        <v>51333</v>
      </c>
      <c r="T5362" s="43">
        <f ca="1">_xll.BInterpol('Base CDI'!$H$4:$H$28,'Base CDI'!$J$4:$J$29,S5362,"Cubic","Extrapolate=Linear","MultiX=Average","Skip=True","Sort=True")</f>
        <v>13.395251709986319</v>
      </c>
      <c r="U5362" s="43">
        <f ca="1">_xll.BInterpol('Base CDI'!$H$4:$H$28,'Base CDI'!$I$4:$I$29,S5362,"Cubic","Extrapolate=Linear","MultiX=Average","Skip=True","Sort=True")</f>
        <v>13.341696306429547</v>
      </c>
    </row>
    <row r="5363" spans="16:21" x14ac:dyDescent="0.25">
      <c r="P5363" s="10">
        <v>42307</v>
      </c>
      <c r="Q5363">
        <v>39.36486</v>
      </c>
      <c r="S5363" s="42">
        <f t="shared" ca="1" si="89"/>
        <v>51334</v>
      </c>
      <c r="T5363" s="43">
        <f ca="1">_xll.BInterpol('Base CDI'!$H$4:$H$28,'Base CDI'!$J$4:$J$29,S5363,"Cubic","Extrapolate=Linear","MultiX=Average","Skip=True","Sort=True")</f>
        <v>13.395209302325579</v>
      </c>
      <c r="U5363" s="43">
        <f ca="1">_xll.BInterpol('Base CDI'!$H$4:$H$28,'Base CDI'!$I$4:$I$29,S5363,"Cubic","Extrapolate=Linear","MultiX=Average","Skip=True","Sort=True")</f>
        <v>13.341627906976743</v>
      </c>
    </row>
    <row r="5364" spans="16:21" x14ac:dyDescent="0.25">
      <c r="P5364" s="10">
        <v>42311</v>
      </c>
      <c r="Q5364">
        <v>39.385530000000003</v>
      </c>
      <c r="S5364" s="42">
        <f t="shared" ca="1" si="89"/>
        <v>51335</v>
      </c>
      <c r="T5364" s="43">
        <f ca="1">_xll.BInterpol('Base CDI'!$H$4:$H$28,'Base CDI'!$J$4:$J$29,S5364,"Cubic","Extrapolate=Linear","MultiX=Average","Skip=True","Sort=True")</f>
        <v>13.395166894664841</v>
      </c>
      <c r="U5364" s="43">
        <f ca="1">_xll.BInterpol('Base CDI'!$H$4:$H$28,'Base CDI'!$I$4:$I$29,S5364,"Cubic","Extrapolate=Linear","MultiX=Average","Skip=True","Sort=True")</f>
        <v>13.341559507523938</v>
      </c>
    </row>
    <row r="5365" spans="16:21" x14ac:dyDescent="0.25">
      <c r="P5365" s="10">
        <v>42312</v>
      </c>
      <c r="Q5365">
        <v>39.406210000000002</v>
      </c>
      <c r="S5365" s="42">
        <f t="shared" ca="1" si="89"/>
        <v>51336</v>
      </c>
      <c r="T5365" s="43">
        <f ca="1">_xll.BInterpol('Base CDI'!$H$4:$H$28,'Base CDI'!$J$4:$J$29,S5365,"Cubic","Extrapolate=Linear","MultiX=Average","Skip=True","Sort=True")</f>
        <v>13.395124487004102</v>
      </c>
      <c r="U5365" s="43">
        <f ca="1">_xll.BInterpol('Base CDI'!$H$4:$H$28,'Base CDI'!$I$4:$I$29,S5365,"Cubic","Extrapolate=Linear","MultiX=Average","Skip=True","Sort=True")</f>
        <v>13.341491108071134</v>
      </c>
    </row>
    <row r="5366" spans="16:21" x14ac:dyDescent="0.25">
      <c r="P5366" s="10">
        <v>42313</v>
      </c>
      <c r="Q5366">
        <v>39.426900000000003</v>
      </c>
      <c r="S5366" s="42">
        <f t="shared" ca="1" si="89"/>
        <v>51337</v>
      </c>
      <c r="T5366" s="43">
        <f ca="1">_xll.BInterpol('Base CDI'!$H$4:$H$28,'Base CDI'!$J$4:$J$29,S5366,"Cubic","Extrapolate=Linear","MultiX=Average","Skip=True","Sort=True")</f>
        <v>13.395082079343364</v>
      </c>
      <c r="U5366" s="43">
        <f ca="1">_xll.BInterpol('Base CDI'!$H$4:$H$28,'Base CDI'!$I$4:$I$29,S5366,"Cubic","Extrapolate=Linear","MultiX=Average","Skip=True","Sort=True")</f>
        <v>13.34142270861833</v>
      </c>
    </row>
    <row r="5367" spans="16:21" x14ac:dyDescent="0.25">
      <c r="P5367" s="10">
        <v>42314</v>
      </c>
      <c r="Q5367">
        <v>39.447589999999998</v>
      </c>
      <c r="S5367" s="42">
        <f t="shared" ca="1" si="89"/>
        <v>51338</v>
      </c>
      <c r="T5367" s="43">
        <f ca="1">_xll.BInterpol('Base CDI'!$H$4:$H$28,'Base CDI'!$J$4:$J$29,S5367,"Cubic","Extrapolate=Linear","MultiX=Average","Skip=True","Sort=True")</f>
        <v>13.395039671682625</v>
      </c>
      <c r="U5367" s="43">
        <f ca="1">_xll.BInterpol('Base CDI'!$H$4:$H$28,'Base CDI'!$I$4:$I$29,S5367,"Cubic","Extrapolate=Linear","MultiX=Average","Skip=True","Sort=True")</f>
        <v>13.341354309165524</v>
      </c>
    </row>
    <row r="5368" spans="16:21" x14ac:dyDescent="0.25">
      <c r="P5368" s="10">
        <v>42317</v>
      </c>
      <c r="Q5368">
        <v>39.468299999999999</v>
      </c>
      <c r="S5368" s="42">
        <f t="shared" ca="1" si="89"/>
        <v>51339</v>
      </c>
      <c r="T5368" s="43">
        <f ca="1">_xll.BInterpol('Base CDI'!$H$4:$H$28,'Base CDI'!$J$4:$J$29,S5368,"Cubic","Extrapolate=Linear","MultiX=Average","Skip=True","Sort=True")</f>
        <v>13.394997264021885</v>
      </c>
      <c r="U5368" s="43">
        <f ca="1">_xll.BInterpol('Base CDI'!$H$4:$H$28,'Base CDI'!$I$4:$I$29,S5368,"Cubic","Extrapolate=Linear","MultiX=Average","Skip=True","Sort=True")</f>
        <v>13.34128590971272</v>
      </c>
    </row>
    <row r="5369" spans="16:21" x14ac:dyDescent="0.25">
      <c r="P5369" s="10">
        <v>42318</v>
      </c>
      <c r="Q5369">
        <v>39.489019999999996</v>
      </c>
      <c r="S5369" s="42">
        <f t="shared" ca="1" si="89"/>
        <v>51340</v>
      </c>
      <c r="T5369" s="43">
        <f ca="1">_xll.BInterpol('Base CDI'!$H$4:$H$28,'Base CDI'!$J$4:$J$29,S5369,"Cubic","Extrapolate=Linear","MultiX=Average","Skip=True","Sort=True")</f>
        <v>13.394954856361148</v>
      </c>
      <c r="U5369" s="43">
        <f ca="1">_xll.BInterpol('Base CDI'!$H$4:$H$28,'Base CDI'!$I$4:$I$29,S5369,"Cubic","Extrapolate=Linear","MultiX=Average","Skip=True","Sort=True")</f>
        <v>13.341217510259916</v>
      </c>
    </row>
    <row r="5370" spans="16:21" x14ac:dyDescent="0.25">
      <c r="P5370" s="10">
        <v>42319</v>
      </c>
      <c r="Q5370">
        <v>39.509749999999997</v>
      </c>
      <c r="S5370" s="42">
        <f t="shared" ca="1" si="89"/>
        <v>51341</v>
      </c>
      <c r="T5370" s="43">
        <f ca="1">_xll.BInterpol('Base CDI'!$H$4:$H$28,'Base CDI'!$J$4:$J$29,S5370,"Cubic","Extrapolate=Linear","MultiX=Average","Skip=True","Sort=True")</f>
        <v>13.394912448700408</v>
      </c>
      <c r="U5370" s="43">
        <f ca="1">_xll.BInterpol('Base CDI'!$H$4:$H$28,'Base CDI'!$I$4:$I$29,S5370,"Cubic","Extrapolate=Linear","MultiX=Average","Skip=True","Sort=True")</f>
        <v>13.341149110807113</v>
      </c>
    </row>
    <row r="5371" spans="16:21" x14ac:dyDescent="0.25">
      <c r="P5371" s="10">
        <v>42320</v>
      </c>
      <c r="Q5371">
        <v>39.53049</v>
      </c>
      <c r="S5371" s="42">
        <f t="shared" ca="1" si="89"/>
        <v>51342</v>
      </c>
      <c r="T5371" s="43">
        <f ca="1">_xll.BInterpol('Base CDI'!$H$4:$H$28,'Base CDI'!$J$4:$J$29,S5371,"Cubic","Extrapolate=Linear","MultiX=Average","Skip=True","Sort=True")</f>
        <v>13.39487004103967</v>
      </c>
      <c r="U5371" s="43">
        <f ca="1">_xll.BInterpol('Base CDI'!$H$4:$H$28,'Base CDI'!$I$4:$I$29,S5371,"Cubic","Extrapolate=Linear","MultiX=Average","Skip=True","Sort=True")</f>
        <v>13.341080711354307</v>
      </c>
    </row>
    <row r="5372" spans="16:21" x14ac:dyDescent="0.25">
      <c r="P5372" s="10">
        <v>42321</v>
      </c>
      <c r="Q5372">
        <v>39.55124</v>
      </c>
      <c r="S5372" s="42">
        <f t="shared" ca="1" si="89"/>
        <v>51343</v>
      </c>
      <c r="T5372" s="43">
        <f ca="1">_xll.BInterpol('Base CDI'!$H$4:$H$28,'Base CDI'!$J$4:$J$29,S5372,"Cubic","Extrapolate=Linear","MultiX=Average","Skip=True","Sort=True")</f>
        <v>13.394827633378931</v>
      </c>
      <c r="U5372" s="43">
        <f ca="1">_xll.BInterpol('Base CDI'!$H$4:$H$28,'Base CDI'!$I$4:$I$29,S5372,"Cubic","Extrapolate=Linear","MultiX=Average","Skip=True","Sort=True")</f>
        <v>13.341012311901503</v>
      </c>
    </row>
    <row r="5373" spans="16:21" x14ac:dyDescent="0.25">
      <c r="P5373" s="10">
        <v>42324</v>
      </c>
      <c r="Q5373">
        <v>39.572009999999999</v>
      </c>
      <c r="S5373" s="42">
        <f t="shared" ca="1" si="89"/>
        <v>51344</v>
      </c>
      <c r="T5373" s="43">
        <f ca="1">_xll.BInterpol('Base CDI'!$H$4:$H$28,'Base CDI'!$J$4:$J$29,S5373,"Cubic","Extrapolate=Linear","MultiX=Average","Skip=True","Sort=True")</f>
        <v>13.394785225718193</v>
      </c>
      <c r="U5373" s="43">
        <f ca="1">_xll.BInterpol('Base CDI'!$H$4:$H$28,'Base CDI'!$I$4:$I$29,S5373,"Cubic","Extrapolate=Linear","MultiX=Average","Skip=True","Sort=True")</f>
        <v>13.340943912448699</v>
      </c>
    </row>
    <row r="5374" spans="16:21" x14ac:dyDescent="0.25">
      <c r="P5374" s="10">
        <v>42325</v>
      </c>
      <c r="Q5374">
        <v>39.592779999999998</v>
      </c>
      <c r="S5374" s="42">
        <f t="shared" ca="1" si="89"/>
        <v>51345</v>
      </c>
      <c r="T5374" s="43">
        <f ca="1">_xll.BInterpol('Base CDI'!$H$4:$H$28,'Base CDI'!$J$4:$J$29,S5374,"Cubic","Extrapolate=Linear","MultiX=Average","Skip=True","Sort=True")</f>
        <v>13.394742818057454</v>
      </c>
      <c r="U5374" s="43">
        <f ca="1">_xll.BInterpol('Base CDI'!$H$4:$H$28,'Base CDI'!$I$4:$I$29,S5374,"Cubic","Extrapolate=Linear","MultiX=Average","Skip=True","Sort=True")</f>
        <v>13.340875512995895</v>
      </c>
    </row>
    <row r="5375" spans="16:21" x14ac:dyDescent="0.25">
      <c r="P5375" s="10">
        <v>42326</v>
      </c>
      <c r="Q5375">
        <v>39.61356</v>
      </c>
      <c r="S5375" s="42">
        <f t="shared" ca="1" si="89"/>
        <v>51346</v>
      </c>
      <c r="T5375" s="43">
        <f ca="1">_xll.BInterpol('Base CDI'!$H$4:$H$28,'Base CDI'!$J$4:$J$29,S5375,"Cubic","Extrapolate=Linear","MultiX=Average","Skip=True","Sort=True")</f>
        <v>13.394700410396714</v>
      </c>
      <c r="U5375" s="43">
        <f ca="1">_xll.BInterpol('Base CDI'!$H$4:$H$28,'Base CDI'!$I$4:$I$29,S5375,"Cubic","Extrapolate=Linear","MultiX=Average","Skip=True","Sort=True")</f>
        <v>13.340807113543089</v>
      </c>
    </row>
    <row r="5376" spans="16:21" x14ac:dyDescent="0.25">
      <c r="P5376" s="10">
        <v>42327</v>
      </c>
      <c r="Q5376">
        <v>39.634360000000001</v>
      </c>
      <c r="S5376" s="42">
        <f t="shared" ca="1" si="89"/>
        <v>51347</v>
      </c>
      <c r="T5376" s="43">
        <f ca="1">_xll.BInterpol('Base CDI'!$H$4:$H$28,'Base CDI'!$J$4:$J$29,S5376,"Cubic","Extrapolate=Linear","MultiX=Average","Skip=True","Sort=True")</f>
        <v>13.394658002735977</v>
      </c>
      <c r="U5376" s="43">
        <f ca="1">_xll.BInterpol('Base CDI'!$H$4:$H$28,'Base CDI'!$I$4:$I$29,S5376,"Cubic","Extrapolate=Linear","MultiX=Average","Skip=True","Sort=True")</f>
        <v>13.340738714090286</v>
      </c>
    </row>
    <row r="5377" spans="16:21" x14ac:dyDescent="0.25">
      <c r="P5377" s="10">
        <v>42328</v>
      </c>
      <c r="Q5377">
        <v>39.655169999999998</v>
      </c>
      <c r="S5377" s="42">
        <f t="shared" ca="1" si="89"/>
        <v>51348</v>
      </c>
      <c r="T5377" s="43">
        <f ca="1">_xll.BInterpol('Base CDI'!$H$4:$H$28,'Base CDI'!$J$4:$J$29,S5377,"Cubic","Extrapolate=Linear","MultiX=Average","Skip=True","Sort=True")</f>
        <v>13.394615595075237</v>
      </c>
      <c r="U5377" s="43">
        <f ca="1">_xll.BInterpol('Base CDI'!$H$4:$H$28,'Base CDI'!$I$4:$I$29,S5377,"Cubic","Extrapolate=Linear","MultiX=Average","Skip=True","Sort=True")</f>
        <v>13.340670314637482</v>
      </c>
    </row>
    <row r="5378" spans="16:21" x14ac:dyDescent="0.25">
      <c r="P5378" s="10">
        <v>42331</v>
      </c>
      <c r="Q5378">
        <v>39.675980000000003</v>
      </c>
      <c r="S5378" s="42">
        <f t="shared" ca="1" si="89"/>
        <v>51349</v>
      </c>
      <c r="T5378" s="43">
        <f ca="1">_xll.BInterpol('Base CDI'!$H$4:$H$28,'Base CDI'!$J$4:$J$29,S5378,"Cubic","Extrapolate=Linear","MultiX=Average","Skip=True","Sort=True")</f>
        <v>13.394573187414499</v>
      </c>
      <c r="U5378" s="43">
        <f ca="1">_xll.BInterpol('Base CDI'!$H$4:$H$28,'Base CDI'!$I$4:$I$29,S5378,"Cubic","Extrapolate=Linear","MultiX=Average","Skip=True","Sort=True")</f>
        <v>13.340601915184678</v>
      </c>
    </row>
    <row r="5379" spans="16:21" x14ac:dyDescent="0.25">
      <c r="P5379" s="10">
        <v>42332</v>
      </c>
      <c r="Q5379">
        <v>39.696809999999999</v>
      </c>
      <c r="S5379" s="42">
        <f t="shared" ca="1" si="89"/>
        <v>51350</v>
      </c>
      <c r="T5379" s="43">
        <f ca="1">_xll.BInterpol('Base CDI'!$H$4:$H$28,'Base CDI'!$J$4:$J$29,S5379,"Cubic","Extrapolate=Linear","MultiX=Average","Skip=True","Sort=True")</f>
        <v>13.39453077975376</v>
      </c>
      <c r="U5379" s="43">
        <f ca="1">_xll.BInterpol('Base CDI'!$H$4:$H$28,'Base CDI'!$I$4:$I$29,S5379,"Cubic","Extrapolate=Linear","MultiX=Average","Skip=True","Sort=True")</f>
        <v>13.340533515731872</v>
      </c>
    </row>
    <row r="5380" spans="16:21" x14ac:dyDescent="0.25">
      <c r="P5380" s="10">
        <v>42333</v>
      </c>
      <c r="Q5380">
        <v>39.717649999999999</v>
      </c>
      <c r="S5380" s="42">
        <f t="shared" ca="1" si="89"/>
        <v>51351</v>
      </c>
      <c r="T5380" s="43">
        <f ca="1">_xll.BInterpol('Base CDI'!$H$4:$H$28,'Base CDI'!$J$4:$J$29,S5380,"Cubic","Extrapolate=Linear","MultiX=Average","Skip=True","Sort=True")</f>
        <v>13.394488372093022</v>
      </c>
      <c r="U5380" s="43">
        <f ca="1">_xll.BInterpol('Base CDI'!$H$4:$H$28,'Base CDI'!$I$4:$I$29,S5380,"Cubic","Extrapolate=Linear","MultiX=Average","Skip=True","Sort=True")</f>
        <v>13.340465116279068</v>
      </c>
    </row>
    <row r="5381" spans="16:21" x14ac:dyDescent="0.25">
      <c r="P5381" s="10">
        <v>42334</v>
      </c>
      <c r="Q5381">
        <v>39.738500000000002</v>
      </c>
      <c r="S5381" s="42">
        <f t="shared" ca="1" si="89"/>
        <v>51352</v>
      </c>
      <c r="T5381" s="43">
        <f ca="1">_xll.BInterpol('Base CDI'!$H$4:$H$28,'Base CDI'!$J$4:$J$29,S5381,"Cubic","Extrapolate=Linear","MultiX=Average","Skip=True","Sort=True")</f>
        <v>13.394445964432283</v>
      </c>
      <c r="U5381" s="43">
        <f ca="1">_xll.BInterpol('Base CDI'!$H$4:$H$28,'Base CDI'!$I$4:$I$29,S5381,"Cubic","Extrapolate=Linear","MultiX=Average","Skip=True","Sort=True")</f>
        <v>13.340396716826264</v>
      </c>
    </row>
    <row r="5382" spans="16:21" x14ac:dyDescent="0.25">
      <c r="P5382" s="10">
        <v>42335</v>
      </c>
      <c r="Q5382">
        <v>39.759360000000001</v>
      </c>
      <c r="S5382" s="42">
        <f t="shared" ca="1" si="89"/>
        <v>51353</v>
      </c>
      <c r="T5382" s="43">
        <f ca="1">_xll.BInterpol('Base CDI'!$H$4:$H$28,'Base CDI'!$J$4:$J$29,S5382,"Cubic","Extrapolate=Linear","MultiX=Average","Skip=True","Sort=True")</f>
        <v>13.394403556771545</v>
      </c>
      <c r="U5382" s="43">
        <f ca="1">_xll.BInterpol('Base CDI'!$H$4:$H$28,'Base CDI'!$I$4:$I$29,S5382,"Cubic","Extrapolate=Linear","MultiX=Average","Skip=True","Sort=True")</f>
        <v>13.340328317373459</v>
      </c>
    </row>
    <row r="5383" spans="16:21" x14ac:dyDescent="0.25">
      <c r="P5383" s="10">
        <v>42338</v>
      </c>
      <c r="Q5383">
        <v>39.780230000000003</v>
      </c>
      <c r="S5383" s="42">
        <f t="shared" ca="1" si="89"/>
        <v>51354</v>
      </c>
      <c r="T5383" s="43">
        <f ca="1">_xll.BInterpol('Base CDI'!$H$4:$H$28,'Base CDI'!$J$4:$J$29,S5383,"Cubic","Extrapolate=Linear","MultiX=Average","Skip=True","Sort=True")</f>
        <v>13.394361149110805</v>
      </c>
      <c r="U5383" s="43">
        <f ca="1">_xll.BInterpol('Base CDI'!$H$4:$H$28,'Base CDI'!$I$4:$I$29,S5383,"Cubic","Extrapolate=Linear","MultiX=Average","Skip=True","Sort=True")</f>
        <v>13.340259917920655</v>
      </c>
    </row>
    <row r="5384" spans="16:21" x14ac:dyDescent="0.25">
      <c r="P5384" s="10">
        <v>42339</v>
      </c>
      <c r="Q5384">
        <v>39.801119999999997</v>
      </c>
      <c r="S5384" s="42">
        <f t="shared" ca="1" si="89"/>
        <v>51355</v>
      </c>
      <c r="T5384" s="43">
        <f ca="1">_xll.BInterpol('Base CDI'!$H$4:$H$28,'Base CDI'!$J$4:$J$29,S5384,"Cubic","Extrapolate=Linear","MultiX=Average","Skip=True","Sort=True")</f>
        <v>13.394318741450066</v>
      </c>
      <c r="U5384" s="43">
        <f ca="1">_xll.BInterpol('Base CDI'!$H$4:$H$28,'Base CDI'!$I$4:$I$29,S5384,"Cubic","Extrapolate=Linear","MultiX=Average","Skip=True","Sort=True")</f>
        <v>13.340191518467851</v>
      </c>
    </row>
    <row r="5385" spans="16:21" x14ac:dyDescent="0.25">
      <c r="P5385" s="10">
        <v>42340</v>
      </c>
      <c r="Q5385">
        <v>39.822009999999999</v>
      </c>
      <c r="S5385" s="42">
        <f t="shared" ca="1" si="89"/>
        <v>51356</v>
      </c>
      <c r="T5385" s="43">
        <f ca="1">_xll.BInterpol('Base CDI'!$H$4:$H$28,'Base CDI'!$J$4:$J$29,S5385,"Cubic","Extrapolate=Linear","MultiX=Average","Skip=True","Sort=True")</f>
        <v>13.394276333789328</v>
      </c>
      <c r="U5385" s="43">
        <f ca="1">_xll.BInterpol('Base CDI'!$H$4:$H$28,'Base CDI'!$I$4:$I$29,S5385,"Cubic","Extrapolate=Linear","MultiX=Average","Skip=True","Sort=True")</f>
        <v>13.340123119015047</v>
      </c>
    </row>
    <row r="5386" spans="16:21" x14ac:dyDescent="0.25">
      <c r="P5386" s="10">
        <v>42341</v>
      </c>
      <c r="Q5386">
        <v>39.842910000000003</v>
      </c>
      <c r="S5386" s="42">
        <f t="shared" ca="1" si="89"/>
        <v>51357</v>
      </c>
      <c r="T5386" s="43">
        <f ca="1">_xll.BInterpol('Base CDI'!$H$4:$H$28,'Base CDI'!$J$4:$J$29,S5386,"Cubic","Extrapolate=Linear","MultiX=Average","Skip=True","Sort=True")</f>
        <v>13.394233926128589</v>
      </c>
      <c r="U5386" s="43">
        <f ca="1">_xll.BInterpol('Base CDI'!$H$4:$H$28,'Base CDI'!$I$4:$I$29,S5386,"Cubic","Extrapolate=Linear","MultiX=Average","Skip=True","Sort=True")</f>
        <v>13.340054719562241</v>
      </c>
    </row>
    <row r="5387" spans="16:21" x14ac:dyDescent="0.25">
      <c r="P5387" s="10">
        <v>42342</v>
      </c>
      <c r="Q5387">
        <v>39.86383</v>
      </c>
      <c r="S5387" s="42">
        <f ca="1">S5386+1</f>
        <v>51358</v>
      </c>
      <c r="T5387" s="43">
        <f ca="1">_xll.BInterpol('Base CDI'!$H$4:$H$28,'Base CDI'!$J$4:$J$29,S5387,"Cubic","Extrapolate=Linear","MultiX=Average","Skip=True","Sort=True")</f>
        <v>13.394191518467851</v>
      </c>
      <c r="U5387" s="43">
        <f ca="1">_xll.BInterpol('Base CDI'!$H$4:$H$28,'Base CDI'!$I$4:$I$29,S5387,"Cubic","Extrapolate=Linear","MultiX=Average","Skip=True","Sort=True")</f>
        <v>13.339986320109437</v>
      </c>
    </row>
    <row r="5388" spans="16:21" x14ac:dyDescent="0.25">
      <c r="P5388" s="10">
        <v>42345</v>
      </c>
      <c r="Q5388">
        <v>39.88476</v>
      </c>
      <c r="S5388" s="42">
        <f ca="1">S5387+1</f>
        <v>51359</v>
      </c>
      <c r="T5388" s="43">
        <f ca="1">_xll.BInterpol('Base CDI'!$H$4:$H$28,'Base CDI'!$J$4:$J$29,S5388,"Cubic","Extrapolate=Linear","MultiX=Average","Skip=True","Sort=True")</f>
        <v>13.394149110807112</v>
      </c>
      <c r="U5388" s="43">
        <f ca="1">_xll.BInterpol('Base CDI'!$H$4:$H$28,'Base CDI'!$I$4:$I$29,S5388,"Cubic","Extrapolate=Linear","MultiX=Average","Skip=True","Sort=True")</f>
        <v>13.339917920656633</v>
      </c>
    </row>
    <row r="5389" spans="16:21" x14ac:dyDescent="0.25">
      <c r="P5389" s="10">
        <v>42346</v>
      </c>
      <c r="Q5389">
        <v>39.905700000000003</v>
      </c>
      <c r="S5389" s="42">
        <f ca="1">S5388+1</f>
        <v>51360</v>
      </c>
      <c r="T5389" s="43">
        <f ca="1">_xll.BInterpol('Base CDI'!$H$4:$H$28,'Base CDI'!$J$4:$J$29,S5389,"Cubic","Extrapolate=Linear","MultiX=Average","Skip=True","Sort=True")</f>
        <v>13.394106703146374</v>
      </c>
      <c r="U5389" s="43">
        <f ca="1">_xll.BInterpol('Base CDI'!$H$4:$H$28,'Base CDI'!$I$4:$I$29,S5389,"Cubic","Extrapolate=Linear","MultiX=Average","Skip=True","Sort=True")</f>
        <v>13.339849521203829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>
        <v>45945</v>
      </c>
      <c r="Q7862">
        <v>95.4343547</v>
      </c>
    </row>
    <row r="7863" spans="16:17" x14ac:dyDescent="0.25">
      <c r="P7863" s="10">
        <v>45946</v>
      </c>
      <c r="Q7863">
        <v>95.486968599999997</v>
      </c>
    </row>
    <row r="7864" spans="16:17" x14ac:dyDescent="0.25">
      <c r="P7864" s="10">
        <v>45947</v>
      </c>
      <c r="Q7864">
        <v>95.539611500000007</v>
      </c>
    </row>
    <row r="7865" spans="16:17" x14ac:dyDescent="0.25">
      <c r="P7865" s="10">
        <v>45950</v>
      </c>
      <c r="Q7865">
        <v>95.592283399999999</v>
      </c>
    </row>
    <row r="7866" spans="16:17" x14ac:dyDescent="0.25">
      <c r="P7866" s="10">
        <v>45951</v>
      </c>
      <c r="Q7866">
        <v>95.644984399999998</v>
      </c>
    </row>
    <row r="7867" spans="16:17" x14ac:dyDescent="0.25">
      <c r="P7867" s="10">
        <v>45952</v>
      </c>
      <c r="Q7867">
        <v>95.697714500000004</v>
      </c>
    </row>
    <row r="7868" spans="16:17" x14ac:dyDescent="0.25">
      <c r="P7868" s="10">
        <v>45953</v>
      </c>
      <c r="Q7868">
        <v>95.750473600000007</v>
      </c>
    </row>
    <row r="7869" spans="16:17" x14ac:dyDescent="0.25">
      <c r="P7869" s="10">
        <v>45954</v>
      </c>
      <c r="Q7869">
        <v>95.803261800000001</v>
      </c>
    </row>
    <row r="7870" spans="16:17" x14ac:dyDescent="0.25">
      <c r="P7870" s="10">
        <v>45957</v>
      </c>
      <c r="Q7870">
        <v>95.856079100000002</v>
      </c>
    </row>
    <row r="7871" spans="16:17" x14ac:dyDescent="0.25">
      <c r="P7871" s="10">
        <v>45958</v>
      </c>
      <c r="Q7871">
        <v>95.908925499999995</v>
      </c>
    </row>
    <row r="7872" spans="16:17" x14ac:dyDescent="0.25">
      <c r="P7872" s="10">
        <v>45959</v>
      </c>
      <c r="Q7872">
        <v>95.961800999999994</v>
      </c>
    </row>
    <row r="7873" spans="16:17" x14ac:dyDescent="0.25">
      <c r="P7873" s="10">
        <v>45960</v>
      </c>
      <c r="Q7873">
        <v>96.014705699999993</v>
      </c>
    </row>
    <row r="7874" spans="16:17" x14ac:dyDescent="0.25">
      <c r="P7874" s="10">
        <v>45961</v>
      </c>
      <c r="Q7874">
        <v>96.067639600000007</v>
      </c>
    </row>
    <row r="7875" spans="16:17" x14ac:dyDescent="0.25">
      <c r="P7875" s="10">
        <v>45964</v>
      </c>
      <c r="Q7875">
        <v>96.120602599999998</v>
      </c>
    </row>
    <row r="7876" spans="16:17" x14ac:dyDescent="0.25">
      <c r="P7876" s="10">
        <v>45965</v>
      </c>
      <c r="Q7876">
        <v>96.173594899999998</v>
      </c>
    </row>
    <row r="7877" spans="16:17" x14ac:dyDescent="0.25">
      <c r="P7877" s="10">
        <v>45966</v>
      </c>
      <c r="Q7877">
        <v>96.226616399999997</v>
      </c>
    </row>
    <row r="7878" spans="16:17" x14ac:dyDescent="0.25">
      <c r="P7878" s="10">
        <v>45967</v>
      </c>
      <c r="Q7878">
        <v>96.279667000000003</v>
      </c>
    </row>
    <row r="7879" spans="16:17" x14ac:dyDescent="0.25">
      <c r="P7879" s="10">
        <v>45968</v>
      </c>
      <c r="Q7879">
        <v>96.332746999999998</v>
      </c>
    </row>
    <row r="7880" spans="16:17" x14ac:dyDescent="0.25">
      <c r="P7880" s="10">
        <v>45971</v>
      </c>
      <c r="Q7880">
        <v>96.385856200000006</v>
      </c>
    </row>
    <row r="7881" spans="16:17" x14ac:dyDescent="0.25">
      <c r="P7881" s="10">
        <v>45972</v>
      </c>
      <c r="Q7881">
        <v>96.438994699999995</v>
      </c>
    </row>
    <row r="7882" spans="16:17" x14ac:dyDescent="0.25">
      <c r="P7882" s="10">
        <v>45973</v>
      </c>
      <c r="Q7882">
        <v>96.492162500000006</v>
      </c>
    </row>
    <row r="7883" spans="16:17" x14ac:dyDescent="0.25">
      <c r="P7883" s="10">
        <v>45974</v>
      </c>
      <c r="Q7883">
        <v>96.545359599999998</v>
      </c>
    </row>
    <row r="7884" spans="16:17" x14ac:dyDescent="0.25">
      <c r="P7884" s="10">
        <v>45975</v>
      </c>
      <c r="Q7884">
        <v>96.598585999999997</v>
      </c>
    </row>
    <row r="7885" spans="16:17" x14ac:dyDescent="0.25">
      <c r="P7885" s="10">
        <v>45978</v>
      </c>
      <c r="Q7885">
        <v>96.651841700000006</v>
      </c>
    </row>
    <row r="7886" spans="16:17" x14ac:dyDescent="0.25">
      <c r="P7886" s="10">
        <v>45979</v>
      </c>
      <c r="Q7886">
        <v>96.705126899999996</v>
      </c>
    </row>
    <row r="7887" spans="16:17" x14ac:dyDescent="0.25">
      <c r="P7887" s="10">
        <v>45980</v>
      </c>
      <c r="Q7887">
        <v>96.758441399999995</v>
      </c>
    </row>
    <row r="7888" spans="16:17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3:L30">
    <cfRule type="colorScale" priority="1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7" zoomScale="90" zoomScaleNormal="90" workbookViewId="0">
      <selection activeCell="E8" sqref="E8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10.0131</v>
      </c>
      <c r="E3" s="47">
        <f>_xll.BDP(A3,"YLD_YTM_MID", "PRICING_SOURCE=ANDE")</f>
        <v>10.011200000000001</v>
      </c>
      <c r="F3" s="4">
        <f>+D3-E3</f>
        <v>1.8999999999991246E-3</v>
      </c>
      <c r="G3" s="12">
        <f>_xll.BDP(A3,"RISK_MID",,)/100</f>
        <v>0.29206534553622987</v>
      </c>
      <c r="H3" s="12">
        <f>_xll.BDP(A3,"DUR_MID",,)</f>
        <v>0.71152668102970595</v>
      </c>
      <c r="I3" s="12">
        <f>_xll.BDP(A3,"px_LAST",,)</f>
        <v>4515.7871089999999</v>
      </c>
      <c r="J3" s="3">
        <f>_xll.BDP(A3,"PX_LAST",,)/_xll.BDP(A3,"PX_YEST_CLOSE",,)-1</f>
        <v>5.2889373864495326E-4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8.6219999999999999</v>
      </c>
      <c r="E4" s="47">
        <f>_xll.BDP(A4,"YLD_YTM_MID", "PRICING_SOURCE=ANDE")</f>
        <v>8.6069999999999993</v>
      </c>
      <c r="F4" s="4">
        <f t="shared" ref="F4:F13" si="1">+D4-E4</f>
        <v>1.5000000000000568E-2</v>
      </c>
      <c r="G4" s="12">
        <f>_xll.BDP(A4,"RISK_MID",,)/100</f>
        <v>0.57728540953621632</v>
      </c>
      <c r="H4" s="12">
        <f>_xll.BDP(A4,"DUR_MID",,)</f>
        <v>1.4192678458005106</v>
      </c>
      <c r="I4" s="12">
        <f>_xll.BDP(A4,"px_LAST",,)</f>
        <v>4418.1870120000003</v>
      </c>
      <c r="J4" s="3">
        <f>_xll.BDP(A4,"PX_LAST",,)/_xll.BDP(A4,"PX_YEST_CLOSE",,)-1</f>
        <v>2.8821299214798479E-4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45980</v>
      </c>
      <c r="AI4" s="43">
        <f ca="1">_xll.BInterpol('Base IPCA'!$C$3:$C$13,'Base IPCA'!$E$3:$E$13,AH4,"Cubic","Extrapolate=Linear","MultiX=Average","Skip=True","Sort=True")</f>
        <v>11.394825641025642</v>
      </c>
      <c r="AJ4" s="43">
        <f ca="1">_xll.BInterpol('Base IPCA'!$C$3:$C$13,'Base IPCA'!$D$3:$D$13,AH4,"Cubic","Extrapolate=Linear","MultiX=Average","Skip=True","Sort=True")</f>
        <v>11.383817582417581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8.0508000000000006</v>
      </c>
      <c r="E5" s="47">
        <f>_xll.BDP(A5,"YLD_YTM_MID", "PRICING_SOURCE=ANDE")</f>
        <v>8.0500000000000007</v>
      </c>
      <c r="F5" s="4">
        <f t="shared" si="1"/>
        <v>7.9999999999991189E-4</v>
      </c>
      <c r="G5" s="12">
        <f>_xll.BDP(A5,"RISK_MID",,)/100</f>
        <v>1.0222287093761224</v>
      </c>
      <c r="H5" s="12">
        <f>_xll.BDP(A5,"DUR_MID",,)</f>
        <v>2.496888956762406</v>
      </c>
      <c r="I5" s="12">
        <f>_xll.BDP(A5,"px_LAST",,)</f>
        <v>4423.6152339999999</v>
      </c>
      <c r="J5" s="3">
        <f>_xll.BDP(A5,"PX_LAST",,)/_xll.BDP(A5,"PX_YEST_CLOSE",,)-1</f>
        <v>5.5284765054319784E-4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45981</v>
      </c>
      <c r="AI5" s="43">
        <f ca="1">_xll.BInterpol('Base IPCA'!$C$3:$C$13,'Base IPCA'!$E$3:$E$13,AH5,"Cubic","Extrapolate=Linear","MultiX=Average","Skip=True","Sort=True")</f>
        <v>11.389682051282053</v>
      </c>
      <c r="AJ5" s="43">
        <f ca="1">_xll.BInterpol('Base IPCA'!$C$3:$C$13,'Base IPCA'!$D$3:$D$13,AH5,"Cubic","Extrapolate=Linear","MultiX=Average","Skip=True","Sort=True")</f>
        <v>11.378721978021979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7.7694000000000001</v>
      </c>
      <c r="E6" s="47">
        <f>_xll.BDP(A6,"YLD_YTM_MID", "PRICING_SOURCE=ANDE")</f>
        <v>7.7690999999999999</v>
      </c>
      <c r="F6" s="4">
        <f t="shared" si="1"/>
        <v>3.00000000000189E-4</v>
      </c>
      <c r="G6" s="12">
        <f>_xll.BDP(A6,"RISK_MID",,)/100</f>
        <v>1.6383040476162023</v>
      </c>
      <c r="H6" s="12">
        <f>_xll.BDP(A6,"DUR_MID",,)</f>
        <v>4.0658752249129675</v>
      </c>
      <c r="I6" s="12">
        <f>_xll.BDP(A6,"px_LAST",,)</f>
        <v>4342.466797</v>
      </c>
      <c r="J6" s="3">
        <f>_xll.BDP(A6,"PX_LAST",,)/_xll.BDP(A6,"PX_YEST_CLOSE",,)-1</f>
        <v>4.0449525434893552E-4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45982</v>
      </c>
      <c r="AI6" s="43">
        <f ca="1">_xll.BInterpol('Base IPCA'!$C$3:$C$13,'Base IPCA'!$E$3:$E$13,AH6,"Cubic","Extrapolate=Linear","MultiX=Average","Skip=True","Sort=True")</f>
        <v>11.384538461538463</v>
      </c>
      <c r="AJ6" s="43">
        <f ca="1">_xll.BInterpol('Base IPCA'!$C$3:$C$13,'Base IPCA'!$D$3:$D$13,AH6,"Cubic","Extrapolate=Linear","MultiX=Average","Skip=True","Sort=True")</f>
        <v>11.373626373626372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7.6619000000000002</v>
      </c>
      <c r="E7" s="47">
        <f>_xll.BDP(A7,"YLD_YTM_MID", "PRICING_SOURCE=ANDE")</f>
        <v>7.6388999999999996</v>
      </c>
      <c r="F7" s="4">
        <f t="shared" si="1"/>
        <v>2.3000000000000576E-2</v>
      </c>
      <c r="G7" s="12">
        <f>_xll.BDP(A7,"RISK_MID",,)/100</f>
        <v>2.1653907258883009</v>
      </c>
      <c r="H7" s="12">
        <f>_xll.BDP(A7,"DUR_MID",,)</f>
        <v>5.4656397425781238</v>
      </c>
      <c r="I7" s="12">
        <f>_xll.BDP(A7,"px_LAST",,)</f>
        <v>4265.3808589999999</v>
      </c>
      <c r="J7" s="3">
        <f>_xll.BDP(A7,"PX_LAST",,)/_xll.BDP(A7,"PX_YEST_CLOSE",,)-1</f>
        <v>-8.2623963786532251E-4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45983</v>
      </c>
      <c r="AI7" s="43">
        <f ca="1">_xll.BInterpol('Base IPCA'!$C$3:$C$13,'Base IPCA'!$E$3:$E$13,AH7,"Cubic","Extrapolate=Linear","MultiX=Average","Skip=True","Sort=True")</f>
        <v>11.379394871794874</v>
      </c>
      <c r="AJ7" s="43">
        <f ca="1">_xll.BInterpol('Base IPCA'!$C$3:$C$13,'Base IPCA'!$D$3:$D$13,AH7,"Cubic","Extrapolate=Linear","MultiX=Average","Skip=True","Sort=True")</f>
        <v>11.36853076923077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7.3998999999999997</v>
      </c>
      <c r="E8" s="47">
        <f>_xll.BDP(A8,"YLD_YTM_MID", "PRICING_SOURCE=ANDE")</f>
        <v>7.4062999999999999</v>
      </c>
      <c r="F8" s="4">
        <f t="shared" si="1"/>
        <v>-6.4000000000001833E-3</v>
      </c>
      <c r="G8" s="12">
        <f>_xll.BDP(A8,"RISK_MID",,)/100</f>
        <v>2.7974383877121909</v>
      </c>
      <c r="H8" s="12">
        <f>_xll.BDP(A8,"DUR_MID",,)</f>
        <v>7.2104514768470311</v>
      </c>
      <c r="I8" s="12">
        <f>_xll.BDP(A8,"px_LAST",,)</f>
        <v>4166.7978519999997</v>
      </c>
      <c r="J8" s="3">
        <f>_xll.BDP(A8,"PX_LAST",,)/_xll.BDP(A8,"PX_YEST_CLOSE",,)-1</f>
        <v>7.2911275908671414E-4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45984</v>
      </c>
      <c r="AI8" s="43">
        <f ca="1">_xll.BInterpol('Base IPCA'!$C$3:$C$13,'Base IPCA'!$E$3:$E$13,AH8,"Cubic","Extrapolate=Linear","MultiX=Average","Skip=True","Sort=True")</f>
        <v>11.374251282051283</v>
      </c>
      <c r="AJ8" s="43">
        <f ca="1">_xll.BInterpol('Base IPCA'!$C$3:$C$13,'Base IPCA'!$D$3:$D$13,AH8,"Cubic","Extrapolate=Linear","MultiX=Average","Skip=True","Sort=True")</f>
        <v>11.363435164835165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7.2196999999999996</v>
      </c>
      <c r="E9" s="47">
        <f>_xll.BDP(A9,"YLD_YTM_MID", "PRICING_SOURCE=ANDE")</f>
        <v>7.23</v>
      </c>
      <c r="F9" s="4">
        <f t="shared" si="1"/>
        <v>-1.0300000000000864E-2</v>
      </c>
      <c r="G9" s="12">
        <f>_xll.BDP(A9,"RISK_MID",,)/100</f>
        <v>3.6941702689277918</v>
      </c>
      <c r="H9" s="12">
        <f>_xll.BDP(A9,"DUR_MID",,)</f>
        <v>9.5091533197266145</v>
      </c>
      <c r="I9" s="12">
        <f>_xll.BDP(A9,"px_LAST",,)</f>
        <v>4165.3378910000001</v>
      </c>
      <c r="J9" s="3">
        <f>_xll.BDP(A9,"PX_LAST",,)/_xll.BDP(A9,"PX_YEST_CLOSE",,)-1</f>
        <v>1.7491046917257336E-3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45985</v>
      </c>
      <c r="AI9" s="43">
        <f ca="1">_xll.BInterpol('Base IPCA'!$C$3:$C$13,'Base IPCA'!$E$3:$E$13,AH9,"Cubic","Extrapolate=Linear","MultiX=Average","Skip=True","Sort=True")</f>
        <v>11.369107692307693</v>
      </c>
      <c r="AJ9" s="43">
        <f ca="1">_xll.BInterpol('Base IPCA'!$C$3:$C$13,'Base IPCA'!$D$3:$D$13,AH9,"Cubic","Extrapolate=Linear","MultiX=Average","Skip=True","Sort=True")</f>
        <v>11.358339560439561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7.1498999999999997</v>
      </c>
      <c r="E10" s="47">
        <f>_xll.BDP(A10,"YLD_YTM_MID", "PRICING_SOURCE=ANDE")</f>
        <v>7.16</v>
      </c>
      <c r="F10" s="4">
        <f t="shared" si="1"/>
        <v>-1.0100000000000442E-2</v>
      </c>
      <c r="G10" s="12">
        <f>_xll.BDP(A10,"RISK_MID",,)/100</f>
        <v>4.248638073344182</v>
      </c>
      <c r="H10" s="12">
        <f>_xll.BDP(A10,"DUR_MID",,)</f>
        <v>11.226345736231874</v>
      </c>
      <c r="I10" s="12">
        <f>_xll.BDP(A10,"px_LAST",,)</f>
        <v>4055.1201169999999</v>
      </c>
      <c r="J10" s="3">
        <f>_xll.BDP(A10,"PX_LAST",,)/_xll.BDP(A10,"PX_YEST_CLOSE",,)-1</f>
        <v>-5.8530768368170172E-4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45986</v>
      </c>
      <c r="AI10" s="43">
        <f ca="1">_xll.BInterpol('Base IPCA'!$C$3:$C$13,'Base IPCA'!$E$3:$E$13,AH10,"Cubic","Extrapolate=Linear","MultiX=Average","Skip=True","Sort=True")</f>
        <v>11.363964102564104</v>
      </c>
      <c r="AJ10" s="43">
        <f ca="1">_xll.BInterpol('Base IPCA'!$C$3:$C$13,'Base IPCA'!$D$3:$D$13,AH10,"Cubic","Extrapolate=Linear","MultiX=Average","Skip=True","Sort=True")</f>
        <v>11.353243956043956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7.0694999999999997</v>
      </c>
      <c r="E11" s="47">
        <f>_xll.BDP(A11,"YLD_YTM_MID", "PRICING_SOURCE=ANDE")</f>
        <v>7.08</v>
      </c>
      <c r="F11" s="4">
        <f t="shared" si="1"/>
        <v>-1.0500000000000398E-2</v>
      </c>
      <c r="G11" s="12">
        <f>_xll.BDP(A11,"RISK_MID",,)/100</f>
        <v>4.7004266547201041</v>
      </c>
      <c r="H11" s="12">
        <f>_xll.BDP(A11,"DUR_MID",,)</f>
        <v>12.265328338588334</v>
      </c>
      <c r="I11" s="12">
        <f>_xll.BDP(A11,"px_LAST",,)</f>
        <v>4103.2138670000004</v>
      </c>
      <c r="J11" s="3">
        <f>_xll.BDP(A11,"PX_LAST",,)/_xll.BDP(A11,"PX_YEST_CLOSE",,)-1</f>
        <v>1.5922282154061662E-3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45987</v>
      </c>
      <c r="AI11" s="43">
        <f ca="1">_xll.BInterpol('Base IPCA'!$C$3:$C$13,'Base IPCA'!$E$3:$E$13,AH11,"Cubic","Extrapolate=Linear","MultiX=Average","Skip=True","Sort=True")</f>
        <v>11.358820512820515</v>
      </c>
      <c r="AJ11" s="43">
        <f ca="1">_xll.BInterpol('Base IPCA'!$C$3:$C$13,'Base IPCA'!$D$3:$D$13,AH11,"Cubic","Extrapolate=Linear","MultiX=Average","Skip=True","Sort=True")</f>
        <v>11.348148351648351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7.0552000000000001</v>
      </c>
      <c r="E12" s="47">
        <f>_xll.BDP(A12,"YLD_YTM_MID", "PRICING_SOURCE=ANDE")</f>
        <v>7.0757000000000003</v>
      </c>
      <c r="F12" s="4">
        <f t="shared" si="1"/>
        <v>-2.0500000000000185E-2</v>
      </c>
      <c r="G12" s="12">
        <f>_xll.BDP(A12,"RISK_MID",,)/100</f>
        <v>4.9559838320637937</v>
      </c>
      <c r="H12" s="12">
        <f>_xll.BDP(A12,"DUR_MID",,)</f>
        <v>13.229572559955391</v>
      </c>
      <c r="I12" s="12">
        <f>_xll.BDP(A12,"px_LAST",,)</f>
        <v>4010.443115</v>
      </c>
      <c r="J12" s="3">
        <f>_xll.BDP(A12,"PX_LAST",,)/_xll.BDP(A12,"PX_YEST_CLOSE",,)-1</f>
        <v>2.2101452444385217E-3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45988</v>
      </c>
      <c r="AI12" s="43">
        <f ca="1">_xll.BInterpol('Base IPCA'!$C$3:$C$13,'Base IPCA'!$E$3:$E$13,AH12,"Cubic","Extrapolate=Linear","MultiX=Average","Skip=True","Sort=True")</f>
        <v>11.353676923076925</v>
      </c>
      <c r="AJ12" s="43">
        <f ca="1">_xll.BInterpol('Base IPCA'!$C$3:$C$13,'Base IPCA'!$D$3:$D$13,AH12,"Cubic","Extrapolate=Linear","MultiX=Average","Skip=True","Sort=True")</f>
        <v>11.343052747252747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7.0650000000000004</v>
      </c>
      <c r="E13" s="47">
        <f>_xll.BDP(A13,"YLD_YTM_MID", "PRICING_SOURCE=ANDE")</f>
        <v>7.0773000000000001</v>
      </c>
      <c r="F13" s="4">
        <f t="shared" si="1"/>
        <v>-1.2299999999999756E-2</v>
      </c>
      <c r="G13" s="12">
        <f>_xll.BDP(A13,"RISK_MID",,)/100</f>
        <v>5.1248341099519621</v>
      </c>
      <c r="H13" s="12">
        <f>_xll.BDP(A13,"DUR_MID",,)</f>
        <v>13.564901980993479</v>
      </c>
      <c r="I13" s="12">
        <f>_xll.BDP(A13,"px_LAST",,)</f>
        <v>4044.929932</v>
      </c>
      <c r="J13" s="3">
        <f>_xll.BDP(A13,"PX_LAST",,)/_xll.BDP(A13,"PX_YEST_CLOSE",,)-1</f>
        <v>3.8852152381219085E-4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45989</v>
      </c>
      <c r="AI13" s="43">
        <f ca="1">_xll.BInterpol('Base IPCA'!$C$3:$C$13,'Base IPCA'!$E$3:$E$13,AH13,"Cubic","Extrapolate=Linear","MultiX=Average","Skip=True","Sort=True")</f>
        <v>11.348533333333336</v>
      </c>
      <c r="AJ13" s="43">
        <f ca="1">_xll.BInterpol('Base IPCA'!$C$3:$C$13,'Base IPCA'!$D$3:$D$13,AH13,"Cubic","Extrapolate=Linear","MultiX=Average","Skip=True","Sort=True")</f>
        <v>11.337957142857142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45990</v>
      </c>
      <c r="AI14" s="43">
        <f ca="1">_xll.BInterpol('Base IPCA'!$C$3:$C$13,'Base IPCA'!$E$3:$E$13,AH14,"Cubic","Extrapolate=Linear","MultiX=Average","Skip=True","Sort=True")</f>
        <v>11.343389743589745</v>
      </c>
      <c r="AJ14" s="43">
        <f ca="1">_xll.BInterpol('Base IPCA'!$C$3:$C$13,'Base IPCA'!$D$3:$D$13,AH14,"Cubic","Extrapolate=Linear","MultiX=Average","Skip=True","Sort=True")</f>
        <v>11.332861538461538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45991</v>
      </c>
      <c r="AI15" s="43">
        <f ca="1">_xll.BInterpol('Base IPCA'!$C$3:$C$13,'Base IPCA'!$E$3:$E$13,AH15,"Cubic","Extrapolate=Linear","MultiX=Average","Skip=True","Sort=True")</f>
        <v>11.338246153846155</v>
      </c>
      <c r="AJ15" s="43">
        <f ca="1">_xll.BInterpol('Base IPCA'!$C$3:$C$13,'Base IPCA'!$D$3:$D$13,AH15,"Cubic","Extrapolate=Linear","MultiX=Average","Skip=True","Sort=True")</f>
        <v>11.327765934065933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45992</v>
      </c>
      <c r="AI16" s="43">
        <f ca="1">_xll.BInterpol('Base IPCA'!$C$3:$C$13,'Base IPCA'!$E$3:$E$13,AH16,"Cubic","Extrapolate=Linear","MultiX=Average","Skip=True","Sort=True")</f>
        <v>11.333102564102566</v>
      </c>
      <c r="AJ16" s="43">
        <f ca="1">_xll.BInterpol('Base IPCA'!$C$3:$C$13,'Base IPCA'!$D$3:$D$13,AH16,"Cubic","Extrapolate=Linear","MultiX=Average","Skip=True","Sort=True")</f>
        <v>11.322670329670329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45993</v>
      </c>
      <c r="AI17" s="43">
        <f ca="1">_xll.BInterpol('Base IPCA'!$C$3:$C$13,'Base IPCA'!$E$3:$E$13,AH17,"Cubic","Extrapolate=Linear","MultiX=Average","Skip=True","Sort=True")</f>
        <v>11.327958974358976</v>
      </c>
      <c r="AJ17" s="43">
        <f ca="1">_xll.BInterpol('Base IPCA'!$C$3:$C$13,'Base IPCA'!$D$3:$D$13,AH17,"Cubic","Extrapolate=Linear","MultiX=Average","Skip=True","Sort=True")</f>
        <v>11.317574725274724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9.9849999999999994</v>
      </c>
      <c r="E18" s="259">
        <f t="shared" ref="E18:E26" ca="1" si="5">NETWORKDAYS(TODAY(),C18,feriadosbr)</f>
        <v>186</v>
      </c>
      <c r="F18" s="262">
        <f t="shared" ref="F18:F26" ca="1" si="6">100000/((1+D18%)^(E18/252))</f>
        <v>93216.323606358419</v>
      </c>
      <c r="G18" s="262">
        <f t="shared" ref="G18:G25" ca="1" si="7">F18*$F$30*$F$32</f>
        <v>171670.21108398685</v>
      </c>
      <c r="H18" s="259">
        <f t="shared" ref="H18:H26" ca="1" si="8">F18*$F$37</f>
        <v>93257.080721176171</v>
      </c>
      <c r="I18" s="262">
        <f t="shared" ref="I18:I26" ca="1" si="9">H18*$F$34</f>
        <v>171764.85469819294</v>
      </c>
      <c r="J18" s="257">
        <f t="shared" ref="J18:J26" ca="1" si="10">(((100000/H18)^(252/(E18-1)))-1)*100</f>
        <v>9.9760918994939765</v>
      </c>
      <c r="K18" s="257">
        <f>_xll.BDP(A18,"LAST_PRICE")</f>
        <v>10</v>
      </c>
      <c r="L18" s="257">
        <f t="shared" ref="L18:L26" si="11">+K18-D18</f>
        <v>1.5000000000000568E-2</v>
      </c>
      <c r="M18" s="259">
        <f ca="1">I18-((100000/((1+(J18+0.01)%)^((E18-1)/252)))*$F$34)</f>
        <v>11.464971319044707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45994</v>
      </c>
      <c r="AI18" s="43">
        <f ca="1">_xll.BInterpol('Base IPCA'!$C$3:$C$13,'Base IPCA'!$E$3:$E$13,AH18,"Cubic","Extrapolate=Linear","MultiX=Average","Skip=True","Sort=True")</f>
        <v>11.322815384615387</v>
      </c>
      <c r="AJ18" s="43">
        <f ca="1">_xll.BInterpol('Base IPCA'!$C$3:$C$13,'Base IPCA'!$D$3:$D$13,AH18,"Cubic","Extrapolate=Linear","MultiX=Average","Skip=True","Sort=True")</f>
        <v>11.31247912087912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8.68</v>
      </c>
      <c r="E19" s="125">
        <f t="shared" ca="1" si="5"/>
        <v>372</v>
      </c>
      <c r="F19" s="264">
        <f t="shared" ca="1" si="6"/>
        <v>88437.460015686549</v>
      </c>
      <c r="G19" s="133">
        <f t="shared" ca="1" si="7"/>
        <v>162869.30058233885</v>
      </c>
      <c r="H19" s="125">
        <f t="shared" ca="1" si="8"/>
        <v>88476.127660714803</v>
      </c>
      <c r="I19" s="133">
        <f t="shared" ca="1" si="9"/>
        <v>162959.0921609301</v>
      </c>
      <c r="J19" s="258">
        <f t="shared" ca="1" si="10"/>
        <v>8.6721142005583118</v>
      </c>
      <c r="K19" s="258">
        <f>_xll.BDP(A19,"LAST_PRICE")</f>
        <v>8.67</v>
      </c>
      <c r="L19" s="258">
        <f t="shared" si="11"/>
        <v>-9.9999999999997868E-3</v>
      </c>
      <c r="M19" s="125">
        <f ca="1">I19-((100000/((1+(J19+0.01)%)^((E19-1)/252)))*$F$34)</f>
        <v>22.074173510685796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45995</v>
      </c>
      <c r="AI19" s="43">
        <f ca="1">_xll.BInterpol('Base IPCA'!$C$3:$C$13,'Base IPCA'!$E$3:$E$13,AH19,"Cubic","Extrapolate=Linear","MultiX=Average","Skip=True","Sort=True")</f>
        <v>11.317671794871796</v>
      </c>
      <c r="AJ19" s="43">
        <f ca="1">_xll.BInterpol('Base IPCA'!$C$3:$C$13,'Base IPCA'!$D$3:$D$13,AH19,"Cubic","Extrapolate=Linear","MultiX=Average","Skip=True","Sort=True")</f>
        <v>11.307383516483515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8</v>
      </c>
      <c r="E20" s="259">
        <f t="shared" ref="E20" ca="1" si="12">NETWORKDAYS(TODAY(),C20,feriadosbr)</f>
        <v>687</v>
      </c>
      <c r="F20" s="262">
        <f t="shared" ref="F20" ca="1" si="13">100000/((1+D20%)^(E20/252))</f>
        <v>81073.790079106213</v>
      </c>
      <c r="G20" s="262">
        <f t="shared" ca="1" si="7"/>
        <v>149308.12670785957</v>
      </c>
      <c r="H20" s="259">
        <f t="shared" ca="1" si="8"/>
        <v>81109.238095538589</v>
      </c>
      <c r="I20" s="262">
        <f t="shared" ca="1" si="9"/>
        <v>149390.44186698203</v>
      </c>
      <c r="J20" s="257">
        <f t="shared" ref="J20" ca="1" si="14">(((100000/H20)^(252/(E20-1)))-1)*100</f>
        <v>7.994773741775818</v>
      </c>
      <c r="K20" s="257">
        <f>_xll.BDP(A20,"LAST_PRICE")</f>
        <v>7.99</v>
      </c>
      <c r="L20" s="257">
        <f t="shared" si="11"/>
        <v>-9.9999999999997868E-3</v>
      </c>
      <c r="M20" s="257">
        <f t="shared" ref="M20:M25" ca="1" si="15">I20-((100000/((1+(J20+0.01)%)^((E20-1)/252)))*$F$34)</f>
        <v>37.65033188520465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45996</v>
      </c>
      <c r="AI20" s="43">
        <f ca="1">_xll.BInterpol('Base IPCA'!$C$3:$C$13,'Base IPCA'!$E$3:$E$13,AH20,"Cubic","Extrapolate=Linear","MultiX=Average","Skip=True","Sort=True")</f>
        <v>11.312528205128206</v>
      </c>
      <c r="AJ20" s="43">
        <f ca="1">_xll.BInterpol('Base IPCA'!$C$3:$C$13,'Base IPCA'!$D$3:$D$13,AH20,"Cubic","Extrapolate=Linear","MultiX=Average","Skip=True","Sort=True")</f>
        <v>11.302287912087913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7.81</v>
      </c>
      <c r="E21" s="125">
        <f t="shared" ca="1" si="5"/>
        <v>872</v>
      </c>
      <c r="F21" s="264">
        <f t="shared" ca="1" si="6"/>
        <v>77088.453417390934</v>
      </c>
      <c r="G21" s="133">
        <f t="shared" ca="1" si="7"/>
        <v>141968.6011882032</v>
      </c>
      <c r="H21" s="125">
        <f t="shared" ca="1" si="8"/>
        <v>77122.158919018766</v>
      </c>
      <c r="I21" s="133">
        <f t="shared" ca="1" si="9"/>
        <v>142046.86998880282</v>
      </c>
      <c r="J21" s="258">
        <f t="shared" ca="1" si="10"/>
        <v>7.805673077427655</v>
      </c>
      <c r="K21" s="258">
        <f>_xll.BDP(A21,"LAST_PRICE")</f>
        <v>7.7949999999999999</v>
      </c>
      <c r="L21" s="258">
        <f t="shared" si="11"/>
        <v>-1.499999999999968E-2</v>
      </c>
      <c r="M21" s="258">
        <f t="shared" ca="1" si="15"/>
        <v>45.532124141755048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45997</v>
      </c>
      <c r="AI21" s="43">
        <f ca="1">_xll.BInterpol('Base IPCA'!$C$3:$C$13,'Base IPCA'!$E$3:$E$13,AH21,"Cubic","Extrapolate=Linear","MultiX=Average","Skip=True","Sort=True")</f>
        <v>11.307384615384617</v>
      </c>
      <c r="AJ21" s="43">
        <f ca="1">_xll.BInterpol('Base IPCA'!$C$3:$C$13,'Base IPCA'!$D$3:$D$13,AH21,"Cubic","Extrapolate=Linear","MultiX=Average","Skip=True","Sort=True")</f>
        <v>11.297192307692306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7.6950000000000003</v>
      </c>
      <c r="E22" s="259">
        <f ca="1">NETWORKDAYS(TODAY(),C22,feriadosbr)</f>
        <v>1193</v>
      </c>
      <c r="F22" s="262">
        <f t="shared" ca="1" si="6"/>
        <v>70401.550254426445</v>
      </c>
      <c r="G22" s="262">
        <f t="shared" ca="1" si="7"/>
        <v>129653.78299893503</v>
      </c>
      <c r="H22" s="259">
        <f t="shared" ca="1" si="8"/>
        <v>70432.332031223224</v>
      </c>
      <c r="I22" s="262">
        <f t="shared" ca="1" si="9"/>
        <v>129725.26250921827</v>
      </c>
      <c r="J22" s="257">
        <f t="shared" ca="1" si="10"/>
        <v>7.691745230676128</v>
      </c>
      <c r="K22" s="257">
        <f>_xll.BDP(A22,"LAST_PRICE")</f>
        <v>7.69</v>
      </c>
      <c r="L22" s="257">
        <f t="shared" si="11"/>
        <v>-4.9999999999998934E-3</v>
      </c>
      <c r="M22" s="257">
        <f t="shared" ca="1" si="15"/>
        <v>56.964242261092295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45998</v>
      </c>
      <c r="AI22" s="43">
        <f ca="1">_xll.BInterpol('Base IPCA'!$C$3:$C$13,'Base IPCA'!$E$3:$E$13,AH22,"Cubic","Extrapolate=Linear","MultiX=Average","Skip=True","Sort=True")</f>
        <v>11.302241025641028</v>
      </c>
      <c r="AJ22" s="43">
        <f ca="1">_xll.BInterpol('Base IPCA'!$C$3:$C$13,'Base IPCA'!$D$3:$D$13,AH22,"Cubic","Extrapolate=Linear","MultiX=Average","Skip=True","Sort=True")</f>
        <v>11.292096703296703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7.5650000000000004</v>
      </c>
      <c r="E23" s="125">
        <f t="shared" ca="1" si="5"/>
        <v>1715</v>
      </c>
      <c r="F23" s="264">
        <f t="shared" ca="1" si="6"/>
        <v>60878.140066758438</v>
      </c>
      <c r="G23" s="133">
        <f t="shared" ca="1" si="7"/>
        <v>112115.16128649451</v>
      </c>
      <c r="H23" s="125">
        <f t="shared" ca="1" si="8"/>
        <v>60904.757908447515</v>
      </c>
      <c r="I23" s="133">
        <f t="shared" ca="1" si="9"/>
        <v>112176.97156798975</v>
      </c>
      <c r="J23" s="258">
        <f t="shared" ca="1" si="10"/>
        <v>7.5626633965110823</v>
      </c>
      <c r="K23" s="258">
        <f>_xll.BDP(A23,"LAST_PRICE")</f>
        <v>7.5549999999999997</v>
      </c>
      <c r="L23" s="258">
        <f t="shared" si="11"/>
        <v>-1.0000000000000675E-2</v>
      </c>
      <c r="M23" s="258">
        <f t="shared" ca="1" si="15"/>
        <v>70.907954405469354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45999</v>
      </c>
      <c r="AI23" s="43">
        <f ca="1">_xll.BInterpol('Base IPCA'!$C$3:$C$13,'Base IPCA'!$E$3:$E$13,AH23,"Cubic","Extrapolate=Linear","MultiX=Average","Skip=True","Sort=True")</f>
        <v>11.297097435897438</v>
      </c>
      <c r="AJ23" s="43">
        <f ca="1">_xll.BInterpol('Base IPCA'!$C$3:$C$13,'Base IPCA'!$D$3:$D$13,AH23,"Cubic","Extrapolate=Linear","MultiX=Average","Skip=True","Sort=True")</f>
        <v>11.287001098901099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7.5</v>
      </c>
      <c r="E24" s="259">
        <f t="shared" ref="E24" ca="1" si="17">NETWORKDAYS(TODAY(),C24,feriadosbr)</f>
        <v>1910</v>
      </c>
      <c r="F24" s="262">
        <f t="shared" ref="F24" ca="1" si="18">100000/((1+D24%)^(E24/252))</f>
        <v>57802.12207443134</v>
      </c>
      <c r="G24" s="262">
        <f t="shared" ca="1" si="7"/>
        <v>106450.26658124017</v>
      </c>
      <c r="H24" s="259">
        <f t="shared" ca="1" si="8"/>
        <v>57827.394984099454</v>
      </c>
      <c r="I24" s="262">
        <f t="shared" ca="1" si="9"/>
        <v>106508.95374600121</v>
      </c>
      <c r="J24" s="257">
        <f t="shared" ref="J24" ca="1" si="19">(((100000/H24)^(252/(E24-1)))-1)*100</f>
        <v>7.4978693023716847</v>
      </c>
      <c r="K24" s="257">
        <f>_xll.BDP(A24,"LAST_PRICE")</f>
        <v>7.49</v>
      </c>
      <c r="L24" s="257">
        <f t="shared" si="11"/>
        <v>-9.9999999999997868E-3</v>
      </c>
      <c r="M24" s="257">
        <f t="shared" ca="1" si="15"/>
        <v>75.027148792607477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46000</v>
      </c>
      <c r="AI24" s="43">
        <f ca="1">_xll.BInterpol('Base IPCA'!$C$3:$C$13,'Base IPCA'!$E$3:$E$13,AH24,"Cubic","Extrapolate=Linear","MultiX=Average","Skip=True","Sort=True")</f>
        <v>11.291953846153849</v>
      </c>
      <c r="AJ24" s="43">
        <f ca="1">_xll.BInterpol('Base IPCA'!$C$3:$C$13,'Base IPCA'!$D$3:$D$13,AH24,"Cubic","Extrapolate=Linear","MultiX=Average","Skip=True","Sort=True")</f>
        <v>11.281905494505494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7.33</v>
      </c>
      <c r="E25" s="125">
        <f t="shared" ca="1" si="5"/>
        <v>2431</v>
      </c>
      <c r="F25" s="264">
        <f t="shared" ca="1" si="6"/>
        <v>50540.394677342112</v>
      </c>
      <c r="G25" s="133">
        <f t="shared" ca="1" si="7"/>
        <v>93076.833400620249</v>
      </c>
      <c r="H25" s="125">
        <f t="shared" ca="1" si="8"/>
        <v>50562.492530905802</v>
      </c>
      <c r="I25" s="133">
        <f t="shared" ca="1" si="9"/>
        <v>93128.147649354869</v>
      </c>
      <c r="J25" s="258">
        <f t="shared" ca="1" si="10"/>
        <v>7.328258872064497</v>
      </c>
      <c r="K25" s="258">
        <f>_xll.BDP(A25,"LAST_PRICE")</f>
        <v>7.29</v>
      </c>
      <c r="L25" s="258">
        <f t="shared" si="11"/>
        <v>-4.0000000000000036E-2</v>
      </c>
      <c r="M25" s="258">
        <f t="shared" ca="1" si="15"/>
        <v>83.629078427402419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46001</v>
      </c>
      <c r="AI25" s="43">
        <f ca="1">_xll.BInterpol('Base IPCA'!$C$3:$C$13,'Base IPCA'!$E$3:$E$13,AH25,"Cubic","Extrapolate=Linear","MultiX=Average","Skip=True","Sort=True")</f>
        <v>11.286810256410259</v>
      </c>
      <c r="AJ25" s="43">
        <f ca="1">_xll.BInterpol('Base IPCA'!$C$3:$C$13,'Base IPCA'!$D$3:$D$13,AH25,"Cubic","Extrapolate=Linear","MultiX=Average","Skip=True","Sort=True")</f>
        <v>11.27680989010989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7.14</v>
      </c>
      <c r="E26" s="259">
        <f t="shared" ca="1" si="5"/>
        <v>3802</v>
      </c>
      <c r="F26" s="262">
        <f t="shared" ca="1" si="6"/>
        <v>35327.307904504858</v>
      </c>
      <c r="G26" s="262">
        <f ca="1">F26*$F$30*$F$32</f>
        <v>65059.918374443034</v>
      </c>
      <c r="H26" s="259">
        <f t="shared" ca="1" si="8"/>
        <v>35342.754117021737</v>
      </c>
      <c r="I26" s="262">
        <f t="shared" ca="1" si="9"/>
        <v>65095.786599780608</v>
      </c>
      <c r="J26" s="257">
        <f t="shared" ca="1" si="10"/>
        <v>7.1388389126103569</v>
      </c>
      <c r="K26" s="257">
        <f>_xll.BDP(A26,"LAST_PRICE")</f>
        <v>7.1</v>
      </c>
      <c r="L26" s="257">
        <f t="shared" si="11"/>
        <v>-4.0000000000000036E-2</v>
      </c>
      <c r="M26" s="259">
        <f ca="1">I26-((100000/((1+(J26+0.01)%)^((E26-1)/252)))*$F$34)</f>
        <v>91.575088937846886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46002</v>
      </c>
      <c r="AI26" s="43">
        <f ca="1">_xll.BInterpol('Base IPCA'!$C$3:$C$13,'Base IPCA'!$E$3:$E$13,AH26,"Cubic","Extrapolate=Linear","MultiX=Average","Skip=True","Sort=True")</f>
        <v>11.281666666666668</v>
      </c>
      <c r="AJ26" s="43">
        <f ca="1">_xll.BInterpol('Base IPCA'!$C$3:$C$13,'Base IPCA'!$D$3:$D$13,AH26,"Cubic","Extrapolate=Linear","MultiX=Average","Skip=True","Sort=True")</f>
        <v>11.271714285714285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46003</v>
      </c>
      <c r="AI27" s="43">
        <f ca="1">_xll.BInterpol('Base IPCA'!$C$3:$C$13,'Base IPCA'!$E$3:$E$13,AH27,"Cubic","Extrapolate=Linear","MultiX=Average","Skip=True","Sort=True")</f>
        <v>11.276523076923079</v>
      </c>
      <c r="AJ27" s="43">
        <f ca="1">_xll.BInterpol('Base IPCA'!$C$3:$C$13,'Base IPCA'!$D$3:$D$13,AH27,"Cubic","Extrapolate=Linear","MultiX=Average","Skip=True","Sort=True")</f>
        <v>11.266618681318681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46004</v>
      </c>
      <c r="AI28" s="43">
        <f ca="1">_xll.BInterpol('Base IPCA'!$C$3:$C$13,'Base IPCA'!$E$3:$E$13,AH28,"Cubic","Extrapolate=Linear","MultiX=Average","Skip=True","Sort=True")</f>
        <v>11.271379487179489</v>
      </c>
      <c r="AJ28" s="43">
        <f ca="1">_xll.BInterpol('Base IPCA'!$C$3:$C$13,'Base IPCA'!$D$3:$D$13,AH28,"Cubic","Extrapolate=Linear","MultiX=Average","Skip=True","Sort=True")</f>
        <v>11.261523076923076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14.9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46005</v>
      </c>
      <c r="AI29" s="43">
        <f ca="1">_xll.BInterpol('Base IPCA'!$C$3:$C$13,'Base IPCA'!$E$3:$E$13,AH29,"Cubic","Extrapolate=Linear","MultiX=Average","Skip=True","Sort=True")</f>
        <v>11.266235897435898</v>
      </c>
      <c r="AJ29" s="43">
        <f ca="1">_xll.BInterpol('Base IPCA'!$C$3:$C$13,'Base IPCA'!$D$3:$D$13,AH29,"Cubic","Extrapolate=Linear","MultiX=Average","Skip=True","Sort=True")</f>
        <v>11.256427472527472</v>
      </c>
    </row>
    <row r="30" spans="1:36" x14ac:dyDescent="0.25">
      <c r="B30" s="268">
        <f ca="1">_xll.BDH(B28,C29,DATE(YEAR(H31)-1,MONTH(H31),DAY(H31)),H31,"Sort=d","cols=2;rows=11")</f>
        <v>45961</v>
      </c>
      <c r="C30" s="125">
        <v>7365.68</v>
      </c>
      <c r="D30" s="162"/>
      <c r="E30" s="267" t="s">
        <v>940</v>
      </c>
      <c r="F30" s="269">
        <v>2.5000000000000001E-4</v>
      </c>
      <c r="H30" s="270">
        <f ca="1">TODAY()</f>
        <v>45980</v>
      </c>
      <c r="I30" s="267" t="s">
        <v>329</v>
      </c>
      <c r="J30" s="271">
        <f>+_xll.BDP("BRSTNCNTB3D4 Govt", "INFLATION_ASSUMPTION")</f>
        <v>0.23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46006</v>
      </c>
      <c r="AI30" s="43">
        <f ca="1">_xll.BInterpol('Base IPCA'!$C$3:$C$13,'Base IPCA'!$E$3:$E$13,AH30,"Cubic","Extrapolate=Linear","MultiX=Average","Skip=True","Sort=True")</f>
        <v>11.261092307692309</v>
      </c>
      <c r="AJ30" s="43">
        <f ca="1">_xll.BInterpol('Base IPCA'!$C$3:$C$13,'Base IPCA'!$D$3:$D$13,AH30,"Cubic","Extrapolate=Linear","MultiX=Average","Skip=True","Sort=True")</f>
        <v>11.251331868131867</v>
      </c>
    </row>
    <row r="31" spans="1:36" x14ac:dyDescent="0.25">
      <c r="B31" s="268">
        <v>45930</v>
      </c>
      <c r="C31" s="125">
        <v>7359.06</v>
      </c>
      <c r="E31" s="267" t="s">
        <v>941</v>
      </c>
      <c r="F31" s="272">
        <f>C30</f>
        <v>7365.68</v>
      </c>
      <c r="H31" s="268">
        <f ca="1">WORKDAY(WORKDAY(DATE(YEAR(EOMONTH(H32,1)),MONTH(EOMONTH(H32,1)),I29),-1,feriadosbr),1,feriadosbr)</f>
        <v>46006</v>
      </c>
      <c r="I31" s="125">
        <f ca="1">+NETWORKDAYS(H32,H31,feriadosbr)-1</f>
        <v>20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46007</v>
      </c>
      <c r="AI31" s="43">
        <f ca="1">_xll.BInterpol('Base IPCA'!$C$3:$C$13,'Base IPCA'!$E$3:$E$13,AH31,"Cubic","Extrapolate=Linear","MultiX=Average","Skip=True","Sort=True")</f>
        <v>11.255948717948719</v>
      </c>
      <c r="AJ31" s="43">
        <f ca="1">_xll.BInterpol('Base IPCA'!$C$3:$C$13,'Base IPCA'!$D$3:$D$13,AH31,"Cubic","Extrapolate=Linear","MultiX=Average","Skip=True","Sort=True")</f>
        <v>11.246236263736263</v>
      </c>
    </row>
    <row r="32" spans="1:36" x14ac:dyDescent="0.25">
      <c r="B32" s="268">
        <v>45900</v>
      </c>
      <c r="C32" s="125">
        <v>7323.91</v>
      </c>
      <c r="D32" s="162"/>
      <c r="E32" s="267" t="s">
        <v>943</v>
      </c>
      <c r="F32" s="272">
        <f ca="1">+IF(I32=0,F31/((1+J30%)^(1/I37)),ROUND(F31*J38,2))</f>
        <v>7366.53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45978</v>
      </c>
      <c r="I32" s="125">
        <f ca="1">+NETWORKDAYS(H32,H30,feriadosbr)-1</f>
        <v>2</v>
      </c>
      <c r="J32" s="273">
        <f ca="1">(1+J30%)^(I32/I31)</f>
        <v>1.0002297622961822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46008</v>
      </c>
      <c r="AI32" s="43">
        <f ca="1">_xll.BInterpol('Base IPCA'!$C$3:$C$13,'Base IPCA'!$E$3:$E$13,AH32,"Cubic","Extrapolate=Linear","MultiX=Average","Skip=True","Sort=True")</f>
        <v>11.25080512820513</v>
      </c>
      <c r="AJ32" s="43">
        <f ca="1">_xll.BInterpol('Base IPCA'!$C$3:$C$13,'Base IPCA'!$D$3:$D$13,AH32,"Cubic","Extrapolate=Linear","MultiX=Average","Skip=True","Sort=True")</f>
        <v>11.241140659340658</v>
      </c>
    </row>
    <row r="33" spans="2:36" x14ac:dyDescent="0.25">
      <c r="B33" s="268">
        <v>45869</v>
      </c>
      <c r="C33" s="125">
        <v>7331.98</v>
      </c>
      <c r="E33" s="267" t="s">
        <v>944</v>
      </c>
      <c r="F33" s="272">
        <f ca="1">ROUND(F31*J32,2)</f>
        <v>7367.37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46009</v>
      </c>
      <c r="AI33" s="43">
        <f ca="1">_xll.BInterpol('Base IPCA'!$C$3:$C$13,'Base IPCA'!$E$3:$E$13,AH33,"Cubic","Extrapolate=Linear","MultiX=Average","Skip=True","Sort=True")</f>
        <v>11.24566153846154</v>
      </c>
      <c r="AJ33" s="43">
        <f ca="1">_xll.BInterpol('Base IPCA'!$C$3:$C$13,'Base IPCA'!$D$3:$D$13,AH33,"Cubic","Extrapolate=Linear","MultiX=Average","Skip=True","Sort=True")</f>
        <v>11.236045054945055</v>
      </c>
    </row>
    <row r="34" spans="2:36" x14ac:dyDescent="0.25">
      <c r="B34" s="268">
        <v>45838</v>
      </c>
      <c r="C34" s="125">
        <v>7312.97</v>
      </c>
      <c r="E34" s="267" t="s">
        <v>945</v>
      </c>
      <c r="F34" s="269">
        <f ca="1">F33*F30</f>
        <v>1.8418425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46010</v>
      </c>
      <c r="AI34" s="43">
        <f ca="1">_xll.BInterpol('Base IPCA'!$C$3:$C$13,'Base IPCA'!$E$3:$E$13,AH34,"Cubic","Extrapolate=Linear","MultiX=Average","Skip=True","Sort=True")</f>
        <v>11.240517948717951</v>
      </c>
      <c r="AJ34" s="43">
        <f ca="1">_xll.BInterpol('Base IPCA'!$C$3:$C$13,'Base IPCA'!$D$3:$D$13,AH34,"Cubic","Extrapolate=Linear","MultiX=Average","Skip=True","Sort=True")</f>
        <v>11.230949450549449</v>
      </c>
    </row>
    <row r="35" spans="2:36" x14ac:dyDescent="0.25">
      <c r="B35" s="268">
        <v>45808</v>
      </c>
      <c r="C35" s="125">
        <v>7295.46</v>
      </c>
      <c r="E35" s="267" t="s">
        <v>947</v>
      </c>
      <c r="F35" s="274">
        <f>1+cdi_diario</f>
        <v>1.0005513106415402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46011</v>
      </c>
      <c r="AI35" s="43">
        <f ca="1">_xll.BInterpol('Base IPCA'!$C$3:$C$13,'Base IPCA'!$E$3:$E$13,AH35,"Cubic","Extrapolate=Linear","MultiX=Average","Skip=True","Sort=True")</f>
        <v>11.235374358974362</v>
      </c>
      <c r="AJ35" s="43">
        <f ca="1">_xll.BInterpol('Base IPCA'!$C$3:$C$13,'Base IPCA'!$D$3:$D$13,AH35,"Cubic","Extrapolate=Linear","MultiX=Average","Skip=True","Sort=True")</f>
        <v>11.225853846153846</v>
      </c>
    </row>
    <row r="36" spans="2:36" x14ac:dyDescent="0.25">
      <c r="B36" s="268">
        <v>45777</v>
      </c>
      <c r="C36" s="125">
        <v>7276.54</v>
      </c>
      <c r="E36" s="267" t="s">
        <v>948</v>
      </c>
      <c r="F36" s="274">
        <f ca="1">F33/F32</f>
        <v>1.0001140292647963</v>
      </c>
      <c r="H36" s="268">
        <f ca="1">+WORKDAY(H30,-1,feriadosbr)</f>
        <v>45979</v>
      </c>
      <c r="I36" s="267" t="s">
        <v>329</v>
      </c>
      <c r="J36" s="275">
        <f>+_xll.BDP("BRSTNCNTB3D4 Govt", "INFLATION_ASSUMPTION")</f>
        <v>0.23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46012</v>
      </c>
      <c r="AI36" s="43">
        <f ca="1">_xll.BInterpol('Base IPCA'!$C$3:$C$13,'Base IPCA'!$E$3:$E$13,AH36,"Cubic","Extrapolate=Linear","MultiX=Average","Skip=True","Sort=True")</f>
        <v>11.23023076923077</v>
      </c>
      <c r="AJ36" s="43">
        <f ca="1">_xll.BInterpol('Base IPCA'!$C$3:$C$13,'Base IPCA'!$D$3:$D$13,AH36,"Cubic","Extrapolate=Linear","MultiX=Average","Skip=True","Sort=True")</f>
        <v>11.220758241758242</v>
      </c>
    </row>
    <row r="37" spans="2:36" x14ac:dyDescent="0.25">
      <c r="B37" s="268">
        <v>45747</v>
      </c>
      <c r="C37" s="125">
        <v>7245.38</v>
      </c>
      <c r="E37" s="267" t="s">
        <v>949</v>
      </c>
      <c r="F37" s="274">
        <f ca="1">F35/F36</f>
        <v>1.0004372315195551</v>
      </c>
      <c r="H37" s="268">
        <f ca="1">WORKDAY(WORKDAY(DATE(YEAR(EOMONTH(H38,1)),MONTH(EOMONTH(H38,1)),I35),-1,feriadosbr),1,feriadosbr)</f>
        <v>46006</v>
      </c>
      <c r="I37" s="125">
        <f ca="1">+NETWORKDAYS(H38,H37,feriadosbr)-1</f>
        <v>20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46013</v>
      </c>
      <c r="AI37" s="43">
        <f ca="1">_xll.BInterpol('Base IPCA'!$C$3:$C$13,'Base IPCA'!$E$3:$E$13,AH37,"Cubic","Extrapolate=Linear","MultiX=Average","Skip=True","Sort=True")</f>
        <v>11.225087179487181</v>
      </c>
      <c r="AJ37" s="43">
        <f ca="1">_xll.BInterpol('Base IPCA'!$C$3:$C$13,'Base IPCA'!$D$3:$D$13,AH37,"Cubic","Extrapolate=Linear","MultiX=Average","Skip=True","Sort=True")</f>
        <v>11.215662637362637</v>
      </c>
    </row>
    <row r="38" spans="2:36" x14ac:dyDescent="0.25">
      <c r="B38" s="268">
        <v>45716</v>
      </c>
      <c r="C38" s="125">
        <v>7205.03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45978</v>
      </c>
      <c r="I38" s="125">
        <f ca="1">+NETWORKDAYS(H38,H36,feriadosbr)-1</f>
        <v>1</v>
      </c>
      <c r="J38" s="276">
        <f ca="1">(1+J36%)^(I38/I37)</f>
        <v>1.0001148745500101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46014</v>
      </c>
      <c r="AI38" s="43">
        <f ca="1">_xll.BInterpol('Base IPCA'!$C$3:$C$13,'Base IPCA'!$E$3:$E$13,AH38,"Cubic","Extrapolate=Linear","MultiX=Average","Skip=True","Sort=True")</f>
        <v>11.219943589743592</v>
      </c>
      <c r="AJ38" s="43">
        <f ca="1">_xll.BInterpol('Base IPCA'!$C$3:$C$13,'Base IPCA'!$D$3:$D$13,AH38,"Cubic","Extrapolate=Linear","MultiX=Average","Skip=True","Sort=True")</f>
        <v>11.210567032967033</v>
      </c>
    </row>
    <row r="39" spans="2:36" x14ac:dyDescent="0.25">
      <c r="B39" s="268">
        <v>45688</v>
      </c>
      <c r="C39" s="125">
        <v>7111.86</v>
      </c>
      <c r="E39" s="267" t="s">
        <v>950</v>
      </c>
      <c r="F39" s="277">
        <f>((1+cdi)^(1/252)-1)*10000</f>
        <v>5.513106415402369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46015</v>
      </c>
      <c r="AI39" s="43">
        <f ca="1">_xll.BInterpol('Base IPCA'!$C$3:$C$13,'Base IPCA'!$E$3:$E$13,AH39,"Cubic","Extrapolate=Linear","MultiX=Average","Skip=True","Sort=True")</f>
        <v>11.214800000000002</v>
      </c>
      <c r="AJ39" s="43">
        <f ca="1">_xll.BInterpol('Base IPCA'!$C$3:$C$13,'Base IPCA'!$D$3:$D$13,AH39,"Cubic","Extrapolate=Linear","MultiX=Average","Skip=True","Sort=True")</f>
        <v>11.205471428571428</v>
      </c>
    </row>
    <row r="40" spans="2:36" x14ac:dyDescent="0.25">
      <c r="B40" s="268">
        <v>45657</v>
      </c>
      <c r="C40" s="125">
        <v>7100.5</v>
      </c>
      <c r="E40" s="267" t="s">
        <v>951</v>
      </c>
      <c r="F40" s="277">
        <f>F39*22</f>
        <v>121.28834113885212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46016</v>
      </c>
      <c r="AI40" s="43">
        <f ca="1">_xll.BInterpol('Base IPCA'!$C$3:$C$13,'Base IPCA'!$E$3:$E$13,AH40,"Cubic","Extrapolate=Linear","MultiX=Average","Skip=True","Sort=True")</f>
        <v>11.209656410256411</v>
      </c>
      <c r="AJ40" s="43">
        <f ca="1">_xll.BInterpol('Base IPCA'!$C$3:$C$13,'Base IPCA'!$D$3:$D$13,AH40,"Cubic","Extrapolate=Linear","MultiX=Average","Skip=True","Sort=True")</f>
        <v>11.200375824175824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46017</v>
      </c>
      <c r="AI41" s="43">
        <f ca="1">_xll.BInterpol('Base IPCA'!$C$3:$C$13,'Base IPCA'!$E$3:$E$13,AH41,"Cubic","Extrapolate=Linear","MultiX=Average","Skip=True","Sort=True")</f>
        <v>11.204512820512821</v>
      </c>
      <c r="AJ41" s="43">
        <f ca="1">_xll.BInterpol('Base IPCA'!$C$3:$C$13,'Base IPCA'!$D$3:$D$13,AH41,"Cubic","Extrapolate=Linear","MultiX=Average","Skip=True","Sort=True")</f>
        <v>11.195280219780219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46018</v>
      </c>
      <c r="AI42" s="43">
        <f ca="1">_xll.BInterpol('Base IPCA'!$C$3:$C$13,'Base IPCA'!$E$3:$E$13,AH42,"Cubic","Extrapolate=Linear","MultiX=Average","Skip=True","Sort=True")</f>
        <v>11.199369230769232</v>
      </c>
      <c r="AJ42" s="43">
        <f ca="1">_xll.BInterpol('Base IPCA'!$C$3:$C$13,'Base IPCA'!$D$3:$D$13,AH42,"Cubic","Extrapolate=Linear","MultiX=Average","Skip=True","Sort=True")</f>
        <v>11.190184615384615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46019</v>
      </c>
      <c r="AI43" s="43">
        <f ca="1">_xll.BInterpol('Base IPCA'!$C$3:$C$13,'Base IPCA'!$E$3:$E$13,AH43,"Cubic","Extrapolate=Linear","MultiX=Average","Skip=True","Sort=True")</f>
        <v>11.194225641025643</v>
      </c>
      <c r="AJ43" s="43">
        <f ca="1">_xll.BInterpol('Base IPCA'!$C$3:$C$13,'Base IPCA'!$D$3:$D$13,AH43,"Cubic","Extrapolate=Linear","MultiX=Average","Skip=True","Sort=True")</f>
        <v>11.18508901098901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46020</v>
      </c>
      <c r="AI44" s="43">
        <f ca="1">_xll.BInterpol('Base IPCA'!$C$3:$C$13,'Base IPCA'!$E$3:$E$13,AH44,"Cubic","Extrapolate=Linear","MultiX=Average","Skip=True","Sort=True")</f>
        <v>11.189082051282053</v>
      </c>
      <c r="AJ44" s="43">
        <f ca="1">_xll.BInterpol('Base IPCA'!$C$3:$C$13,'Base IPCA'!$D$3:$D$13,AH44,"Cubic","Extrapolate=Linear","MultiX=Average","Skip=True","Sort=True")</f>
        <v>11.179993406593406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46021</v>
      </c>
      <c r="AI45" s="43">
        <f ca="1">_xll.BInterpol('Base IPCA'!$C$3:$C$13,'Base IPCA'!$E$3:$E$13,AH45,"Cubic","Extrapolate=Linear","MultiX=Average","Skip=True","Sort=True")</f>
        <v>11.183938461538464</v>
      </c>
      <c r="AJ45" s="43">
        <f ca="1">_xll.BInterpol('Base IPCA'!$C$3:$C$13,'Base IPCA'!$D$3:$D$13,AH45,"Cubic","Extrapolate=Linear","MultiX=Average","Skip=True","Sort=True")</f>
        <v>11.174897802197801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46022</v>
      </c>
      <c r="AI46" s="43">
        <f ca="1">_xll.BInterpol('Base IPCA'!$C$3:$C$13,'Base IPCA'!$E$3:$E$13,AH46,"Cubic","Extrapolate=Linear","MultiX=Average","Skip=True","Sort=True")</f>
        <v>11.178794871794873</v>
      </c>
      <c r="AJ46" s="43">
        <f ca="1">_xll.BInterpol('Base IPCA'!$C$3:$C$13,'Base IPCA'!$D$3:$D$13,AH46,"Cubic","Extrapolate=Linear","MultiX=Average","Skip=True","Sort=True")</f>
        <v>11.169802197802197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46023</v>
      </c>
      <c r="AI47" s="43">
        <f ca="1">_xll.BInterpol('Base IPCA'!$C$3:$C$13,'Base IPCA'!$E$3:$E$13,AH47,"Cubic","Extrapolate=Linear","MultiX=Average","Skip=True","Sort=True")</f>
        <v>11.173651282051283</v>
      </c>
      <c r="AJ47" s="43">
        <f ca="1">_xll.BInterpol('Base IPCA'!$C$3:$C$13,'Base IPCA'!$D$3:$D$13,AH47,"Cubic","Extrapolate=Linear","MultiX=Average","Skip=True","Sort=True")</f>
        <v>11.164706593406592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46024</v>
      </c>
      <c r="AI48" s="43">
        <f ca="1">_xll.BInterpol('Base IPCA'!$C$3:$C$13,'Base IPCA'!$E$3:$E$13,AH48,"Cubic","Extrapolate=Linear","MultiX=Average","Skip=True","Sort=True")</f>
        <v>11.168507692307694</v>
      </c>
      <c r="AJ48" s="43">
        <f ca="1">_xll.BInterpol('Base IPCA'!$C$3:$C$13,'Base IPCA'!$D$3:$D$13,AH48,"Cubic","Extrapolate=Linear","MultiX=Average","Skip=True","Sort=True")</f>
        <v>11.159610989010989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46025</v>
      </c>
      <c r="AI49" s="43">
        <f ca="1">_xll.BInterpol('Base IPCA'!$C$3:$C$13,'Base IPCA'!$E$3:$E$13,AH49,"Cubic","Extrapolate=Linear","MultiX=Average","Skip=True","Sort=True")</f>
        <v>11.163364102564104</v>
      </c>
      <c r="AJ49" s="43">
        <f ca="1">_xll.BInterpol('Base IPCA'!$C$3:$C$13,'Base IPCA'!$D$3:$D$13,AH49,"Cubic","Extrapolate=Linear","MultiX=Average","Skip=True","Sort=True")</f>
        <v>11.154515384615383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46026</v>
      </c>
      <c r="AI50" s="43">
        <f ca="1">_xll.BInterpol('Base IPCA'!$C$3:$C$13,'Base IPCA'!$E$3:$E$13,AH50,"Cubic","Extrapolate=Linear","MultiX=Average","Skip=True","Sort=True")</f>
        <v>11.158220512820515</v>
      </c>
      <c r="AJ50" s="43">
        <f ca="1">_xll.BInterpol('Base IPCA'!$C$3:$C$13,'Base IPCA'!$D$3:$D$13,AH50,"Cubic","Extrapolate=Linear","MultiX=Average","Skip=True","Sort=True")</f>
        <v>11.14941978021978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46027</v>
      </c>
      <c r="AI51" s="43">
        <f ca="1">_xll.BInterpol('Base IPCA'!$C$3:$C$13,'Base IPCA'!$E$3:$E$13,AH51,"Cubic","Extrapolate=Linear","MultiX=Average","Skip=True","Sort=True")</f>
        <v>11.153076923076924</v>
      </c>
      <c r="AJ51" s="43">
        <f ca="1">_xll.BInterpol('Base IPCA'!$C$3:$C$13,'Base IPCA'!$D$3:$D$13,AH51,"Cubic","Extrapolate=Linear","MultiX=Average","Skip=True","Sort=True")</f>
        <v>11.144324175824176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46028</v>
      </c>
      <c r="AI52" s="43">
        <f ca="1">_xll.BInterpol('Base IPCA'!$C$3:$C$13,'Base IPCA'!$E$3:$E$13,AH52,"Cubic","Extrapolate=Linear","MultiX=Average","Skip=True","Sort=True")</f>
        <v>11.147933333333334</v>
      </c>
      <c r="AJ52" s="43">
        <f ca="1">_xll.BInterpol('Base IPCA'!$C$3:$C$13,'Base IPCA'!$D$3:$D$13,AH52,"Cubic","Extrapolate=Linear","MultiX=Average","Skip=True","Sort=True")</f>
        <v>11.139228571428571</v>
      </c>
    </row>
    <row r="53" spans="7:36" ht="15.75" thickBot="1" x14ac:dyDescent="0.3">
      <c r="I53" s="1"/>
      <c r="AH53" s="42">
        <f t="shared" ca="1" si="2"/>
        <v>46029</v>
      </c>
      <c r="AI53" s="43">
        <f ca="1">_xll.BInterpol('Base IPCA'!$C$3:$C$13,'Base IPCA'!$E$3:$E$13,AH53,"Cubic","Extrapolate=Linear","MultiX=Average","Skip=True","Sort=True")</f>
        <v>11.142789743589745</v>
      </c>
      <c r="AJ53" s="43">
        <f ca="1">_xll.BInterpol('Base IPCA'!$C$3:$C$13,'Base IPCA'!$D$3:$D$13,AH53,"Cubic","Extrapolate=Linear","MultiX=Average","Skip=True","Sort=True")</f>
        <v>11.134132967032967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46030</v>
      </c>
      <c r="AI54" s="43">
        <f ca="1">_xll.BInterpol('Base IPCA'!$C$3:$C$13,'Base IPCA'!$E$3:$E$13,AH54,"Cubic","Extrapolate=Linear","MultiX=Average","Skip=True","Sort=True")</f>
        <v>11.137646153846156</v>
      </c>
      <c r="AJ54" s="43">
        <f ca="1">_xll.BInterpol('Base IPCA'!$C$3:$C$13,'Base IPCA'!$D$3:$D$13,AH54,"Cubic","Extrapolate=Linear","MultiX=Average","Skip=True","Sort=True")</f>
        <v>11.129037362637362</v>
      </c>
    </row>
    <row r="55" spans="7:36" x14ac:dyDescent="0.25">
      <c r="O55" t="s">
        <v>174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308.54416700002685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79.942535000006956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388.4867020000338</v>
      </c>
      <c r="AD55" s="5">
        <f t="shared" ref="AD55:AD86" ca="1" si="28">+AC55/$AC$105</f>
        <v>5.6249359174016331E-3</v>
      </c>
      <c r="AH55" s="42">
        <f t="shared" ca="1" si="2"/>
        <v>46031</v>
      </c>
      <c r="AI55" s="43">
        <f ca="1">_xll.BInterpol('Base IPCA'!$C$3:$C$13,'Base IPCA'!$E$3:$E$13,AH55,"Cubic","Extrapolate=Linear","MultiX=Average","Skip=True","Sort=True")</f>
        <v>11.132502564102566</v>
      </c>
      <c r="AJ55" s="43">
        <f ca="1">_xll.BInterpol('Base IPCA'!$C$3:$C$13,'Base IPCA'!$D$3:$D$13,AH55,"Cubic","Extrapolate=Linear","MultiX=Average","Skip=True","Sort=True")</f>
        <v>11.123941758241758</v>
      </c>
    </row>
    <row r="56" spans="7:36" x14ac:dyDescent="0.25">
      <c r="O56" t="s">
        <v>174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0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0</v>
      </c>
      <c r="AA56" s="16">
        <f>AA4*_xll.BDP($P56&amp;" Corp","RISK_MTY_MID")/100</f>
        <v>0</v>
      </c>
      <c r="AB56" s="16">
        <f>AB4*_xll.BDP($P56&amp;" Corp","RISK_MTY_MID")/100</f>
        <v>0</v>
      </c>
      <c r="AC56" s="55">
        <f t="shared" si="27"/>
        <v>0</v>
      </c>
      <c r="AD56" s="5">
        <f t="shared" ca="1" si="28"/>
        <v>0</v>
      </c>
      <c r="AH56" s="42">
        <f t="shared" ca="1" si="2"/>
        <v>46032</v>
      </c>
      <c r="AI56" s="43">
        <f ca="1">_xll.BInterpol('Base IPCA'!$C$3:$C$13,'Base IPCA'!$E$3:$E$13,AH56,"Cubic","Extrapolate=Linear","MultiX=Average","Skip=True","Sort=True")</f>
        <v>11.127358974358977</v>
      </c>
      <c r="AJ56" s="43">
        <f ca="1">_xll.BInterpol('Base IPCA'!$C$3:$C$13,'Base IPCA'!$D$3:$D$13,AH56,"Cubic","Extrapolate=Linear","MultiX=Average","Skip=True","Sort=True")</f>
        <v>11.118846153846153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>
        <f t="shared" ca="1" si="28"/>
        <v>0</v>
      </c>
      <c r="AH57" s="42">
        <f t="shared" ca="1" si="2"/>
        <v>46033</v>
      </c>
      <c r="AI57" s="43">
        <f ca="1">_xll.BInterpol('Base IPCA'!$C$3:$C$13,'Base IPCA'!$E$3:$E$13,AH57,"Cubic","Extrapolate=Linear","MultiX=Average","Skip=True","Sort=True")</f>
        <v>11.122215384615387</v>
      </c>
      <c r="AJ57" s="43">
        <f ca="1">_xll.BInterpol('Base IPCA'!$C$3:$C$13,'Base IPCA'!$D$3:$D$13,AH57,"Cubic","Extrapolate=Linear","MultiX=Average","Skip=True","Sort=True")</f>
        <v>11.113750549450549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350.91831199999154</v>
      </c>
      <c r="U58" s="16">
        <f>U6*_xll.BDP($P58&amp;" Corp","RISK_MTY_MID")/100</f>
        <v>1355.9422479999675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463.18162399998897</v>
      </c>
      <c r="AA58" s="16">
        <f>AA6*_xll.BDP($P58&amp;" Corp","RISK_MTY_MID")/100</f>
        <v>0</v>
      </c>
      <c r="AB58" s="16">
        <f>AB6*_xll.BDP($P58&amp;" Corp","RISK_MTY_MID")/100</f>
        <v>313.11535999999251</v>
      </c>
      <c r="AC58" s="55">
        <f t="shared" si="27"/>
        <v>2483.1575439999406</v>
      </c>
      <c r="AD58" s="5">
        <f t="shared" ca="1" si="28"/>
        <v>3.5953874317713137E-2</v>
      </c>
      <c r="AH58" s="42">
        <f t="shared" ca="1" si="2"/>
        <v>46034</v>
      </c>
      <c r="AI58" s="43">
        <f ca="1">_xll.BInterpol('Base IPCA'!$C$3:$C$13,'Base IPCA'!$E$3:$E$13,AH58,"Cubic","Extrapolate=Linear","MultiX=Average","Skip=True","Sort=True")</f>
        <v>11.117071794871796</v>
      </c>
      <c r="AJ58" s="43">
        <f ca="1">_xll.BInterpol('Base IPCA'!$C$3:$C$13,'Base IPCA'!$D$3:$D$13,AH58,"Cubic","Extrapolate=Linear","MultiX=Average","Skip=True","Sort=True")</f>
        <v>11.108654945054944</v>
      </c>
    </row>
    <row r="59" spans="7:36" x14ac:dyDescent="0.25">
      <c r="O59" t="s">
        <v>172</v>
      </c>
      <c r="P59" s="52" t="str">
        <f t="shared" si="26"/>
        <v>BRFS31</v>
      </c>
      <c r="Q59" s="16">
        <f>Q7*_xll.BDP($P59&amp;" Corp","RISK_MTY_MID")/100</f>
        <v>32.529253499997708</v>
      </c>
      <c r="R59" s="16">
        <f>R7*_xll.BDP($P59&amp;" Corp","RISK_MTY_MID")/100</f>
        <v>33.984580499997605</v>
      </c>
      <c r="S59" s="16">
        <f>S7*_xll.BDP($P59&amp;" Corp","RISK_MTY_MID")/100</f>
        <v>77.644390499994529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4.6354859999996734</v>
      </c>
      <c r="W59" s="16">
        <f>W7*_xll.BDP($P59&amp;" Corp","RISK_MTY_MID")/100</f>
        <v>0</v>
      </c>
      <c r="X59" s="16">
        <f>X7*_xll.BDP($P59&amp;" Corp","RISK_MTY_MID")/100</f>
        <v>51.340702499996389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</v>
      </c>
      <c r="AB59" s="16">
        <f>AB7*_xll.BDP($P59&amp;" Corp","RISK_MTY_MID")/100</f>
        <v>0</v>
      </c>
      <c r="AC59" s="55">
        <f t="shared" si="27"/>
        <v>200.1344129999859</v>
      </c>
      <c r="AD59" s="5">
        <f t="shared" ca="1" si="28"/>
        <v>2.8977652058515381E-3</v>
      </c>
      <c r="AH59" s="42">
        <f t="shared" ca="1" si="2"/>
        <v>46035</v>
      </c>
      <c r="AI59" s="43">
        <f ca="1">_xll.BInterpol('Base IPCA'!$C$3:$C$13,'Base IPCA'!$E$3:$E$13,AH59,"Cubic","Extrapolate=Linear","MultiX=Average","Skip=True","Sort=True")</f>
        <v>11.111928205128207</v>
      </c>
      <c r="AJ59" s="43">
        <f ca="1">_xll.BInterpol('Base IPCA'!$C$3:$C$13,'Base IPCA'!$D$3:$D$13,AH59,"Cubic","Extrapolate=Linear","MultiX=Average","Skip=True","Sort=True")</f>
        <v>11.103559340659341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270.59449799997583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270.59449799997583</v>
      </c>
      <c r="AD60" s="5">
        <f t="shared" ca="1" si="28"/>
        <v>3.9179634798701454E-3</v>
      </c>
      <c r="AH60" s="42">
        <f t="shared" ca="1" si="2"/>
        <v>46036</v>
      </c>
      <c r="AI60" s="43">
        <f ca="1">_xll.BInterpol('Base IPCA'!$C$3:$C$13,'Base IPCA'!$E$3:$E$13,AH60,"Cubic","Extrapolate=Linear","MultiX=Average","Skip=True","Sort=True")</f>
        <v>11.106784615384617</v>
      </c>
      <c r="AJ60" s="43">
        <f ca="1">_xll.BInterpol('Base IPCA'!$C$3:$C$13,'Base IPCA'!$D$3:$D$13,AH60,"Cubic","Extrapolate=Linear","MultiX=Average","Skip=True","Sort=True")</f>
        <v>11.098463736263735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>
        <f t="shared" ca="1" si="28"/>
        <v>1.2042254557768044E-2</v>
      </c>
      <c r="AH61" s="42">
        <f t="shared" ca="1" si="2"/>
        <v>46037</v>
      </c>
      <c r="AI61" s="43">
        <f ca="1">_xll.BInterpol('Base IPCA'!$C$3:$C$13,'Base IPCA'!$E$3:$E$13,AH61,"Cubic","Extrapolate=Linear","MultiX=Average","Skip=True","Sort=True")</f>
        <v>11.101641025641026</v>
      </c>
      <c r="AJ61" s="43">
        <f ca="1">_xll.BInterpol('Base IPCA'!$C$3:$C$13,'Base IPCA'!$D$3:$D$13,AH61,"Cubic","Extrapolate=Linear","MultiX=Average","Skip=True","Sort=True")</f>
        <v>11.093368131868132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>
        <f t="shared" ca="1" si="28"/>
        <v>0</v>
      </c>
      <c r="AH62" s="42">
        <f t="shared" ca="1" si="2"/>
        <v>46038</v>
      </c>
      <c r="AI62" s="43">
        <f ca="1">_xll.BInterpol('Base IPCA'!$C$3:$C$13,'Base IPCA'!$E$3:$E$13,AH62,"Cubic","Extrapolate=Linear","MultiX=Average","Skip=True","Sort=True")</f>
        <v>11.096497435897437</v>
      </c>
      <c r="AJ62" s="43">
        <f ca="1">_xll.BInterpol('Base IPCA'!$C$3:$C$13,'Base IPCA'!$D$3:$D$13,AH62,"Cubic","Extrapolate=Linear","MultiX=Average","Skip=True","Sort=True")</f>
        <v>11.088272527472526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625.79561500000136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109.56938500000024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735.3650000000016</v>
      </c>
      <c r="AD63" s="5">
        <f t="shared" ca="1" si="28"/>
        <v>1.0647419794821448E-2</v>
      </c>
      <c r="AH63" s="42">
        <f t="shared" ca="1" si="2"/>
        <v>46039</v>
      </c>
      <c r="AI63" s="43">
        <f ca="1">_xll.BInterpol('Base IPCA'!$C$3:$C$13,'Base IPCA'!$E$3:$E$13,AH63,"Cubic","Extrapolate=Linear","MultiX=Average","Skip=True","Sort=True")</f>
        <v>11.091353846153847</v>
      </c>
      <c r="AJ63" s="43">
        <f ca="1">_xll.BInterpol('Base IPCA'!$C$3:$C$13,'Base IPCA'!$D$3:$D$13,AH63,"Cubic","Extrapolate=Linear","MultiX=Average","Skip=True","Sort=True")</f>
        <v>11.083176923076923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282.27230499996892</v>
      </c>
      <c r="U64" s="16">
        <f>IFERROR(U12*_xll.BDP($P64&amp;" Corp","RISK_MTY_MID")/100,(U12*0.42393))</f>
        <v>899.10359699990101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314.47786999996538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209.14672799997697</v>
      </c>
      <c r="AC64" s="55">
        <f t="shared" ref="AC64:AC67" si="31">SUM(Q64:AB64)</f>
        <v>1705.0004999998123</v>
      </c>
      <c r="AD64" s="5">
        <f t="shared" ca="1" si="28"/>
        <v>2.4686864446741997E-2</v>
      </c>
      <c r="AH64" s="42">
        <f t="shared" ca="1" si="2"/>
        <v>46040</v>
      </c>
      <c r="AI64" s="43">
        <f ca="1">_xll.BInterpol('Base IPCA'!$C$3:$C$13,'Base IPCA'!$E$3:$E$13,AH64,"Cubic","Extrapolate=Linear","MultiX=Average","Skip=True","Sort=True")</f>
        <v>11.086210256410258</v>
      </c>
      <c r="AJ64" s="43">
        <f ca="1">_xll.BInterpol('Base IPCA'!$C$3:$C$13,'Base IPCA'!$D$3:$D$13,AH64,"Cubic","Extrapolate=Linear","MultiX=Average","Skip=True","Sort=True")</f>
        <v>11.078081318681319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310.31306999998378</v>
      </c>
      <c r="U65" s="16">
        <f>IFERROR(U13*_xll.BDP($P65&amp;" Corp","RISK_MTY_MID")/100,(U13*0.894042))</f>
        <v>1020.3823889999467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291.14667449998478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386.06596649997982</v>
      </c>
      <c r="AC65" s="55">
        <f t="shared" si="31"/>
        <v>2007.9080999998951</v>
      </c>
      <c r="AD65" s="5">
        <f t="shared" ca="1" si="28"/>
        <v>2.9072692404616976E-2</v>
      </c>
      <c r="AH65" s="42">
        <f t="shared" ca="1" si="2"/>
        <v>46041</v>
      </c>
      <c r="AI65" s="43">
        <f ca="1">_xll.BInterpol('Base IPCA'!$C$3:$C$13,'Base IPCA'!$E$3:$E$13,AH65,"Cubic","Extrapolate=Linear","MultiX=Average","Skip=True","Sort=True")</f>
        <v>11.081066666666668</v>
      </c>
      <c r="AJ65" s="43">
        <f ca="1">_xll.BInterpol('Base IPCA'!$C$3:$C$13,'Base IPCA'!$D$3:$D$13,AH65,"Cubic","Extrapolate=Linear","MultiX=Average","Skip=True","Sort=True")</f>
        <v>11.072985714285714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311.56909350001058</v>
      </c>
      <c r="U66" s="16">
        <f>IFERROR(U14*_xll.BDP($P66&amp;" Corp","RISK_MTY_MID")/100,(U14*0.58201))</f>
        <v>1809.3530490000617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445.09870500001512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415.60421250001411</v>
      </c>
      <c r="AC66" s="55">
        <f t="shared" si="31"/>
        <v>2981.6250600001013</v>
      </c>
      <c r="AD66" s="5">
        <f t="shared" ca="1" si="28"/>
        <v>4.3171232904177785E-2</v>
      </c>
      <c r="AH66" s="42">
        <f t="shared" ca="1" si="2"/>
        <v>46042</v>
      </c>
      <c r="AI66" s="43">
        <f ca="1">_xll.BInterpol('Base IPCA'!$C$3:$C$13,'Base IPCA'!$E$3:$E$13,AH66,"Cubic","Extrapolate=Linear","MultiX=Average","Skip=True","Sort=True")</f>
        <v>11.075923076923079</v>
      </c>
      <c r="AJ66" s="43">
        <f ca="1">_xll.BInterpol('Base IPCA'!$C$3:$C$13,'Base IPCA'!$D$3:$D$13,AH66,"Cubic","Extrapolate=Linear","MultiX=Average","Skip=True","Sort=True")</f>
        <v>11.06789010989011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354.1930599999659</v>
      </c>
      <c r="U67" s="16">
        <f>IFERROR(U15*_xll.BDP($P67&amp;" Corp","RISK_MTY_MID")/100,(U15*0.5088))</f>
        <v>1598.5292049998463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435.75067249995811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292.20927449997191</v>
      </c>
      <c r="AC67" s="55">
        <f t="shared" si="31"/>
        <v>2680.6822119997423</v>
      </c>
      <c r="AD67" s="5">
        <f t="shared" ca="1" si="28"/>
        <v>3.8813852777425828E-2</v>
      </c>
      <c r="AH67" s="42">
        <f t="shared" ca="1" si="2"/>
        <v>46043</v>
      </c>
      <c r="AI67" s="43">
        <f ca="1">_xll.BInterpol('Base IPCA'!$C$3:$C$13,'Base IPCA'!$E$3:$E$13,AH67,"Cubic","Extrapolate=Linear","MultiX=Average","Skip=True","Sort=True")</f>
        <v>11.07077948717949</v>
      </c>
      <c r="AJ67" s="43">
        <f ca="1">_xll.BInterpol('Base IPCA'!$C$3:$C$13,'Base IPCA'!$D$3:$D$13,AH67,"Cubic","Extrapolate=Linear","MultiX=Average","Skip=True","Sort=True")</f>
        <v>11.062794505494505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214.23661799996921</v>
      </c>
      <c r="U68" s="16">
        <f>IFERROR(U16*_xll.BDP($P68&amp;" Corp","RISK_MTY_MID")/100,(U16*0.65223))</f>
        <v>1079.5216409998447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309.80924099995548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1603.5674999997696</v>
      </c>
      <c r="AD68" s="5">
        <f t="shared" ca="1" si="28"/>
        <v>2.3218206389792623E-2</v>
      </c>
      <c r="AH68" s="42">
        <f t="shared" ca="1" si="2"/>
        <v>46044</v>
      </c>
      <c r="AI68" s="43">
        <f ca="1">_xll.BInterpol('Base IPCA'!$C$3:$C$13,'Base IPCA'!$E$3:$E$13,AH68,"Cubic","Extrapolate=Linear","MultiX=Average","Skip=True","Sort=True")</f>
        <v>11.065635897435898</v>
      </c>
      <c r="AJ68" s="43">
        <f ca="1">_xll.BInterpol('Base IPCA'!$C$3:$C$13,'Base IPCA'!$D$3:$D$13,AH68,"Cubic","Extrapolate=Linear","MultiX=Average","Skip=True","Sort=True")</f>
        <v>11.057698901098901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>
        <f t="shared" ca="1" si="28"/>
        <v>0</v>
      </c>
      <c r="AH69" s="42">
        <f t="shared" ca="1" si="2"/>
        <v>46045</v>
      </c>
      <c r="AI69" s="43">
        <f ca="1">_xll.BInterpol('Base IPCA'!$C$3:$C$13,'Base IPCA'!$E$3:$E$13,AH69,"Cubic","Extrapolate=Linear","MultiX=Average","Skip=True","Sort=True")</f>
        <v>11.060492307692309</v>
      </c>
      <c r="AJ69" s="43">
        <f ca="1">_xll.BInterpol('Base IPCA'!$C$3:$C$13,'Base IPCA'!$D$3:$D$13,AH69,"Cubic","Extrapolate=Linear","MultiX=Average","Skip=True","Sort=True")</f>
        <v>11.052603296703296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392.37312299995074</v>
      </c>
      <c r="U70" s="16">
        <f>IFERROR(U18*_xll.BDP($P70&amp;" Corp","RISK_MTY_MID")/100,(U18*0.49567))</f>
        <v>1888.093934999763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456.46226999994263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306.15247199996156</v>
      </c>
      <c r="AC70" s="55">
        <f t="shared" si="30"/>
        <v>3043.0817999996179</v>
      </c>
      <c r="AD70" s="5">
        <f t="shared" ca="1" si="28"/>
        <v>4.4061070889390638E-2</v>
      </c>
      <c r="AH70" s="42">
        <f t="shared" ref="AH70:AH133" ca="1" si="32">AH69+1</f>
        <v>46046</v>
      </c>
      <c r="AI70" s="43">
        <f ca="1">_xll.BInterpol('Base IPCA'!$C$3:$C$13,'Base IPCA'!$E$3:$E$13,AH70,"Cubic","Extrapolate=Linear","MultiX=Average","Skip=True","Sort=True")</f>
        <v>11.05534871794872</v>
      </c>
      <c r="AJ70" s="43">
        <f ca="1">_xll.BInterpol('Base IPCA'!$C$3:$C$13,'Base IPCA'!$D$3:$D$13,AH70,"Cubic","Extrapolate=Linear","MultiX=Average","Skip=True","Sort=True")</f>
        <v>11.047507692307692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438.90088750005191</v>
      </c>
      <c r="U71" s="16">
        <f>IFERROR(U19*_xll.BDP($P71&amp;" Corp","RISK_MTY_MID")/100,(U19*0.68124))</f>
        <v>2017.5617175002387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653.85864500007733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345.59125000004087</v>
      </c>
      <c r="AC71" s="55">
        <f t="shared" si="30"/>
        <v>3455.9125000004092</v>
      </c>
      <c r="AD71" s="5">
        <f t="shared" ca="1" si="28"/>
        <v>5.003848586984036E-2</v>
      </c>
      <c r="AH71" s="42">
        <f t="shared" ca="1" si="32"/>
        <v>46047</v>
      </c>
      <c r="AI71" s="43">
        <f ca="1">_xll.BInterpol('Base IPCA'!$C$3:$C$13,'Base IPCA'!$E$3:$E$13,AH71,"Cubic","Extrapolate=Linear","MultiX=Average","Skip=True","Sort=True")</f>
        <v>11.05020512820513</v>
      </c>
      <c r="AJ71" s="43">
        <f ca="1">_xll.BInterpol('Base IPCA'!$C$3:$C$13,'Base IPCA'!$D$3:$D$13,AH71,"Cubic","Extrapolate=Linear","MultiX=Average","Skip=True","Sort=True")</f>
        <v>11.042412087912087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622.1068275000257</v>
      </c>
      <c r="U72" s="16">
        <f>IFERROR(U20*_xll.BDP($P72&amp;" Corp","RISK_MTY_MID")/100,(U20*0.8157))</f>
        <v>1856.2186125000767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439.43134500001821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449.53321500001852</v>
      </c>
      <c r="AC72" s="55">
        <f t="shared" si="30"/>
        <v>3367.2900000001391</v>
      </c>
      <c r="AD72" s="5">
        <f t="shared" ca="1" si="28"/>
        <v>4.8755312261129807E-2</v>
      </c>
      <c r="AH72" s="42">
        <f t="shared" ca="1" si="32"/>
        <v>46048</v>
      </c>
      <c r="AI72" s="43">
        <f ca="1">_xll.BInterpol('Base IPCA'!$C$3:$C$13,'Base IPCA'!$E$3:$E$13,AH72,"Cubic","Extrapolate=Linear","MultiX=Average","Skip=True","Sort=True")</f>
        <v>11.045061538461539</v>
      </c>
      <c r="AJ72" s="43">
        <f ca="1">_xll.BInterpol('Base IPCA'!$C$3:$C$13,'Base IPCA'!$D$3:$D$13,AH72,"Cubic","Extrapolate=Linear","MultiX=Average","Skip=True","Sort=True")</f>
        <v>11.037316483516483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305.32994499996499</v>
      </c>
      <c r="U73" s="16">
        <f>IFERROR(U21*_xll.BDP($P73&amp;" Corp","RISK_MTY_MID")/100,(U21*0.00467))</f>
        <v>448.7344214999485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184.81487899997879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228.72873899997376</v>
      </c>
      <c r="AC73" s="55">
        <f t="shared" si="30"/>
        <v>1167.607984499866</v>
      </c>
      <c r="AD73" s="5">
        <f t="shared" ca="1" si="28"/>
        <v>1.6905907089343961E-2</v>
      </c>
      <c r="AH73" s="42">
        <f t="shared" ca="1" si="32"/>
        <v>46049</v>
      </c>
      <c r="AI73" s="43">
        <f ca="1">_xll.BInterpol('Base IPCA'!$C$3:$C$13,'Base IPCA'!$E$3:$E$13,AH73,"Cubic","Extrapolate=Linear","MultiX=Average","Skip=True","Sort=True")</f>
        <v>11.03991794871795</v>
      </c>
      <c r="AJ73" s="43">
        <f ca="1">_xll.BInterpol('Base IPCA'!$C$3:$C$13,'Base IPCA'!$D$3:$D$13,AH73,"Cubic","Extrapolate=Linear","MultiX=Average","Skip=True","Sort=True")</f>
        <v>11.032220879120878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315.11725000001434</v>
      </c>
      <c r="U74" s="16">
        <f>IFERROR(U22*_xll.BDP($P74&amp;" Corp","RISK_MTY_MID")/100,(U22*0.41467))</f>
        <v>1036.1055180000471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283.78559200001291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237.68844000001081</v>
      </c>
      <c r="AC74" s="55">
        <f t="shared" ref="AC74:AC75" si="33">SUM(Q74:AB74)</f>
        <v>1872.6968000000852</v>
      </c>
      <c r="AD74" s="5">
        <f t="shared" ca="1" si="28"/>
        <v>2.7114955128432341E-2</v>
      </c>
      <c r="AH74" s="42">
        <f t="shared" ca="1" si="32"/>
        <v>46050</v>
      </c>
      <c r="AI74" s="43">
        <f ca="1">_xll.BInterpol('Base IPCA'!$C$3:$C$13,'Base IPCA'!$E$3:$E$13,AH74,"Cubic","Extrapolate=Linear","MultiX=Average","Skip=True","Sort=True")</f>
        <v>11.03477435897436</v>
      </c>
      <c r="AJ74" s="43">
        <f ca="1">_xll.BInterpol('Base IPCA'!$C$3:$C$13,'Base IPCA'!$D$3:$D$13,AH74,"Cubic","Extrapolate=Linear","MultiX=Average","Skip=True","Sort=True")</f>
        <v>11.027125274725275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282.45924999998806</v>
      </c>
      <c r="U75" s="16">
        <f>IFERROR(U23*_xll.BDP($P75&amp;" Corp","RISK_MTY_MID")/100,(U23*0.53441))</f>
        <v>789.19114449996664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225.96739999999045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154.22275049999348</v>
      </c>
      <c r="AC75" s="55">
        <f t="shared" si="33"/>
        <v>1451.8405449999386</v>
      </c>
      <c r="AD75" s="5">
        <f t="shared" ca="1" si="28"/>
        <v>2.1021337373626259E-2</v>
      </c>
      <c r="AH75" s="42">
        <f t="shared" ca="1" si="32"/>
        <v>46051</v>
      </c>
      <c r="AI75" s="43">
        <f ca="1">_xll.BInterpol('Base IPCA'!$C$3:$C$13,'Base IPCA'!$E$3:$E$13,AH75,"Cubic","Extrapolate=Linear","MultiX=Average","Skip=True","Sort=True")</f>
        <v>11.029630769230771</v>
      </c>
      <c r="AJ75" s="43">
        <f ca="1">_xll.BInterpol('Base IPCA'!$C$3:$C$13,'Base IPCA'!$D$3:$D$13,AH75,"Cubic","Extrapolate=Linear","MultiX=Average","Skip=True","Sort=True")</f>
        <v>11.022029670329669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2009.6415000001005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553.76788000002762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298.32011600001488</v>
      </c>
      <c r="AC76" s="55">
        <f t="shared" si="30"/>
        <v>2861.7294960001432</v>
      </c>
      <c r="AD76" s="5">
        <f t="shared" ca="1" si="28"/>
        <v>4.1435253626615716E-2</v>
      </c>
      <c r="AH76" s="42">
        <f t="shared" ca="1" si="32"/>
        <v>46052</v>
      </c>
      <c r="AI76" s="43">
        <f ca="1">_xll.BInterpol('Base IPCA'!$C$3:$C$13,'Base IPCA'!$E$3:$E$13,AH76,"Cubic","Extrapolate=Linear","MultiX=Average","Skip=True","Sort=True")</f>
        <v>11.024487179487181</v>
      </c>
      <c r="AJ76" s="43">
        <f ca="1">_xll.BInterpol('Base IPCA'!$C$3:$C$13,'Base IPCA'!$D$3:$D$13,AH76,"Cubic","Extrapolate=Linear","MultiX=Average","Skip=True","Sort=True")</f>
        <v>11.016934065934066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720.29070450013455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203.248615500038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127.68630750002387</v>
      </c>
      <c r="AC77" s="55">
        <f t="shared" ref="AC77:AC78" si="34">SUM(Q77:AB77)</f>
        <v>1051.2256275001964</v>
      </c>
      <c r="AD77" s="5">
        <f t="shared" ca="1" si="28"/>
        <v>1.5220795870172181E-2</v>
      </c>
      <c r="AH77" s="42">
        <f t="shared" ca="1" si="32"/>
        <v>46053</v>
      </c>
      <c r="AI77" s="43">
        <f ca="1">_xll.BInterpol('Base IPCA'!$C$3:$C$13,'Base IPCA'!$E$3:$E$13,AH77,"Cubic","Extrapolate=Linear","MultiX=Average","Skip=True","Sort=True")</f>
        <v>11.019343589743592</v>
      </c>
      <c r="AJ77" s="43">
        <f ca="1">_xll.BInterpol('Base IPCA'!$C$3:$C$13,'Base IPCA'!$D$3:$D$13,AH77,"Cubic","Extrapolate=Linear","MultiX=Average","Skip=True","Sort=True")</f>
        <v>11.01183846153846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720.61099599999852</v>
      </c>
      <c r="U78" s="16">
        <f>IFERROR(U26*_xll.BDP($P78&amp;" Corp","RISK_MTY_MID")/100,(U26*0.79307))</f>
        <v>3368.1092289999929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946.42457999999806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635.1007049999987</v>
      </c>
      <c r="AC78" s="55">
        <f t="shared" si="34"/>
        <v>5670.2455099999879</v>
      </c>
      <c r="AD78" s="5">
        <f t="shared" ca="1" si="28"/>
        <v>8.2100024184821388E-2</v>
      </c>
      <c r="AH78" s="42">
        <f t="shared" ca="1" si="32"/>
        <v>46054</v>
      </c>
      <c r="AI78" s="43">
        <f ca="1">_xll.BInterpol('Base IPCA'!$C$3:$C$13,'Base IPCA'!$E$3:$E$13,AH78,"Cubic","Extrapolate=Linear","MultiX=Average","Skip=True","Sort=True")</f>
        <v>11.014200000000001</v>
      </c>
      <c r="AJ78" s="43">
        <f ca="1">_xll.BInterpol('Base IPCA'!$C$3:$C$13,'Base IPCA'!$D$3:$D$13,AH78,"Cubic","Extrapolate=Linear","MultiX=Average","Skip=True","Sort=True")</f>
        <v>11.006742857142857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282.74332800001002</v>
      </c>
      <c r="U79" s="16">
        <f>IFERROR(U27*_xll.BDP($P79&amp;" Corp","RISK_MTY_MID")/100,(U27*0.5276))</f>
        <v>1203.1017120000427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512.59249600001817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222.63632800000789</v>
      </c>
      <c r="AC79" s="55">
        <f t="shared" si="30"/>
        <v>2221.0738640000786</v>
      </c>
      <c r="AD79" s="5">
        <f t="shared" ca="1" si="28"/>
        <v>3.2159139781353409E-2</v>
      </c>
      <c r="AH79" s="42">
        <f t="shared" ca="1" si="32"/>
        <v>46055</v>
      </c>
      <c r="AI79" s="43">
        <f ca="1">_xll.BInterpol('Base IPCA'!$C$3:$C$13,'Base IPCA'!$E$3:$E$13,AH79,"Cubic","Extrapolate=Linear","MultiX=Average","Skip=True","Sort=True")</f>
        <v>11.009056410256411</v>
      </c>
      <c r="AJ79" s="43">
        <f ca="1">_xll.BInterpol('Base IPCA'!$C$3:$C$13,'Base IPCA'!$D$3:$D$13,AH79,"Cubic","Extrapolate=Linear","MultiX=Average","Skip=True","Sort=True")</f>
        <v>11.001647252747253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339.94805899998346</v>
      </c>
      <c r="U80" s="16">
        <f>IFERROR(U28*_xll.BDP($P80&amp;" Corp","RISK_MTY_MID")/100,(U28*0.51479))</f>
        <v>1019.8441769999504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400.7435389999805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265.98022499998706</v>
      </c>
      <c r="AC80" s="55">
        <f t="shared" si="30"/>
        <v>2026.5159999999014</v>
      </c>
      <c r="AD80" s="5">
        <f t="shared" ca="1" si="28"/>
        <v>2.9342117959001702E-2</v>
      </c>
      <c r="AH80" s="42">
        <f t="shared" ca="1" si="32"/>
        <v>46056</v>
      </c>
      <c r="AI80" s="43">
        <f ca="1">_xll.BInterpol('Base IPCA'!$C$3:$C$13,'Base IPCA'!$E$3:$E$13,AH80,"Cubic","Extrapolate=Linear","MultiX=Average","Skip=True","Sort=True")</f>
        <v>11.003912820512822</v>
      </c>
      <c r="AJ80" s="43">
        <f ca="1">_xll.BInterpol('Base IPCA'!$C$3:$C$13,'Base IPCA'!$D$3:$D$13,AH80,"Cubic","Extrapolate=Linear","MultiX=Average","Skip=True","Sort=True")</f>
        <v>10.996551648351648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325.33460999995782</v>
      </c>
      <c r="U81" s="16">
        <f>IFERROR(U29*_xll.BDP($P81&amp;" Corp","RISK_MTY_MID")/100,(U29*0.51479))</f>
        <v>1243.9264499998387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381.47077799995054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220.71720599997138</v>
      </c>
      <c r="AC81" s="55">
        <f t="shared" ref="AC81:AC83" si="35">SUM(Q81:AB81)</f>
        <v>2171.4490439997185</v>
      </c>
      <c r="AD81" s="5">
        <f t="shared" ca="1" si="28"/>
        <v>3.1440617291452089E-2</v>
      </c>
      <c r="AH81" s="42">
        <f t="shared" ca="1" si="32"/>
        <v>46057</v>
      </c>
      <c r="AI81" s="43">
        <f ca="1">_xll.BInterpol('Base IPCA'!$C$3:$C$13,'Base IPCA'!$E$3:$E$13,AH81,"Cubic","Extrapolate=Linear","MultiX=Average","Skip=True","Sort=True")</f>
        <v>10.998769230769232</v>
      </c>
      <c r="AJ81" s="43">
        <f ca="1">_xll.BInterpol('Base IPCA'!$C$3:$C$13,'Base IPCA'!$D$3:$D$13,AH81,"Cubic","Extrapolate=Linear","MultiX=Average","Skip=True","Sort=True")</f>
        <v>10.991456043956044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268.34245999995687</v>
      </c>
      <c r="U82" s="16">
        <f>IFERROR(U30*_xll.BDP($P82&amp;" Corp","RISK_MTY_MID")/100,(U30*0.3708))</f>
        <v>673.57354199989175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280.23104999995496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136.54894799997805</v>
      </c>
      <c r="AC82" s="55">
        <f t="shared" si="35"/>
        <v>1358.6959999997816</v>
      </c>
      <c r="AD82" s="5">
        <f t="shared" ca="1" si="28"/>
        <v>1.9672688645152227E-2</v>
      </c>
      <c r="AH82" s="42">
        <f t="shared" ca="1" si="32"/>
        <v>46058</v>
      </c>
      <c r="AI82" s="43">
        <f ca="1">_xll.BInterpol('Base IPCA'!$C$3:$C$13,'Base IPCA'!$E$3:$E$13,AH82,"Cubic","Extrapolate=Linear","MultiX=Average","Skip=True","Sort=True")</f>
        <v>10.993625641025643</v>
      </c>
      <c r="AJ82" s="43">
        <f ca="1">_xll.BInterpol('Base IPCA'!$C$3:$C$13,'Base IPCA'!$D$3:$D$13,AH82,"Cubic","Extrapolate=Linear","MultiX=Average","Skip=True","Sort=True")</f>
        <v>10.986360439560439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1602.5998065000258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653.45745850001049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325.80663500000526</v>
      </c>
      <c r="AC83" s="55">
        <f t="shared" si="35"/>
        <v>2581.8639000000417</v>
      </c>
      <c r="AD83" s="5">
        <f t="shared" ca="1" si="28"/>
        <v>3.7383053036784845E-2</v>
      </c>
      <c r="AH83" s="42">
        <f t="shared" ca="1" si="32"/>
        <v>46059</v>
      </c>
      <c r="AI83" s="43">
        <f ca="1">_xll.BInterpol('Base IPCA'!$C$3:$C$13,'Base IPCA'!$E$3:$E$13,AH83,"Cubic","Extrapolate=Linear","MultiX=Average","Skip=True","Sort=True")</f>
        <v>10.988482051282052</v>
      </c>
      <c r="AJ83" s="43">
        <f ca="1">_xll.BInterpol('Base IPCA'!$C$3:$C$13,'Base IPCA'!$D$3:$D$13,AH83,"Cubic","Extrapolate=Linear","MultiX=Average","Skip=True","Sort=True")</f>
        <v>10.981264835164835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104.40470800000388</v>
      </c>
      <c r="U84" s="16">
        <f>IFERROR(U32*_xll.BDP($P84&amp;" Corp","RISK_MTY_MID")/100,(U32*0.43592))</f>
        <v>249.02757200000929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178.74736000000667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92.217388000003453</v>
      </c>
      <c r="AC84" s="55">
        <f t="shared" si="30"/>
        <v>624.39702800002328</v>
      </c>
      <c r="AD84" s="5">
        <f t="shared" ca="1" si="28"/>
        <v>9.0407039711641376E-3</v>
      </c>
      <c r="AH84" s="42">
        <f t="shared" ca="1" si="32"/>
        <v>46060</v>
      </c>
      <c r="AI84" s="43">
        <f ca="1">_xll.BInterpol('Base IPCA'!$C$3:$C$13,'Base IPCA'!$E$3:$E$13,AH84,"Cubic","Extrapolate=Linear","MultiX=Average","Skip=True","Sort=True")</f>
        <v>10.983338461538462</v>
      </c>
      <c r="AJ84" s="43">
        <f ca="1">_xll.BInterpol('Base IPCA'!$C$3:$C$13,'Base IPCA'!$D$3:$D$13,AH84,"Cubic","Extrapolate=Linear","MultiX=Average","Skip=True","Sort=True")</f>
        <v>10.97616923076923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573.85130399996251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1030.6237499999327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618.3742499999596</v>
      </c>
      <c r="AC85" s="55">
        <f t="shared" si="30"/>
        <v>2222.8493039998548</v>
      </c>
      <c r="AD85" s="5">
        <f t="shared" ca="1" si="28"/>
        <v>3.2184846546018754E-2</v>
      </c>
      <c r="AH85" s="42">
        <f t="shared" ca="1" si="32"/>
        <v>46061</v>
      </c>
      <c r="AI85" s="43">
        <f ca="1">_xll.BInterpol('Base IPCA'!$C$3:$C$13,'Base IPCA'!$E$3:$E$13,AH85,"Cubic","Extrapolate=Linear","MultiX=Average","Skip=True","Sort=True")</f>
        <v>10.978194871794873</v>
      </c>
      <c r="AJ85" s="43">
        <f ca="1">_xll.BInterpol('Base IPCA'!$C$3:$C$13,'Base IPCA'!$D$3:$D$13,AH85,"Cubic","Extrapolate=Linear","MultiX=Average","Skip=True","Sort=True")</f>
        <v>10.971073626373625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249.66269999997621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51.180853499995116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53.261375999994925</v>
      </c>
      <c r="AC86" s="55">
        <f t="shared" ref="AC86:AC89" si="36">SUM(Q86:AB86)</f>
        <v>354.10492949996626</v>
      </c>
      <c r="AD86" s="5">
        <f t="shared" ca="1" si="28"/>
        <v>5.1271189624224516E-3</v>
      </c>
      <c r="AH86" s="42">
        <f t="shared" ca="1" si="32"/>
        <v>46062</v>
      </c>
      <c r="AI86" s="43">
        <f ca="1">_xll.BInterpol('Base IPCA'!$C$3:$C$13,'Base IPCA'!$E$3:$E$13,AH86,"Cubic","Extrapolate=Linear","MultiX=Average","Skip=True","Sort=True")</f>
        <v>10.973051282051284</v>
      </c>
      <c r="AJ86" s="43">
        <f ca="1">_xll.BInterpol('Base IPCA'!$C$3:$C$13,'Base IPCA'!$D$3:$D$13,AH86,"Cubic","Extrapolate=Linear","MultiX=Average","Skip=True","Sort=True")</f>
        <v>10.965978021978021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329.9166174999807</v>
      </c>
      <c r="U87" s="16">
        <f>IFERROR(U35*_xll.BDP($P87&amp;" Corp","RISK_MTY_MID")/100,(U35*0.40341))</f>
        <v>868.20162499994922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464.39550749997284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184.7237499999892</v>
      </c>
      <c r="AC87" s="55">
        <f t="shared" si="36"/>
        <v>1847.237499999892</v>
      </c>
      <c r="AD87" s="5">
        <f t="shared" ref="AD87:AD104" ca="1" si="38">+AC87/$AC$105</f>
        <v>2.6746327501628843E-2</v>
      </c>
      <c r="AH87" s="42">
        <f t="shared" ca="1" si="32"/>
        <v>46063</v>
      </c>
      <c r="AI87" s="43">
        <f ca="1">_xll.BInterpol('Base IPCA'!$C$3:$C$13,'Base IPCA'!$E$3:$E$13,AH87,"Cubic","Extrapolate=Linear","MultiX=Average","Skip=True","Sort=True")</f>
        <v>10.967907692307694</v>
      </c>
      <c r="AJ87" s="43">
        <f ca="1">_xll.BInterpol('Base IPCA'!$C$3:$C$13,'Base IPCA'!$D$3:$D$13,AH87,"Cubic","Extrapolate=Linear","MultiX=Average","Skip=True","Sort=True")</f>
        <v>10.960882417582418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584.47896699997057</v>
      </c>
      <c r="U88" s="16">
        <f>IFERROR(U36*_xll.BDP($P88&amp;" Corp","RISK_MTY_MID")/100,(U36*0.56156))</f>
        <v>1402.5270739999294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597.82577499996989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306.97658399998454</v>
      </c>
      <c r="AC88" s="55">
        <f t="shared" si="36"/>
        <v>2891.8083999998544</v>
      </c>
      <c r="AD88" s="5">
        <f t="shared" ca="1" si="38"/>
        <v>4.1870768939219739E-2</v>
      </c>
      <c r="AH88" s="42">
        <f t="shared" ca="1" si="32"/>
        <v>46064</v>
      </c>
      <c r="AI88" s="43">
        <f ca="1">_xll.BInterpol('Base IPCA'!$C$3:$C$13,'Base IPCA'!$E$3:$E$13,AH88,"Cubic","Extrapolate=Linear","MultiX=Average","Skip=True","Sort=True")</f>
        <v>10.962764102564105</v>
      </c>
      <c r="AJ88" s="43">
        <f ca="1">_xll.BInterpol('Base IPCA'!$C$3:$C$13,'Base IPCA'!$D$3:$D$13,AH88,"Cubic","Extrapolate=Linear","MultiX=Average","Skip=True","Sort=True")</f>
        <v>10.955786813186812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213.11969399999725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144.26084549999814</v>
      </c>
      <c r="AC89" s="55">
        <f t="shared" si="36"/>
        <v>357.38053949999539</v>
      </c>
      <c r="AD89" s="5">
        <f t="shared" ca="1" si="38"/>
        <v>5.1745468312419159E-3</v>
      </c>
      <c r="AH89" s="42">
        <f t="shared" ca="1" si="32"/>
        <v>46065</v>
      </c>
      <c r="AI89" s="43">
        <f ca="1">_xll.BInterpol('Base IPCA'!$C$3:$C$13,'Base IPCA'!$E$3:$E$13,AH89,"Cubic","Extrapolate=Linear","MultiX=Average","Skip=True","Sort=True")</f>
        <v>10.957620512820515</v>
      </c>
      <c r="AJ89" s="43">
        <f ca="1">_xll.BInterpol('Base IPCA'!$C$3:$C$13,'Base IPCA'!$D$3:$D$13,AH89,"Cubic","Extrapolate=Linear","MultiX=Average","Skip=True","Sort=True")</f>
        <v>10.950691208791209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991.88477900011605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68.364489000008007</v>
      </c>
      <c r="AC90" s="55">
        <f t="shared" si="30"/>
        <v>1060.2492680001242</v>
      </c>
      <c r="AD90" s="5">
        <f t="shared" ca="1" si="38"/>
        <v>1.5351450019445377E-2</v>
      </c>
      <c r="AH90" s="42">
        <f t="shared" ca="1" si="32"/>
        <v>46066</v>
      </c>
      <c r="AI90" s="43">
        <f ca="1">_xll.BInterpol('Base IPCA'!$C$3:$C$13,'Base IPCA'!$E$3:$E$13,AH90,"Cubic","Extrapolate=Linear","MultiX=Average","Skip=True","Sort=True")</f>
        <v>10.952476923076924</v>
      </c>
      <c r="AJ90" s="43">
        <f ca="1">_xll.BInterpol('Base IPCA'!$C$3:$C$13,'Base IPCA'!$D$3:$D$13,AH90,"Cubic","Extrapolate=Linear","MultiX=Average","Skip=True","Sort=True")</f>
        <v>10.945595604395605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89.344646499999158</v>
      </c>
      <c r="U91" s="16">
        <f>IFERROR(U39*_xll.BDP($P91&amp;" Corp","RISK_MTY_MID")/100,(U39*0.5))</f>
        <v>92.942417499999124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247.04694199999764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429.33400599999595</v>
      </c>
      <c r="AD91" s="5">
        <f t="shared" ca="1" si="38"/>
        <v>6.2163679180737971E-3</v>
      </c>
      <c r="AH91" s="42">
        <f t="shared" ca="1" si="32"/>
        <v>46067</v>
      </c>
      <c r="AI91" s="43">
        <f ca="1">_xll.BInterpol('Base IPCA'!$C$3:$C$13,'Base IPCA'!$E$3:$E$13,AH91,"Cubic","Extrapolate=Linear","MultiX=Average","Skip=True","Sort=True")</f>
        <v>10.947333333333335</v>
      </c>
      <c r="AJ91" s="43">
        <f ca="1">_xll.BInterpol('Base IPCA'!$C$3:$C$13,'Base IPCA'!$D$3:$D$13,AH91,"Cubic","Extrapolate=Linear","MultiX=Average","Skip=True","Sort=True")</f>
        <v>10.9405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234.43541999998203</v>
      </c>
      <c r="U92" s="16">
        <f>IFERROR(U40*_xll.BDP($P92&amp;" Corp","RISK_MTY_MID")/100,(U40*0.5))</f>
        <v>152.26217999998835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129.3020099999901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193.3487999999852</v>
      </c>
      <c r="AC92" s="55">
        <f t="shared" si="30"/>
        <v>709.34840999994572</v>
      </c>
      <c r="AD92" s="5">
        <f t="shared" ca="1" si="38"/>
        <v>1.0270723113091493E-2</v>
      </c>
      <c r="AH92" s="42">
        <f t="shared" ca="1" si="32"/>
        <v>46068</v>
      </c>
      <c r="AI92" s="43">
        <f ca="1">_xll.BInterpol('Base IPCA'!$C$3:$C$13,'Base IPCA'!$E$3:$E$13,AH92,"Cubic","Extrapolate=Linear","MultiX=Average","Skip=True","Sort=True")</f>
        <v>10.942189743589745</v>
      </c>
      <c r="AJ92" s="43">
        <f ca="1">_xll.BInterpol('Base IPCA'!$C$3:$C$13,'Base IPCA'!$D$3:$D$13,AH92,"Cubic","Extrapolate=Linear","MultiX=Average","Skip=True","Sort=True")</f>
        <v>10.935404395604396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234.12728100004665</v>
      </c>
      <c r="U93" s="16">
        <f>IFERROR(U41*_xll.BDP($P93&amp;" Corp","RISK_MTY_MID")/100,(U41*0.34243))</f>
        <v>683.81932200013625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263.16864450005244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181.13427750003609</v>
      </c>
      <c r="AC93" s="55">
        <f t="shared" ref="AC93:AC94" si="39">SUM(Q93:AB93)</f>
        <v>1362.2495250002717</v>
      </c>
      <c r="AD93" s="5">
        <f t="shared" ca="1" si="38"/>
        <v>1.9724140471703136E-2</v>
      </c>
      <c r="AH93" s="42">
        <f t="shared" ca="1" si="32"/>
        <v>46069</v>
      </c>
      <c r="AI93" s="43">
        <f ca="1">_xll.BInterpol('Base IPCA'!$C$3:$C$13,'Base IPCA'!$E$3:$E$13,AH93,"Cubic","Extrapolate=Linear","MultiX=Average","Skip=True","Sort=True")</f>
        <v>10.937046153846156</v>
      </c>
      <c r="AJ93" s="43">
        <f ca="1">_xll.BInterpol('Base IPCA'!$C$3:$C$13,'Base IPCA'!$D$3:$D$13,AH93,"Cubic","Extrapolate=Linear","MultiX=Average","Skip=True","Sort=True")</f>
        <v>10.930308791208791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177.73284750003256</v>
      </c>
      <c r="U94" s="16">
        <f>IFERROR(U42*_xll.BDP($P94&amp;" Corp","RISK_MTY_MID")/100,(U42*0.33))</f>
        <v>520.1937000000953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202.29755000003709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317.89615000005824</v>
      </c>
      <c r="AC94" s="55">
        <f t="shared" si="39"/>
        <v>1218.1202475002233</v>
      </c>
      <c r="AD94" s="5">
        <f t="shared" ca="1" si="38"/>
        <v>1.7637278950870184E-2</v>
      </c>
      <c r="AH94" s="42">
        <f t="shared" ca="1" si="32"/>
        <v>46070</v>
      </c>
      <c r="AI94" s="43">
        <f ca="1">_xll.BInterpol('Base IPCA'!$C$3:$C$13,'Base IPCA'!$E$3:$E$13,AH94,"Cubic","Extrapolate=Linear","MultiX=Average","Skip=True","Sort=True")</f>
        <v>10.931902564102565</v>
      </c>
      <c r="AJ94" s="43">
        <f ca="1">_xll.BInterpol('Base IPCA'!$C$3:$C$13,'Base IPCA'!$D$3:$D$13,AH94,"Cubic","Extrapolate=Linear","MultiX=Average","Skip=True","Sort=True")</f>
        <v>10.925213186813187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36.393670000013117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36.393670000013117</v>
      </c>
      <c r="AD95" s="5">
        <f t="shared" ca="1" si="38"/>
        <v>5.2694741028514868E-4</v>
      </c>
      <c r="AH95" s="42">
        <f t="shared" ca="1" si="32"/>
        <v>46071</v>
      </c>
      <c r="AI95" s="43">
        <f ca="1">_xll.BInterpol('Base IPCA'!$C$3:$C$13,'Base IPCA'!$E$3:$E$13,AH95,"Cubic","Extrapolate=Linear","MultiX=Average","Skip=True","Sort=True")</f>
        <v>10.926758974358975</v>
      </c>
      <c r="AJ95" s="43">
        <f ca="1">_xll.BInterpol('Base IPCA'!$C$3:$C$13,'Base IPCA'!$D$3:$D$13,AH95,"Cubic","Extrapolate=Linear","MultiX=Average","Skip=True","Sort=True")</f>
        <v>10.920117582417582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147.06229500003474</v>
      </c>
      <c r="U96" s="16">
        <f>IFERROR(U44*_xll.BDP($P96&amp;" Corp","RISK_MTY_MID")/100,(U44*0.35))</f>
        <v>629.23888350014863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184.29721650004353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125.15940000002956</v>
      </c>
      <c r="AC96" s="55">
        <f t="shared" si="27"/>
        <v>1085.7577950002565</v>
      </c>
      <c r="AD96" s="5">
        <f t="shared" ca="1" si="38"/>
        <v>1.5720790408664261E-2</v>
      </c>
      <c r="AH96" s="42">
        <f t="shared" ca="1" si="32"/>
        <v>46072</v>
      </c>
      <c r="AI96" s="43">
        <f ca="1">_xll.BInterpol('Base IPCA'!$C$3:$C$13,'Base IPCA'!$E$3:$E$13,AH96,"Cubic","Extrapolate=Linear","MultiX=Average","Skip=True","Sort=True")</f>
        <v>10.921615384615386</v>
      </c>
      <c r="AJ96" s="43">
        <f ca="1">_xll.BInterpol('Base IPCA'!$C$3:$C$13,'Base IPCA'!$D$3:$D$13,AH96,"Cubic","Extrapolate=Linear","MultiX=Average","Skip=True","Sort=True")</f>
        <v>10.915021978021977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>
        <f t="shared" ca="1" si="38"/>
        <v>4.8876791869320389E-2</v>
      </c>
      <c r="AH97" s="42">
        <f t="shared" ca="1" si="32"/>
        <v>46073</v>
      </c>
      <c r="AI97" s="43">
        <f ca="1">_xll.BInterpol('Base IPCA'!$C$3:$C$13,'Base IPCA'!$E$3:$E$13,AH97,"Cubic","Extrapolate=Linear","MultiX=Average","Skip=True","Sort=True")</f>
        <v>10.916471794871796</v>
      </c>
      <c r="AJ97" s="43">
        <f ca="1">_xll.BInterpol('Base IPCA'!$C$3:$C$13,'Base IPCA'!$D$3:$D$13,AH97,"Cubic","Extrapolate=Linear","MultiX=Average","Skip=True","Sort=True")</f>
        <v>10.909926373626373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>
        <f t="shared" ca="1" si="38"/>
        <v>5.4880114294685832E-3</v>
      </c>
      <c r="AH98" s="42">
        <f t="shared" ca="1" si="32"/>
        <v>46074</v>
      </c>
      <c r="AI98" s="43">
        <f ca="1">_xll.BInterpol('Base IPCA'!$C$3:$C$13,'Base IPCA'!$E$3:$E$13,AH98,"Cubic","Extrapolate=Linear","MultiX=Average","Skip=True","Sort=True")</f>
        <v>10.911328205128207</v>
      </c>
      <c r="AJ98" s="43">
        <f ca="1">_xll.BInterpol('Base IPCA'!$C$3:$C$13,'Base IPCA'!$D$3:$D$13,AH98,"Cubic","Extrapolate=Linear","MultiX=Average","Skip=True","Sort=True")</f>
        <v>10.904830769230768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>
        <f t="shared" ca="1" si="38"/>
        <v>9.8697466539197243E-3</v>
      </c>
      <c r="AH99" s="42">
        <f t="shared" ca="1" si="32"/>
        <v>46075</v>
      </c>
      <c r="AI99" s="43">
        <f ca="1">_xll.BInterpol('Base IPCA'!$C$3:$C$13,'Base IPCA'!$E$3:$E$13,AH99,"Cubic","Extrapolate=Linear","MultiX=Average","Skip=True","Sort=True")</f>
        <v>10.906184615384618</v>
      </c>
      <c r="AJ99" s="43">
        <f ca="1">_xll.BInterpol('Base IPCA'!$C$3:$C$13,'Base IPCA'!$D$3:$D$13,AH99,"Cubic","Extrapolate=Linear","MultiX=Average","Skip=True","Sort=True")</f>
        <v>10.899735164835164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3.2726333878120672E-3</v>
      </c>
      <c r="AH100" s="42">
        <f t="shared" ca="1" si="32"/>
        <v>46076</v>
      </c>
      <c r="AI100" s="43">
        <f ca="1">_xll.BInterpol('Base IPCA'!$C$3:$C$13,'Base IPCA'!$E$3:$E$13,AH100,"Cubic","Extrapolate=Linear","MultiX=Average","Skip=True","Sort=True")</f>
        <v>10.901041025641026</v>
      </c>
      <c r="AJ100" s="43">
        <f ca="1">_xll.BInterpol('Base IPCA'!$C$3:$C$13,'Base IPCA'!$D$3:$D$13,AH100,"Cubic","Extrapolate=Linear","MultiX=Average","Skip=True","Sort=True")</f>
        <v>10.894639560439559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14.019136585739034</v>
      </c>
      <c r="AC101" s="55">
        <f t="shared" si="27"/>
        <v>14.019136585739034</v>
      </c>
      <c r="AD101" s="5">
        <f t="shared" ca="1" si="38"/>
        <v>2.0298441235210141E-4</v>
      </c>
      <c r="AH101" s="42">
        <f t="shared" ca="1" si="32"/>
        <v>46077</v>
      </c>
      <c r="AI101" s="43">
        <f ca="1">_xll.BInterpol('Base IPCA'!$C$3:$C$13,'Base IPCA'!$E$3:$E$13,AH101,"Cubic","Extrapolate=Linear","MultiX=Average","Skip=True","Sort=True")</f>
        <v>10.895897435897437</v>
      </c>
      <c r="AJ101" s="43">
        <f ca="1">_xll.BInterpol('Base IPCA'!$C$3:$C$13,'Base IPCA'!$D$3:$D$13,AH101,"Cubic","Extrapolate=Linear","MultiX=Average","Skip=True","Sort=True")</f>
        <v>10.889543956043955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>
        <f t="shared" ca="1" si="38"/>
        <v>0</v>
      </c>
      <c r="AH102" s="42">
        <f t="shared" ca="1" si="32"/>
        <v>46078</v>
      </c>
      <c r="AI102" s="43">
        <f ca="1">_xll.BInterpol('Base IPCA'!$C$3:$C$13,'Base IPCA'!$E$3:$E$13,AH102,"Cubic","Extrapolate=Linear","MultiX=Average","Skip=True","Sort=True")</f>
        <v>10.890753846153848</v>
      </c>
      <c r="AJ102" s="43">
        <f ca="1">_xll.BInterpol('Base IPCA'!$C$3:$C$13,'Base IPCA'!$D$3:$D$13,AH102,"Cubic","Extrapolate=Linear","MultiX=Average","Skip=True","Sort=True")</f>
        <v>10.884448351648352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>
        <f t="shared" ca="1" si="38"/>
        <v>0</v>
      </c>
      <c r="AH103" s="42">
        <f t="shared" ca="1" si="32"/>
        <v>46079</v>
      </c>
      <c r="AI103" s="43">
        <f ca="1">_xll.BInterpol('Base IPCA'!$C$3:$C$13,'Base IPCA'!$E$3:$E$13,AH103,"Cubic","Extrapolate=Linear","MultiX=Average","Skip=True","Sort=True")</f>
        <v>10.885610256410258</v>
      </c>
      <c r="AJ103" s="43">
        <f ca="1">_xll.BInterpol('Base IPCA'!$C$3:$C$13,'Base IPCA'!$D$3:$D$13,AH103,"Cubic","Extrapolate=Linear","MultiX=Average","Skip=True","Sort=True")</f>
        <v>10.879352747252746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46080</v>
      </c>
      <c r="AI104" s="43">
        <f ca="1">_xll.BInterpol('Base IPCA'!$C$3:$C$13,'Base IPCA'!$E$3:$E$13,AH104,"Cubic","Extrapolate=Linear","MultiX=Average","Skip=True","Sort=True")</f>
        <v>10.880466666666667</v>
      </c>
      <c r="AJ104" s="43">
        <f ca="1">_xll.BInterpol('Base IPCA'!$C$3:$C$13,'Base IPCA'!$D$3:$D$13,AH104,"Cubic","Extrapolate=Linear","MultiX=Average","Skip=True","Sort=True")</f>
        <v>10.874257142857143</v>
      </c>
    </row>
    <row r="105" spans="14:36" ht="15.75" thickBot="1" x14ac:dyDescent="0.3">
      <c r="Q105" s="63">
        <f t="shared" ref="Q105:AC105" ca="1" si="46">SUM(Q55:Q104)</f>
        <v>906.12925349999773</v>
      </c>
      <c r="R105" s="64">
        <f t="shared" ca="1" si="46"/>
        <v>823.10458049999761</v>
      </c>
      <c r="S105" s="64">
        <f t="shared" ca="1" si="46"/>
        <v>2143.0763652502155</v>
      </c>
      <c r="T105" s="64">
        <f t="shared" ca="1" si="46"/>
        <v>8404.2361423998191</v>
      </c>
      <c r="U105" s="64">
        <f t="shared" ca="1" si="46"/>
        <v>36037.499350949969</v>
      </c>
      <c r="V105" s="64">
        <f t="shared" ca="1" si="46"/>
        <v>163.27319900001081</v>
      </c>
      <c r="W105" s="64">
        <f t="shared" ca="1" si="46"/>
        <v>0</v>
      </c>
      <c r="X105" s="64">
        <f t="shared" ca="1" si="46"/>
        <v>286.73070249999637</v>
      </c>
      <c r="Y105" s="64">
        <f t="shared" ca="1" si="46"/>
        <v>0</v>
      </c>
      <c r="Z105" s="64">
        <f t="shared" ca="1" si="46"/>
        <v>12343.632259999878</v>
      </c>
      <c r="AA105" s="64">
        <f t="shared" ca="1" si="46"/>
        <v>0</v>
      </c>
      <c r="AB105" s="57">
        <f t="shared" ca="1" si="46"/>
        <v>7957.4075450857072</v>
      </c>
      <c r="AC105" s="65">
        <f t="shared" ca="1" si="46"/>
        <v>69065.089399185585</v>
      </c>
      <c r="AH105" s="42">
        <f t="shared" ca="1" si="32"/>
        <v>46081</v>
      </c>
      <c r="AI105" s="43">
        <f ca="1">_xll.BInterpol('Base IPCA'!$C$3:$C$13,'Base IPCA'!$E$3:$E$13,AH105,"Cubic","Extrapolate=Linear","MultiX=Average","Skip=True","Sort=True")</f>
        <v>10.875323076923078</v>
      </c>
      <c r="AJ105" s="43">
        <f ca="1">_xll.BInterpol('Base IPCA'!$C$3:$C$13,'Base IPCA'!$D$3:$D$13,AH105,"Cubic","Extrapolate=Linear","MultiX=Average","Skip=True","Sort=True")</f>
        <v>10.869161538461539</v>
      </c>
    </row>
    <row r="106" spans="14:36" ht="15.75" thickBot="1" x14ac:dyDescent="0.3">
      <c r="U106" s="140"/>
      <c r="AH106" s="42">
        <f t="shared" ca="1" si="32"/>
        <v>46082</v>
      </c>
      <c r="AI106" s="43">
        <f ca="1">_xll.BInterpol('Base IPCA'!$C$3:$C$13,'Base IPCA'!$E$3:$E$13,AH106,"Cubic","Extrapolate=Linear","MultiX=Average","Skip=True","Sort=True")</f>
        <v>10.870179487179488</v>
      </c>
      <c r="AJ106" s="43">
        <f ca="1">_xll.BInterpol('Base IPCA'!$C$3:$C$13,'Base IPCA'!$D$3:$D$13,AH106,"Cubic","Extrapolate=Linear","MultiX=Average","Skip=True","Sort=True")</f>
        <v>10.864065934065934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46083</v>
      </c>
      <c r="AI107" s="43">
        <f ca="1">_xll.BInterpol('Base IPCA'!$C$3:$C$13,'Base IPCA'!$E$3:$E$13,AH107,"Cubic","Extrapolate=Linear","MultiX=Average","Skip=True","Sort=True")</f>
        <v>10.865035897435899</v>
      </c>
      <c r="AJ107" s="43">
        <f ca="1">_xll.BInterpol('Base IPCA'!$C$3:$C$13,'Base IPCA'!$D$3:$D$13,AH107,"Cubic","Extrapolate=Linear","MultiX=Average","Skip=True","Sort=True")</f>
        <v>10.858970329670329</v>
      </c>
    </row>
    <row r="108" spans="14:36" x14ac:dyDescent="0.25">
      <c r="P108" s="52" t="s">
        <v>172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46084</v>
      </c>
      <c r="AI108" s="43">
        <f ca="1">_xll.BInterpol('Base IPCA'!$C$3:$C$13,'Base IPCA'!$E$3:$E$13,AH108,"Cubic","Extrapolate=Linear","MultiX=Average","Skip=True","Sort=True")</f>
        <v>10.859892307692309</v>
      </c>
      <c r="AJ108" s="43">
        <f ca="1">_xll.BInterpol('Base IPCA'!$C$3:$C$13,'Base IPCA'!$D$3:$D$13,AH108,"Cubic","Extrapolate=Linear","MultiX=Average","Skip=True","Sort=True")</f>
        <v>10.853874725274725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-80.254799233312951</v>
      </c>
      <c r="R109" s="16">
        <f ca="1">SUMIFS(Estratégia!$F:$F,Estratégia!$C:$C,R$107,Estratégia!$D:$D,$P109,Estratégia!$E:$E,"Hedge IPCA")*VLOOKUP($P109,$B$18:$M$26,12,0)</f>
        <v>-80.254799233312951</v>
      </c>
      <c r="S109" s="16">
        <f ca="1">SUMIFS(Estratégia!$F:$F,Estratégia!$C:$C,S$107,Estratégia!$D:$D,$P109,Estratégia!$E:$E,"Hedge IPCA")*VLOOKUP($P109,$B$18:$M$26,12,0)</f>
        <v>-183.43954110471532</v>
      </c>
      <c r="T109" s="16">
        <f ca="1">SUMIFS(Estratégia!$F:$F,Estratégia!$C:$C,T$107,Estratégia!$D:$D,$P109,Estratégia!$E:$E,"Hedge IPCA")*VLOOKUP($P109,$B$18:$M$26,12,0)</f>
        <v>-137.57965582853649</v>
      </c>
      <c r="U109" s="16">
        <f ca="1">SUMIFS(Estratégia!$F:$F,Estratégia!$C:$C,U$107,Estratégia!$D:$D,$P109,Estratégia!$E:$E,"Hedge IPCA")*VLOOKUP($P109,$B$18:$M$26,12,0)</f>
        <v>-481.52879539987771</v>
      </c>
      <c r="V109" s="16">
        <f ca="1">SUMIFS(Estratégia!$F:$F,Estratégia!$C:$C,V$107,Estratégia!$D:$D,$P109,Estratégia!$E:$E,"Hedge IPCA")*VLOOKUP($P109,$B$18:$M$26,12,0)</f>
        <v>-11.464971319044707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-80.254799233312951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-137.57965582853649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-114.64971319044707</v>
      </c>
      <c r="AC109" s="55">
        <f t="shared" ca="1" si="48"/>
        <v>-1307.0067303710966</v>
      </c>
      <c r="AH109" s="42">
        <f t="shared" ca="1" si="32"/>
        <v>46085</v>
      </c>
      <c r="AI109" s="43">
        <f ca="1">_xll.BInterpol('Base IPCA'!$C$3:$C$13,'Base IPCA'!$E$3:$E$13,AH109,"Cubic","Extrapolate=Linear","MultiX=Average","Skip=True","Sort=True")</f>
        <v>10.85474871794872</v>
      </c>
      <c r="AJ109" s="43">
        <f ca="1">_xll.BInterpol('Base IPCA'!$C$3:$C$13,'Base IPCA'!$D$3:$D$13,AH109,"Cubic","Extrapolate=Linear","MultiX=Average","Skip=True","Sort=True")</f>
        <v>10.84877912087912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-110.37086755342898</v>
      </c>
      <c r="R110" s="16">
        <f ca="1">SUMIFS(Estratégia!$F:$F,Estratégia!$C:$C,R$107,Estratégia!$D:$D,$P110,Estratégia!$E:$E,"Hedge IPCA")*VLOOKUP($P110,$B$18:$M$26,12,0)</f>
        <v>-110.37086755342898</v>
      </c>
      <c r="S110" s="16">
        <f ca="1">SUMIFS(Estratégia!$F:$F,Estratégia!$C:$C,S$107,Estratégia!$D:$D,$P110,Estratégia!$E:$E,"Hedge IPCA")*VLOOKUP($P110,$B$18:$M$26,12,0)</f>
        <v>-154.51921457480057</v>
      </c>
      <c r="T110" s="16">
        <f ca="1">SUMIFS(Estratégia!$F:$F,Estratégia!$C:$C,T$107,Estratégia!$D:$D,$P110,Estratégia!$E:$E,"Hedge IPCA")*VLOOKUP($P110,$B$18:$M$26,12,0)</f>
        <v>-441.48347021371592</v>
      </c>
      <c r="U110" s="16">
        <f ca="1">SUMIFS(Estratégia!$F:$F,Estratégia!$C:$C,U$107,Estratégia!$D:$D,$P110,Estratégia!$E:$E,"Hedge IPCA")*VLOOKUP($P110,$B$18:$M$26,12,0)</f>
        <v>-1214.0795430877188</v>
      </c>
      <c r="V110" s="16">
        <f ca="1">SUMIFS(Estratégia!$F:$F,Estratégia!$C:$C,V$107,Estratégia!$D:$D,$P110,Estratégia!$E:$E,"Hedge IPCA")*VLOOKUP($P110,$B$18:$M$26,12,0)</f>
        <v>-22.074173510685796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-22.074173510685796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-375.26094968165853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-286.96425563891535</v>
      </c>
      <c r="AC110" s="55">
        <f t="shared" ca="1" si="48"/>
        <v>-2737.1975153250387</v>
      </c>
      <c r="AH110" s="42">
        <f t="shared" ca="1" si="32"/>
        <v>46086</v>
      </c>
      <c r="AI110" s="43">
        <f ca="1">_xll.BInterpol('Base IPCA'!$C$3:$C$13,'Base IPCA'!$E$3:$E$13,AH110,"Cubic","Extrapolate=Linear","MultiX=Average","Skip=True","Sort=True")</f>
        <v>10.84960512820513</v>
      </c>
      <c r="AJ110" s="43">
        <f ca="1">_xll.BInterpol('Base IPCA'!$C$3:$C$13,'Base IPCA'!$D$3:$D$13,AH110,"Cubic","Extrapolate=Linear","MultiX=Average","Skip=True","Sort=True")</f>
        <v>10.843683516483516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-150.6013275408186</v>
      </c>
      <c r="R111" s="16">
        <f ca="1">SUMIFS(Estratégia!$F:$F,Estratégia!$C:$C,R$107,Estratégia!$D:$D,$P111,Estratégia!$E:$E,"Hedge IPCA")*VLOOKUP($P111,$B$18:$M$26,12,0)</f>
        <v>-150.6013275408186</v>
      </c>
      <c r="S111" s="16">
        <f ca="1">SUMIFS(Estratégia!$F:$F,Estratégia!$C:$C,S$107,Estratégia!$D:$D,$P111,Estratégia!$E:$E,"Hedge IPCA")*VLOOKUP($P111,$B$18:$M$26,12,0)</f>
        <v>-225.9019913112279</v>
      </c>
      <c r="T111" s="16">
        <f ca="1">SUMIFS(Estratégia!$F:$F,Estratégia!$C:$C,T$107,Estratégia!$D:$D,$P111,Estratégia!$E:$E,"Hedge IPCA")*VLOOKUP($P111,$B$18:$M$26,12,0)</f>
        <v>-978.90862901532091</v>
      </c>
      <c r="U111" s="16">
        <f ca="1">SUMIFS(Estratégia!$F:$F,Estratégia!$C:$C,U$107,Estratégia!$D:$D,$P111,Estratégia!$E:$E,"Hedge IPCA")*VLOOKUP($P111,$B$18:$M$26,12,0)</f>
        <v>-2673.1735638495302</v>
      </c>
      <c r="V111" s="16">
        <f ca="1">SUMIFS(Estratégia!$F:$F,Estratégia!$C:$C,V$107,Estratégia!$D:$D,$P111,Estratégia!$E:$E,"Hedge IPCA")*VLOOKUP($P111,$B$18:$M$26,12,0)</f>
        <v>-37.65033188520465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-37.65033188520465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-1204.8106203265488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-828.30730147450231</v>
      </c>
      <c r="AC111" s="55">
        <f t="shared" ca="1" si="48"/>
        <v>-6287.6054248291766</v>
      </c>
      <c r="AH111" s="42">
        <f t="shared" ca="1" si="32"/>
        <v>46087</v>
      </c>
      <c r="AI111" s="43">
        <f ca="1">_xll.BInterpol('Base IPCA'!$C$3:$C$13,'Base IPCA'!$E$3:$E$13,AH111,"Cubic","Extrapolate=Linear","MultiX=Average","Skip=True","Sort=True")</f>
        <v>10.844461538461539</v>
      </c>
      <c r="AJ111" s="43">
        <f ca="1">_xll.BInterpol('Base IPCA'!$C$3:$C$13,'Base IPCA'!$D$3:$D$13,AH111,"Cubic","Extrapolate=Linear","MultiX=Average","Skip=True","Sort=True")</f>
        <v>10.838587912087911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-182.12849656702019</v>
      </c>
      <c r="R112" s="16">
        <f ca="1">SUMIFS(Estratégia!$F:$F,Estratégia!$C:$C,R$107,Estratégia!$D:$D,$P112,Estratégia!$E:$E,"Hedge IPCA")*VLOOKUP($P112,$B$18:$M$26,12,0)</f>
        <v>-182.12849656702019</v>
      </c>
      <c r="S112" s="16">
        <f ca="1">SUMIFS(Estratégia!$F:$F,Estratégia!$C:$C,S$107,Estratégia!$D:$D,$P112,Estratégia!$E:$E,"Hedge IPCA")*VLOOKUP($P112,$B$18:$M$26,12,0)</f>
        <v>-273.19274485053029</v>
      </c>
      <c r="T112" s="16">
        <f ca="1">SUMIFS(Estratégia!$F:$F,Estratégia!$C:$C,T$107,Estratégia!$D:$D,$P112,Estratégia!$E:$E,"Hedge IPCA")*VLOOKUP($P112,$B$18:$M$26,12,0)</f>
        <v>-1593.6243449614267</v>
      </c>
      <c r="U112" s="16">
        <f ca="1">SUMIFS(Estratégia!$F:$F,Estratégia!$C:$C,U$107,Estratégia!$D:$D,$P112,Estratégia!$E:$E,"Hedge IPCA")*VLOOKUP($P112,$B$18:$M$26,12,0)</f>
        <v>-4006.8269244744442</v>
      </c>
      <c r="V112" s="16">
        <f ca="1">SUMIFS(Estratégia!$F:$F,Estratégia!$C:$C,V$107,Estratégia!$D:$D,$P112,Estratégia!$E:$E,"Hedge IPCA")*VLOOKUP($P112,$B$18:$M$26,12,0)</f>
        <v>-45.532124141755048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-45.532124141755048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-1639.1564691031817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-1138.3031035438762</v>
      </c>
      <c r="AC112" s="55">
        <f t="shared" ref="AC112" ca="1" si="49">SUM(Q112:AB112)</f>
        <v>-9106.4248283510096</v>
      </c>
      <c r="AH112" s="42">
        <f t="shared" ca="1" si="32"/>
        <v>46088</v>
      </c>
      <c r="AI112" s="43">
        <f ca="1">_xll.BInterpol('Base IPCA'!$C$3:$C$13,'Base IPCA'!$E$3:$E$13,AH112,"Cubic","Extrapolate=Linear","MultiX=Average","Skip=True","Sort=True")</f>
        <v>10.83931794871795</v>
      </c>
      <c r="AJ112" s="43">
        <f ca="1">_xll.BInterpol('Base IPCA'!$C$3:$C$13,'Base IPCA'!$D$3:$D$13,AH112,"Cubic","Extrapolate=Linear","MultiX=Average","Skip=True","Sort=True")</f>
        <v>10.833492307692307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-341.78545356655377</v>
      </c>
      <c r="R113" s="16">
        <f ca="1">SUMIFS(Estratégia!$F:$F,Estratégia!$C:$C,R$107,Estratégia!$D:$D,$P113,Estratégia!$E:$E,"Hedge IPCA")*VLOOKUP($P113,$B$18:$M$26,12,0)</f>
        <v>-341.78545356655377</v>
      </c>
      <c r="S113" s="16">
        <f ca="1">SUMIFS(Estratégia!$F:$F,Estratégia!$C:$C,S$107,Estratégia!$D:$D,$P113,Estratégia!$E:$E,"Hedge IPCA")*VLOOKUP($P113,$B$18:$M$26,12,0)</f>
        <v>-569.64242261092295</v>
      </c>
      <c r="T113" s="16">
        <f ca="1">SUMIFS(Estratégia!$F:$F,Estratégia!$C:$C,T$107,Estratégia!$D:$D,$P113,Estratégia!$E:$E,"Hedge IPCA")*VLOOKUP($P113,$B$18:$M$26,12,0)</f>
        <v>-3645.7115047099069</v>
      </c>
      <c r="U113" s="16">
        <f ca="1">SUMIFS(Estratégia!$F:$F,Estratégia!$C:$C,U$107,Estratégia!$D:$D,$P113,Estratégia!$E:$E,"Hedge IPCA")*VLOOKUP($P113,$B$18:$M$26,12,0)</f>
        <v>-9968.7423956911516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-56.964242261092295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-4101.4254427986452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-3019.1048398378916</v>
      </c>
      <c r="AC113" s="55">
        <f t="shared" ca="1" si="48"/>
        <v>-22045.161755042718</v>
      </c>
      <c r="AH113" s="42">
        <f t="shared" ca="1" si="32"/>
        <v>46089</v>
      </c>
      <c r="AI113" s="43">
        <f ca="1">_xll.BInterpol('Base IPCA'!$C$3:$C$13,'Base IPCA'!$E$3:$E$13,AH113,"Cubic","Extrapolate=Linear","MultiX=Average","Skip=True","Sort=True")</f>
        <v>10.83417435897436</v>
      </c>
      <c r="AJ113" s="43">
        <f ca="1">_xll.BInterpol('Base IPCA'!$C$3:$C$13,'Base IPCA'!$D$3:$D$13,AH113,"Cubic","Extrapolate=Linear","MultiX=Average","Skip=True","Sort=True")</f>
        <v>10.828396703296702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-3403.581811462529</v>
      </c>
      <c r="U114" s="16">
        <f ca="1">SUMIFS(Estratégia!$F:$F,Estratégia!$C:$C,U$107,Estratégia!$D:$D,$P114,Estratégia!$E:$E,"Hedge IPCA")*VLOOKUP($P114,$B$18:$M$26,12,0)</f>
        <v>-7374.4272581688128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-3190.8579482461209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-3119.9499938406516</v>
      </c>
      <c r="AC114" s="55">
        <f t="shared" ref="AC114" ca="1" si="50">SUM(Q114:AB114)</f>
        <v>-17088.817011718114</v>
      </c>
      <c r="AH114" s="42">
        <f t="shared" ca="1" si="32"/>
        <v>46090</v>
      </c>
      <c r="AI114" s="43">
        <f ca="1">_xll.BInterpol('Base IPCA'!$C$3:$C$13,'Base IPCA'!$E$3:$E$13,AH114,"Cubic","Extrapolate=Linear","MultiX=Average","Skip=True","Sort=True")</f>
        <v>10.829030769230771</v>
      </c>
      <c r="AJ114" s="43">
        <f ca="1">_xll.BInterpol('Base IPCA'!$C$3:$C$13,'Base IPCA'!$D$3:$D$13,AH114,"Cubic","Extrapolate=Linear","MultiX=Average","Skip=True","Sort=True")</f>
        <v>10.823301098901098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-4014.1957645153161</v>
      </c>
      <c r="U115" s="16">
        <f ca="1">SUMIFS(Estratégia!$F:$F,Estratégia!$C:$C,U$107,Estratégia!$D:$D,$P115,Estratégia!$E:$E,"Hedge IPCA")*VLOOKUP($P115,$B$18:$M$26,12,0)</f>
        <v>-8613.7950780224492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-3763.3085292331089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-3094.2759018138895</v>
      </c>
      <c r="AC115" s="55">
        <f t="shared" ca="1" si="48"/>
        <v>-19485.575273584764</v>
      </c>
      <c r="AH115" s="42">
        <f t="shared" ca="1" si="32"/>
        <v>46091</v>
      </c>
      <c r="AI115" s="43">
        <f ca="1">_xll.BInterpol('Base IPCA'!$C$3:$C$13,'Base IPCA'!$E$3:$E$13,AH115,"Cubic","Extrapolate=Linear","MultiX=Average","Skip=True","Sort=True")</f>
        <v>10.82388717948718</v>
      </c>
      <c r="AJ115" s="43">
        <f ca="1">_xll.BInterpol('Base IPCA'!$C$3:$C$13,'Base IPCA'!$D$3:$D$13,AH115,"Cubic","Extrapolate=Linear","MultiX=Average","Skip=True","Sort=True")</f>
        <v>10.818205494505495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-1282.0512451298564</v>
      </c>
      <c r="U116" s="16">
        <f ca="1">SUMIFS(Estratégia!$F:$F,Estratégia!$C:$C,U$107,Estratégia!$D:$D,$P116,Estratégia!$E:$E,"Hedge IPCA")*VLOOKUP($P116,$B$18:$M$26,12,0)</f>
        <v>-4945.0548026437318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-2197.8021345083253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-1098.9010672541626</v>
      </c>
      <c r="AC116" s="56">
        <f t="shared" ca="1" si="48"/>
        <v>-9523.8092495360761</v>
      </c>
      <c r="AH116" s="42">
        <f t="shared" ca="1" si="32"/>
        <v>46092</v>
      </c>
      <c r="AI116" s="43">
        <f ca="1">_xll.BInterpol('Base IPCA'!$C$3:$C$13,'Base IPCA'!$E$3:$E$13,AH116,"Cubic","Extrapolate=Linear","MultiX=Average","Skip=True","Sort=True")</f>
        <v>10.81874358974359</v>
      </c>
      <c r="AJ116" s="43">
        <f ca="1">_xll.BInterpol('Base IPCA'!$C$3:$C$13,'Base IPCA'!$D$3:$D$13,AH116,"Cubic","Extrapolate=Linear","MultiX=Average","Skip=True","Sort=True")</f>
        <v>10.813109890109889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46093</v>
      </c>
      <c r="AI117" s="43">
        <f ca="1">_xll.BInterpol('Base IPCA'!$C$3:$C$13,'Base IPCA'!$E$3:$E$13,AH117,"Cubic","Extrapolate=Linear","MultiX=Average","Skip=True","Sort=True")</f>
        <v>10.813600000000001</v>
      </c>
      <c r="AJ117" s="43">
        <f ca="1">_xll.BInterpol('Base IPCA'!$C$3:$C$13,'Base IPCA'!$D$3:$D$13,AH117,"Cubic","Extrapolate=Linear","MultiX=Average","Skip=True","Sort=True")</f>
        <v>10.808014285714286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46094</v>
      </c>
      <c r="AI118" s="43">
        <f ca="1">_xll.BInterpol('Base IPCA'!$C$3:$C$13,'Base IPCA'!$E$3:$E$13,AH118,"Cubic","Extrapolate=Linear","MultiX=Average","Skip=True","Sort=True")</f>
        <v>10.808456410256412</v>
      </c>
      <c r="AJ118" s="43">
        <f ca="1">_xll.BInterpol('Base IPCA'!$C$3:$C$13,'Base IPCA'!$D$3:$D$13,AH118,"Cubic","Extrapolate=Linear","MultiX=Average","Skip=True","Sort=True")</f>
        <v>10.802918681318681</v>
      </c>
    </row>
    <row r="119" spans="15:36" ht="15.75" thickBot="1" x14ac:dyDescent="0.3">
      <c r="P119" s="69" t="s">
        <v>216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46095</v>
      </c>
      <c r="AI120" s="43">
        <f ca="1">_xll.BInterpol('Base IPCA'!$C$3:$C$13,'Base IPCA'!$E$3:$E$13,AH120,"Cubic","Extrapolate=Linear","MultiX=Average","Skip=True","Sort=True")</f>
        <v>10.803312820512822</v>
      </c>
      <c r="AJ120" s="43">
        <f ca="1">_xll.BInterpol('Base IPCA'!$C$3:$C$13,'Base IPCA'!$D$3:$D$13,AH120,"Cubic","Extrapolate=Linear","MultiX=Average","Skip=True","Sort=True")</f>
        <v>10.797823076923077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46096</v>
      </c>
      <c r="AI121" s="43">
        <f ca="1">_xll.BInterpol('Base IPCA'!$C$3:$C$13,'Base IPCA'!$E$3:$E$13,AH121,"Cubic","Extrapolate=Linear","MultiX=Average","Skip=True","Sort=True")</f>
        <v>10.798169230769233</v>
      </c>
      <c r="AJ121" s="43">
        <f ca="1">_xll.BInterpol('Base IPCA'!$C$3:$C$13,'Base IPCA'!$D$3:$D$13,AH121,"Cubic","Extrapolate=Linear","MultiX=Average","Skip=True","Sort=True")</f>
        <v>10.792727472527472</v>
      </c>
    </row>
    <row r="122" spans="15:36" ht="15.75" thickBot="1" x14ac:dyDescent="0.3">
      <c r="P122" s="45" t="s">
        <v>206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46097</v>
      </c>
      <c r="AI122" s="43">
        <f ca="1">_xll.BInterpol('Base IPCA'!$C$3:$C$13,'Base IPCA'!$E$3:$E$13,AH122,"Cubic","Extrapolate=Linear","MultiX=Average","Skip=True","Sort=True")</f>
        <v>10.793025641025643</v>
      </c>
      <c r="AJ122" s="43">
        <f ca="1">_xll.BInterpol('Base IPCA'!$C$3:$C$13,'Base IPCA'!$D$3:$D$13,AH122,"Cubic","Extrapolate=Linear","MultiX=Average","Skip=True","Sort=True")</f>
        <v>10.787631868131868</v>
      </c>
    </row>
    <row r="123" spans="15:36" x14ac:dyDescent="0.25">
      <c r="O123" s="12"/>
      <c r="P123" s="2" t="s">
        <v>76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46098</v>
      </c>
      <c r="AI123" s="43">
        <f ca="1">_xll.BInterpol('Base IPCA'!$C$3:$C$13,'Base IPCA'!$E$3:$E$13,AH123,"Cubic","Extrapolate=Linear","MultiX=Average","Skip=True","Sort=True")</f>
        <v>10.787882051282052</v>
      </c>
      <c r="AJ123" s="43">
        <f ca="1">_xll.BInterpol('Base IPCA'!$C$3:$C$13,'Base IPCA'!$D$3:$D$13,AH123,"Cubic","Extrapolate=Linear","MultiX=Average","Skip=True","Sort=True")</f>
        <v>10.782536263736263</v>
      </c>
    </row>
    <row r="124" spans="15:36" x14ac:dyDescent="0.25">
      <c r="P124" s="34" t="s">
        <v>207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46099</v>
      </c>
      <c r="AI124" s="43">
        <f ca="1">_xll.BInterpol('Base IPCA'!$C$3:$C$13,'Base IPCA'!$E$3:$E$13,AH124,"Cubic","Extrapolate=Linear","MultiX=Average","Skip=True","Sort=True")</f>
        <v>10.782738461538463</v>
      </c>
      <c r="AJ124" s="43">
        <f ca="1">_xll.BInterpol('Base IPCA'!$C$3:$C$13,'Base IPCA'!$D$3:$D$13,AH124,"Cubic","Extrapolate=Linear","MultiX=Average","Skip=True","Sort=True")</f>
        <v>10.777440659340659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46100</v>
      </c>
      <c r="AI125" s="43">
        <f ca="1">_xll.BInterpol('Base IPCA'!$C$3:$C$13,'Base IPCA'!$E$3:$E$13,AH125,"Cubic","Extrapolate=Linear","MultiX=Average","Skip=True","Sort=True")</f>
        <v>10.777594871794873</v>
      </c>
      <c r="AJ125" s="43">
        <f ca="1">_xll.BInterpol('Base IPCA'!$C$3:$C$13,'Base IPCA'!$D$3:$D$13,AH125,"Cubic","Extrapolate=Linear","MultiX=Average","Skip=True","Sort=True")</f>
        <v>10.772345054945054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46101</v>
      </c>
      <c r="AI126" s="43">
        <f ca="1">_xll.BInterpol('Base IPCA'!$C$3:$C$13,'Base IPCA'!$E$3:$E$13,AH126,"Cubic","Extrapolate=Linear","MultiX=Average","Skip=True","Sort=True")</f>
        <v>10.772451282051284</v>
      </c>
      <c r="AJ126" s="43">
        <f ca="1">_xll.BInterpol('Base IPCA'!$C$3:$C$13,'Base IPCA'!$D$3:$D$13,AH126,"Cubic","Extrapolate=Linear","MultiX=Average","Skip=True","Sort=True")</f>
        <v>10.76724945054945</v>
      </c>
    </row>
    <row r="127" spans="15:36" x14ac:dyDescent="0.25">
      <c r="Q127" s="5"/>
      <c r="R127" s="140"/>
      <c r="S127" s="5"/>
      <c r="U127" s="162"/>
      <c r="AH127" s="42">
        <f t="shared" ca="1" si="32"/>
        <v>46102</v>
      </c>
      <c r="AI127" s="43">
        <f ca="1">_xll.BInterpol('Base IPCA'!$C$3:$C$13,'Base IPCA'!$E$3:$E$13,AH127,"Cubic","Extrapolate=Linear","MultiX=Average","Skip=True","Sort=True")</f>
        <v>10.767307692307693</v>
      </c>
      <c r="AJ127" s="43">
        <f ca="1">_xll.BInterpol('Base IPCA'!$C$3:$C$13,'Base IPCA'!$D$3:$D$13,AH127,"Cubic","Extrapolate=Linear","MultiX=Average","Skip=True","Sort=True")</f>
        <v>10.762153846153845</v>
      </c>
    </row>
    <row r="128" spans="15:36" x14ac:dyDescent="0.25">
      <c r="Q128" s="5"/>
      <c r="R128" s="5"/>
      <c r="AG128"/>
      <c r="AH128" s="42">
        <f t="shared" ca="1" si="32"/>
        <v>46103</v>
      </c>
      <c r="AI128" s="43">
        <f ca="1">_xll.BInterpol('Base IPCA'!$C$3:$C$13,'Base IPCA'!$E$3:$E$13,AH128,"Cubic","Extrapolate=Linear","MultiX=Average","Skip=True","Sort=True")</f>
        <v>10.762164102564103</v>
      </c>
      <c r="AJ128" s="43">
        <f ca="1">_xll.BInterpol('Base IPCA'!$C$3:$C$13,'Base IPCA'!$D$3:$D$13,AH128,"Cubic","Extrapolate=Linear","MultiX=Average","Skip=True","Sort=True")</f>
        <v>10.757058241758241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>
        <f t="shared" ref="Q131:AB139" si="57">SUMIF($O$55:$O$104,$P131,Q$55:Q$104)</f>
        <v>32.529253499997708</v>
      </c>
      <c r="R131" s="16">
        <f t="shared" si="57"/>
        <v>33.984580499997605</v>
      </c>
      <c r="S131" s="16">
        <f t="shared" si="57"/>
        <v>77.644390499994529</v>
      </c>
      <c r="T131" s="16">
        <f t="shared" si="57"/>
        <v>0</v>
      </c>
      <c r="U131" s="16">
        <f t="shared" si="57"/>
        <v>0</v>
      </c>
      <c r="V131" s="16">
        <f t="shared" si="57"/>
        <v>4.6354859999996734</v>
      </c>
      <c r="W131" s="16">
        <f t="shared" si="57"/>
        <v>0</v>
      </c>
      <c r="X131" s="16">
        <f t="shared" si="57"/>
        <v>51.340702499996389</v>
      </c>
      <c r="Y131" s="16">
        <f t="shared" si="57"/>
        <v>0</v>
      </c>
      <c r="Z131" s="16">
        <f t="shared" si="57"/>
        <v>0</v>
      </c>
      <c r="AA131" s="16">
        <f t="shared" si="57"/>
        <v>0</v>
      </c>
      <c r="AB131" s="16">
        <f t="shared" si="57"/>
        <v>0</v>
      </c>
      <c r="AC131" s="55">
        <f t="shared" ref="AC131:AC139" si="58">SUM(Q131:AB131)</f>
        <v>200.1344129999859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14.019136585739034</v>
      </c>
      <c r="AC132" s="55">
        <f t="shared" ca="1" si="58"/>
        <v>1300.7287890860175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36.393670000013117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36.393670000013117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>
        <f t="shared" si="57"/>
        <v>873.6</v>
      </c>
      <c r="R134" s="16">
        <f t="shared" si="57"/>
        <v>789.12</v>
      </c>
      <c r="S134" s="16">
        <f t="shared" si="57"/>
        <v>1411.810007</v>
      </c>
      <c r="T134" s="16">
        <f t="shared" si="57"/>
        <v>664.95262490002415</v>
      </c>
      <c r="U134" s="16">
        <f t="shared" si="57"/>
        <v>3093.0219782000654</v>
      </c>
      <c r="V134" s="16">
        <f t="shared" si="57"/>
        <v>59.2</v>
      </c>
      <c r="W134" s="16">
        <f t="shared" si="57"/>
        <v>0</v>
      </c>
      <c r="X134" s="16">
        <f t="shared" si="57"/>
        <v>82.56</v>
      </c>
      <c r="Y134" s="16">
        <f t="shared" si="57"/>
        <v>0</v>
      </c>
      <c r="Z134" s="16">
        <f t="shared" si="57"/>
        <v>1088.7657330000302</v>
      </c>
      <c r="AA134" s="16">
        <f t="shared" si="57"/>
        <v>0</v>
      </c>
      <c r="AB134" s="16">
        <f t="shared" si="57"/>
        <v>862.08857550004882</v>
      </c>
      <c r="AC134" s="55">
        <f t="shared" si="58"/>
        <v>8925.1189186001684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381.18957600008139</v>
      </c>
      <c r="U135" s="16">
        <f t="shared" si="57"/>
        <v>2033.3489100004194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650.71447650013397</v>
      </c>
      <c r="AA135" s="16">
        <f t="shared" si="57"/>
        <v>0</v>
      </c>
      <c r="AB135" s="16">
        <f t="shared" si="57"/>
        <v>433.97998500008953</v>
      </c>
      <c r="AC135" s="55">
        <f>SUM(Q135:AB135)</f>
        <v>3499.2329475007241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3845.0392664997426</v>
      </c>
      <c r="U136" s="16">
        <f t="shared" si="57"/>
        <v>13154.840002999405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4365.3569854997586</v>
      </c>
      <c r="AA136" s="16">
        <f t="shared" si="57"/>
        <v>0</v>
      </c>
      <c r="AB136" s="16">
        <f t="shared" si="57"/>
        <v>2861.3481509998473</v>
      </c>
      <c r="AC136" s="55">
        <f>SUM(Q136:AB136)</f>
        <v>24226.58440599875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1421.1228939999114</v>
      </c>
      <c r="U137" s="16">
        <f t="shared" si="57"/>
        <v>4916.879651499692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1643.9153399998963</v>
      </c>
      <c r="AA137" s="16">
        <f t="shared" si="57"/>
        <v>0</v>
      </c>
      <c r="AB137" s="16">
        <f t="shared" si="57"/>
        <v>727.17955949996508</v>
      </c>
      <c r="AC137" s="55">
        <f t="shared" si="58"/>
        <v>8709.0974449994646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749.21395750003569</v>
      </c>
      <c r="U138" s="16">
        <f t="shared" ca="1" si="57"/>
        <v>5214.3952170001739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2629.0865280000053</v>
      </c>
      <c r="AA138" s="16">
        <f t="shared" ca="1" si="57"/>
        <v>0</v>
      </c>
      <c r="AB138" s="16">
        <f t="shared" ca="1" si="57"/>
        <v>1675.8381014999857</v>
      </c>
      <c r="AC138" s="55">
        <f t="shared" ca="1" si="58"/>
        <v>10268.533804000201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1342.7178235000242</v>
      </c>
      <c r="U139" s="16">
        <f t="shared" si="57"/>
        <v>7233.9693415001693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1939.6238050000438</v>
      </c>
      <c r="AA139" s="16">
        <f t="shared" si="57"/>
        <v>0</v>
      </c>
      <c r="AB139" s="16">
        <f t="shared" si="57"/>
        <v>1382.9540360000321</v>
      </c>
      <c r="AC139" s="55">
        <f t="shared" si="58"/>
        <v>11899.265006000271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>
        <f t="shared" ref="Q140:AC140" ca="1" si="60">SUM(Q131:Q139)</f>
        <v>906.12925349999773</v>
      </c>
      <c r="R140" s="67">
        <f t="shared" ca="1" si="60"/>
        <v>823.10458049999761</v>
      </c>
      <c r="S140" s="67">
        <f t="shared" ca="1" si="60"/>
        <v>2143.0763652502155</v>
      </c>
      <c r="T140" s="67">
        <f t="shared" ca="1" si="60"/>
        <v>8404.2361423998191</v>
      </c>
      <c r="U140" s="67">
        <f t="shared" ca="1" si="60"/>
        <v>36037.499350949969</v>
      </c>
      <c r="V140" s="67">
        <f t="shared" ca="1" si="60"/>
        <v>163.27319900001078</v>
      </c>
      <c r="W140" s="67">
        <f t="shared" ca="1" si="60"/>
        <v>0</v>
      </c>
      <c r="X140" s="67">
        <f t="shared" ca="1" si="60"/>
        <v>286.73070249999637</v>
      </c>
      <c r="Y140" s="67">
        <f t="shared" ca="1" si="60"/>
        <v>0</v>
      </c>
      <c r="Z140" s="67">
        <f t="shared" ca="1" si="60"/>
        <v>12343.632259999878</v>
      </c>
      <c r="AA140" s="67">
        <f t="shared" ca="1" si="60"/>
        <v>0</v>
      </c>
      <c r="AB140" s="68">
        <f t="shared" ca="1" si="60"/>
        <v>7957.4075450857072</v>
      </c>
      <c r="AC140" s="65">
        <f t="shared" ca="1" si="60"/>
        <v>69065.089399185599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-80.254799233312951</v>
      </c>
      <c r="R145" s="16">
        <f t="shared" ca="1" si="63"/>
        <v>-80.254799233312951</v>
      </c>
      <c r="S145" s="16">
        <f t="shared" ca="1" si="63"/>
        <v>-183.43954110471532</v>
      </c>
      <c r="T145" s="16">
        <f t="shared" ca="1" si="63"/>
        <v>-137.57965582853649</v>
      </c>
      <c r="U145" s="16">
        <f t="shared" ca="1" si="63"/>
        <v>-481.52879539987771</v>
      </c>
      <c r="V145" s="16">
        <f t="shared" ca="1" si="63"/>
        <v>-11.464971319044707</v>
      </c>
      <c r="W145" s="16">
        <f t="shared" ca="1" si="63"/>
        <v>0</v>
      </c>
      <c r="X145" s="16">
        <f t="shared" ca="1" si="63"/>
        <v>-80.254799233312951</v>
      </c>
      <c r="Y145" s="16">
        <f t="shared" ca="1" si="63"/>
        <v>0</v>
      </c>
      <c r="Z145" s="16">
        <f t="shared" ca="1" si="63"/>
        <v>-137.57965582853649</v>
      </c>
      <c r="AA145" s="16">
        <f t="shared" ca="1" si="63"/>
        <v>0</v>
      </c>
      <c r="AB145" s="16">
        <f t="shared" ca="1" si="63"/>
        <v>-114.64971319044707</v>
      </c>
      <c r="AC145" s="55">
        <f t="shared" ca="1" si="64"/>
        <v>-1307.0067303710966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-110.37086755342898</v>
      </c>
      <c r="R146" s="16">
        <f t="shared" ca="1" si="63"/>
        <v>-110.37086755342898</v>
      </c>
      <c r="S146" s="16">
        <f t="shared" ca="1" si="63"/>
        <v>-154.51921457480057</v>
      </c>
      <c r="T146" s="16">
        <f t="shared" ca="1" si="63"/>
        <v>-441.48347021371592</v>
      </c>
      <c r="U146" s="16">
        <f t="shared" ca="1" si="63"/>
        <v>-1214.0795430877188</v>
      </c>
      <c r="V146" s="16">
        <f t="shared" ca="1" si="63"/>
        <v>-22.074173510685796</v>
      </c>
      <c r="W146" s="16">
        <f t="shared" ca="1" si="63"/>
        <v>0</v>
      </c>
      <c r="X146" s="16">
        <f t="shared" ca="1" si="63"/>
        <v>-22.074173510685796</v>
      </c>
      <c r="Y146" s="16">
        <f t="shared" ca="1" si="63"/>
        <v>0</v>
      </c>
      <c r="Z146" s="16">
        <f t="shared" ca="1" si="63"/>
        <v>-375.26094968165853</v>
      </c>
      <c r="AA146" s="16">
        <f t="shared" ca="1" si="63"/>
        <v>0</v>
      </c>
      <c r="AB146" s="16">
        <f t="shared" ca="1" si="63"/>
        <v>-286.96425563891535</v>
      </c>
      <c r="AC146" s="55">
        <f t="shared" ca="1" si="64"/>
        <v>-2737.1975153250387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-150.6013275408186</v>
      </c>
      <c r="R147" s="16">
        <f t="shared" ca="1" si="63"/>
        <v>-150.6013275408186</v>
      </c>
      <c r="S147" s="16">
        <f t="shared" ca="1" si="63"/>
        <v>-225.9019913112279</v>
      </c>
      <c r="T147" s="16">
        <f t="shared" ca="1" si="63"/>
        <v>-978.90862901532091</v>
      </c>
      <c r="U147" s="16">
        <f t="shared" ca="1" si="63"/>
        <v>-2673.1735638495302</v>
      </c>
      <c r="V147" s="16">
        <f t="shared" ca="1" si="63"/>
        <v>-37.65033188520465</v>
      </c>
      <c r="W147" s="16">
        <f t="shared" ca="1" si="63"/>
        <v>0</v>
      </c>
      <c r="X147" s="16">
        <f t="shared" ca="1" si="63"/>
        <v>-37.65033188520465</v>
      </c>
      <c r="Y147" s="16">
        <f t="shared" ca="1" si="63"/>
        <v>0</v>
      </c>
      <c r="Z147" s="16">
        <f t="shared" ca="1" si="63"/>
        <v>-1204.8106203265488</v>
      </c>
      <c r="AA147" s="16">
        <f t="shared" ca="1" si="63"/>
        <v>0</v>
      </c>
      <c r="AB147" s="16">
        <f t="shared" ca="1" si="63"/>
        <v>-828.30730147450231</v>
      </c>
      <c r="AC147" s="55">
        <f t="shared" ca="1" si="64"/>
        <v>-6287.6054248291766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-182.12849656702019</v>
      </c>
      <c r="R148" s="16">
        <f t="shared" ca="1" si="63"/>
        <v>-182.12849656702019</v>
      </c>
      <c r="S148" s="16">
        <f t="shared" ca="1" si="63"/>
        <v>-273.19274485053029</v>
      </c>
      <c r="T148" s="16">
        <f t="shared" ca="1" si="63"/>
        <v>-1593.6243449614267</v>
      </c>
      <c r="U148" s="16">
        <f t="shared" ca="1" si="63"/>
        <v>-4006.8269244744442</v>
      </c>
      <c r="V148" s="16">
        <f t="shared" ca="1" si="63"/>
        <v>-45.532124141755048</v>
      </c>
      <c r="W148" s="16">
        <f t="shared" ca="1" si="63"/>
        <v>0</v>
      </c>
      <c r="X148" s="16">
        <f t="shared" ca="1" si="63"/>
        <v>-45.532124141755048</v>
      </c>
      <c r="Y148" s="16">
        <f t="shared" ca="1" si="63"/>
        <v>0</v>
      </c>
      <c r="Z148" s="16">
        <f t="shared" ca="1" si="63"/>
        <v>-1639.1564691031817</v>
      </c>
      <c r="AA148" s="16">
        <f t="shared" ca="1" si="63"/>
        <v>0</v>
      </c>
      <c r="AB148" s="16">
        <f t="shared" ca="1" si="63"/>
        <v>-1138.3031035438762</v>
      </c>
      <c r="AC148" s="55">
        <f t="shared" ref="AC148" ca="1" si="65">SUM(Q148:AB148)</f>
        <v>-9106.4248283510096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-341.78545356655377</v>
      </c>
      <c r="R149" s="16">
        <f t="shared" ca="1" si="63"/>
        <v>-341.78545356655377</v>
      </c>
      <c r="S149" s="16">
        <f t="shared" ca="1" si="63"/>
        <v>-569.64242261092295</v>
      </c>
      <c r="T149" s="16">
        <f t="shared" ca="1" si="63"/>
        <v>-3645.7115047099069</v>
      </c>
      <c r="U149" s="16">
        <f t="shared" ca="1" si="63"/>
        <v>-9968.7423956911516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-56.964242261092295</v>
      </c>
      <c r="Y149" s="16">
        <f t="shared" ca="1" si="63"/>
        <v>0</v>
      </c>
      <c r="Z149" s="16">
        <f t="shared" ca="1" si="63"/>
        <v>-4101.4254427986452</v>
      </c>
      <c r="AA149" s="16">
        <f t="shared" ca="1" si="63"/>
        <v>0</v>
      </c>
      <c r="AB149" s="16">
        <f t="shared" ca="1" si="63"/>
        <v>-3019.1048398378916</v>
      </c>
      <c r="AC149" s="55">
        <f t="shared" ca="1" si="64"/>
        <v>-22045.161755042718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-3403.581811462529</v>
      </c>
      <c r="U150" s="16">
        <f t="shared" ca="1" si="63"/>
        <v>-7374.4272581688128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-3190.8579482461209</v>
      </c>
      <c r="AA150" s="16">
        <f t="shared" ca="1" si="63"/>
        <v>0</v>
      </c>
      <c r="AB150" s="16">
        <f t="shared" ca="1" si="63"/>
        <v>-3119.9499938406516</v>
      </c>
      <c r="AC150" s="55">
        <f t="shared" ca="1" si="64"/>
        <v>-17088.817011718114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-4014.1957645153161</v>
      </c>
      <c r="U151" s="16">
        <f t="shared" ca="1" si="63"/>
        <v>-8613.7950780224492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-3763.3085292331089</v>
      </c>
      <c r="AA151" s="16">
        <f t="shared" ca="1" si="63"/>
        <v>0</v>
      </c>
      <c r="AB151" s="16">
        <f t="shared" ca="1" si="63"/>
        <v>-3094.2759018138895</v>
      </c>
      <c r="AC151" s="55">
        <f t="shared" ca="1" si="64"/>
        <v>-19485.575273584764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-1282.0512451298564</v>
      </c>
      <c r="U152" s="16">
        <f t="shared" ca="1" si="63"/>
        <v>-4945.0548026437318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-2197.8021345083253</v>
      </c>
      <c r="AA152" s="16">
        <f t="shared" ca="1" si="63"/>
        <v>0</v>
      </c>
      <c r="AB152" s="16">
        <f t="shared" ca="1" si="63"/>
        <v>-1098.9010672541626</v>
      </c>
      <c r="AC152" s="55">
        <f t="shared" ca="1" si="64"/>
        <v>-9523.8092495360761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-80.254799233312951</v>
      </c>
      <c r="R158" s="155">
        <f t="shared" ca="1" si="71"/>
        <v>-80.254799233312951</v>
      </c>
      <c r="S158" s="155">
        <f t="shared" ca="1" si="71"/>
        <v>470.18242664550553</v>
      </c>
      <c r="T158" s="155">
        <f t="shared" ca="1" si="71"/>
        <v>-137.57965582853649</v>
      </c>
      <c r="U158" s="155">
        <f t="shared" ca="1" si="71"/>
        <v>-126.87821564984188</v>
      </c>
      <c r="V158" s="155">
        <f t="shared" ca="1" si="71"/>
        <v>87.972741680966408</v>
      </c>
      <c r="W158" s="155">
        <f t="shared" ca="1" si="71"/>
        <v>0</v>
      </c>
      <c r="X158" s="155">
        <f t="shared" ca="1" si="71"/>
        <v>72.575200766687033</v>
      </c>
      <c r="Y158" s="155">
        <f t="shared" ca="1" si="71"/>
        <v>0</v>
      </c>
      <c r="Z158" s="155">
        <f t="shared" ca="1" si="71"/>
        <v>-111.4102638285258</v>
      </c>
      <c r="AA158" s="155">
        <f t="shared" ca="1" si="71"/>
        <v>0</v>
      </c>
      <c r="AB158" s="155">
        <f t="shared" ca="1" si="71"/>
        <v>-100.63057660470804</v>
      </c>
      <c r="AC158" s="55">
        <f t="shared" ca="1" si="69"/>
        <v>-6.2779412850791374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-110.37086755342898</v>
      </c>
      <c r="R159" s="155">
        <f t="shared" ca="1" si="72"/>
        <v>-110.37086755342898</v>
      </c>
      <c r="S159" s="155">
        <f t="shared" ca="1" si="72"/>
        <v>-154.51921457480057</v>
      </c>
      <c r="T159" s="155">
        <f t="shared" ca="1" si="72"/>
        <v>-441.48347021371592</v>
      </c>
      <c r="U159" s="155">
        <f t="shared" ca="1" si="72"/>
        <v>-1177.6858730877057</v>
      </c>
      <c r="V159" s="155">
        <f t="shared" ca="1" si="72"/>
        <v>-22.074173510685796</v>
      </c>
      <c r="W159" s="155">
        <f t="shared" ca="1" si="72"/>
        <v>0</v>
      </c>
      <c r="X159" s="155">
        <f t="shared" ca="1" si="72"/>
        <v>-22.074173510685796</v>
      </c>
      <c r="Y159" s="155">
        <f t="shared" ca="1" si="72"/>
        <v>0</v>
      </c>
      <c r="Z159" s="155">
        <f t="shared" ca="1" si="72"/>
        <v>-375.26094968165853</v>
      </c>
      <c r="AA159" s="155">
        <f t="shared" ca="1" si="72"/>
        <v>0</v>
      </c>
      <c r="AB159" s="155">
        <f t="shared" ca="1" si="72"/>
        <v>-286.96425563891535</v>
      </c>
      <c r="AC159" s="55">
        <f t="shared" ca="1" si="69"/>
        <v>-2700.8038453250256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722.99867245918142</v>
      </c>
      <c r="R160" s="155">
        <f t="shared" ca="1" si="73"/>
        <v>638.5186724591814</v>
      </c>
      <c r="S160" s="155">
        <f t="shared" ca="1" si="73"/>
        <v>1185.9080156887721</v>
      </c>
      <c r="T160" s="155">
        <f t="shared" ca="1" si="73"/>
        <v>-313.95600411529676</v>
      </c>
      <c r="U160" s="155">
        <f t="shared" ca="1" si="73"/>
        <v>419.84841435053522</v>
      </c>
      <c r="V160" s="155">
        <f t="shared" ca="1" si="73"/>
        <v>21.549668114795352</v>
      </c>
      <c r="W160" s="155">
        <f t="shared" ca="1" si="73"/>
        <v>0</v>
      </c>
      <c r="X160" s="155">
        <f t="shared" ca="1" si="73"/>
        <v>44.909668114795352</v>
      </c>
      <c r="Y160" s="155">
        <f t="shared" ca="1" si="73"/>
        <v>0</v>
      </c>
      <c r="Z160" s="155">
        <f t="shared" ca="1" si="73"/>
        <v>-116.04488732651862</v>
      </c>
      <c r="AA160" s="155">
        <f t="shared" ca="1" si="73"/>
        <v>0</v>
      </c>
      <c r="AB160" s="155">
        <f t="shared" ca="1" si="73"/>
        <v>33.781274025546509</v>
      </c>
      <c r="AC160" s="55">
        <f t="shared" ca="1" si="69"/>
        <v>2637.5134937709918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-182.12849656702019</v>
      </c>
      <c r="R161" s="155">
        <f t="shared" ca="1" si="74"/>
        <v>-182.12849656702019</v>
      </c>
      <c r="S161" s="155">
        <f t="shared" ca="1" si="74"/>
        <v>-273.19274485053029</v>
      </c>
      <c r="T161" s="155">
        <f t="shared" ca="1" si="74"/>
        <v>-1212.4347689613453</v>
      </c>
      <c r="U161" s="155">
        <f t="shared" ca="1" si="74"/>
        <v>-1973.4780144740248</v>
      </c>
      <c r="V161" s="155">
        <f t="shared" ca="1" si="74"/>
        <v>-45.532124141755048</v>
      </c>
      <c r="W161" s="155">
        <f t="shared" ca="1" si="74"/>
        <v>0</v>
      </c>
      <c r="X161" s="155">
        <f t="shared" ca="1" si="74"/>
        <v>-45.532124141755048</v>
      </c>
      <c r="Y161" s="155">
        <f t="shared" ca="1" si="74"/>
        <v>0</v>
      </c>
      <c r="Z161" s="155">
        <f t="shared" ca="1" si="74"/>
        <v>-988.44199260304777</v>
      </c>
      <c r="AA161" s="155">
        <f t="shared" ca="1" si="74"/>
        <v>0</v>
      </c>
      <c r="AB161" s="155">
        <f t="shared" ca="1" si="74"/>
        <v>-704.32311854378668</v>
      </c>
      <c r="AC161" s="55">
        <f ca="1">SUM(Q161:AB161)</f>
        <v>-5607.1918808502851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-341.78545356655377</v>
      </c>
      <c r="R162" s="155">
        <f t="shared" ca="1" si="75"/>
        <v>-341.78545356655377</v>
      </c>
      <c r="S162" s="155">
        <f t="shared" ca="1" si="75"/>
        <v>-569.64242261092295</v>
      </c>
      <c r="T162" s="155">
        <f t="shared" ca="1" si="75"/>
        <v>199.32776178983568</v>
      </c>
      <c r="U162" s="155">
        <f t="shared" ca="1" si="75"/>
        <v>3186.0976073082529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-56.964242261092295</v>
      </c>
      <c r="Y162" s="155">
        <f t="shared" ca="1" si="75"/>
        <v>0</v>
      </c>
      <c r="Z162" s="155">
        <f t="shared" ca="1" si="75"/>
        <v>263.93154270111336</v>
      </c>
      <c r="AA162" s="155">
        <f t="shared" ca="1" si="75"/>
        <v>0</v>
      </c>
      <c r="AB162" s="155">
        <f t="shared" ca="1" si="75"/>
        <v>-157.75668883804428</v>
      </c>
      <c r="AC162" s="55">
        <f t="shared" ref="AC162" ca="1" si="76">SUM(Q162:AB162)</f>
        <v>2181.4226509560349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-1982.4589174626176</v>
      </c>
      <c r="U163" s="155">
        <f t="shared" ca="1" si="77"/>
        <v>-2457.5476066691208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-1546.9426082462246</v>
      </c>
      <c r="AA163" s="155">
        <f t="shared" ca="1" si="77"/>
        <v>0</v>
      </c>
      <c r="AB163" s="155">
        <f t="shared" ca="1" si="77"/>
        <v>-2392.7704343406867</v>
      </c>
      <c r="AC163" s="55">
        <f t="shared" ca="1" si="69"/>
        <v>-8379.7195667186497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-3264.9818070152805</v>
      </c>
      <c r="U164" s="155">
        <f t="shared" ca="1" si="78"/>
        <v>-3399.3998610222752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-1134.2220012331036</v>
      </c>
      <c r="AA164" s="155">
        <f t="shared" ca="1" si="78"/>
        <v>0</v>
      </c>
      <c r="AB164" s="155">
        <f t="shared" ca="1" si="78"/>
        <v>-1418.4378003139038</v>
      </c>
      <c r="AC164" s="55">
        <f t="shared" ca="1" si="69"/>
        <v>-9217.0414695845629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60.666578370167827</v>
      </c>
      <c r="U165" s="155">
        <f t="shared" ca="1" si="79"/>
        <v>2288.9145388564375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-258.17832950828142</v>
      </c>
      <c r="AA165" s="155">
        <f t="shared" ca="1" si="79"/>
        <v>0</v>
      </c>
      <c r="AB165" s="155">
        <f t="shared" ca="1" si="79"/>
        <v>284.05296874586952</v>
      </c>
      <c r="AC165" s="55">
        <f t="shared" ca="1" si="69"/>
        <v>2375.4557564641937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-41.010344776395165</v>
      </c>
      <c r="T173" s="16">
        <f t="shared" ca="1" si="85"/>
        <v>12</v>
      </c>
      <c r="U173" s="16">
        <f t="shared" ca="1" si="85"/>
        <v>11.066596864405739</v>
      </c>
      <c r="V173" s="16">
        <f t="shared" ca="1" si="85"/>
        <v>-7.6731759053625384</v>
      </c>
      <c r="W173" s="16">
        <f t="shared" ca="1" si="85"/>
        <v>0</v>
      </c>
      <c r="X173" s="16">
        <f t="shared" ca="1" si="85"/>
        <v>-6.3301685409479242</v>
      </c>
      <c r="Y173" s="16">
        <f t="shared" ca="1" si="85"/>
        <v>0</v>
      </c>
      <c r="Z173" s="16">
        <f t="shared" ca="1" si="85"/>
        <v>9.7174481059067155</v>
      </c>
      <c r="AA173" s="16">
        <f t="shared" ca="1" si="85"/>
        <v>0</v>
      </c>
      <c r="AB173" s="16">
        <f t="shared" ca="1" si="85"/>
        <v>8.7772200910392559</v>
      </c>
      <c r="AC173" s="55">
        <f t="shared" ref="AC173:AC177" ca="1" si="86">SUM(Q173:AB173)</f>
        <v>0.54757583864608428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53.35130090001352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122.35130090001351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-19.202982716423179</v>
      </c>
      <c r="R175" s="16">
        <f t="shared" ca="1" si="88"/>
        <v>-16.959177794395444</v>
      </c>
      <c r="S175" s="16">
        <f t="shared" ca="1" si="88"/>
        <v>-31.497943213477892</v>
      </c>
      <c r="T175" s="16">
        <f t="shared" ca="1" si="88"/>
        <v>8.3387313841626778</v>
      </c>
      <c r="U175" s="16">
        <f t="shared" ca="1" si="88"/>
        <v>-11.151254008348381</v>
      </c>
      <c r="V175" s="16">
        <f t="shared" ca="1" si="88"/>
        <v>-0.57236329763307259</v>
      </c>
      <c r="W175" s="16">
        <f t="shared" ca="1" si="88"/>
        <v>0</v>
      </c>
      <c r="X175" s="16">
        <f t="shared" ca="1" si="88"/>
        <v>-1.1928093556180146</v>
      </c>
      <c r="Y175" s="16">
        <f t="shared" ca="1" si="88"/>
        <v>0</v>
      </c>
      <c r="Z175" s="16">
        <f t="shared" ca="1" si="88"/>
        <v>3.0821743532125532</v>
      </c>
      <c r="AA175" s="16">
        <f t="shared" ca="1" si="88"/>
        <v>0</v>
      </c>
      <c r="AB175" s="16">
        <f t="shared" ca="1" si="88"/>
        <v>-0.89723708488268183</v>
      </c>
      <c r="AC175" s="55">
        <f t="shared" ca="1" si="86"/>
        <v>-70.052861733403432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26.628117879734212</v>
      </c>
      <c r="U176" s="16">
        <f t="shared" ca="1" si="89"/>
        <v>43.34254225280597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21.708672969566141</v>
      </c>
      <c r="AA176" s="16">
        <f t="shared" ca="1" si="89"/>
        <v>0</v>
      </c>
      <c r="AB176" s="16">
        <f t="shared" ca="1" si="89"/>
        <v>15.468707683195699</v>
      </c>
      <c r="AC176" s="55">
        <f t="shared" ref="AC176" ca="1" si="90">SUM(Q176:AB176)</f>
        <v>123.14804078530203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-3.4991734091051097</v>
      </c>
      <c r="U177" s="16">
        <f t="shared" ca="1" si="91"/>
        <v>-55.931536712187963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-4.6332845347331837</v>
      </c>
      <c r="AA177" s="16">
        <f t="shared" ca="1" si="91"/>
        <v>0</v>
      </c>
      <c r="AB177" s="16">
        <f t="shared" ca="1" si="91"/>
        <v>2.7693985310113609</v>
      </c>
      <c r="AC177" s="55">
        <f t="shared" ca="1" si="86"/>
        <v>-38.294596125014898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27.958202067520148</v>
      </c>
      <c r="U178" s="16">
        <f t="shared" ca="1" si="92"/>
        <v>34.658278147699072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21.816206957549802</v>
      </c>
      <c r="AA178" s="16">
        <f t="shared" ca="1" si="92"/>
        <v>0</v>
      </c>
      <c r="AB178" s="16">
        <f t="shared" ca="1" si="92"/>
        <v>33.744739280705083</v>
      </c>
      <c r="AC178" s="55">
        <f ca="1">SUM(Q178:AB178)</f>
        <v>118.17742645347411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39.04122666913733</v>
      </c>
      <c r="U179" s="16">
        <f t="shared" ca="1" si="93"/>
        <v>40.648539060169853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13.562531389338584</v>
      </c>
      <c r="AA179" s="16">
        <f t="shared" ca="1" si="93"/>
        <v>0</v>
      </c>
      <c r="AB179" s="16">
        <f t="shared" ca="1" si="93"/>
        <v>16.961059801050368</v>
      </c>
      <c r="AC179" s="55">
        <f t="shared" ref="AC179:AC180" ca="1" si="94">SUM(Q179:AB179)</f>
        <v>110.21335691969614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-0.66247905488077619</v>
      </c>
      <c r="U180" s="16">
        <f t="shared" ca="1" si="95"/>
        <v>-24.994947484134592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2.8193074394228561</v>
      </c>
      <c r="AA180" s="16">
        <f t="shared" ca="1" si="95"/>
        <v>0</v>
      </c>
      <c r="AB180" s="16">
        <f t="shared" ca="1" si="95"/>
        <v>-3.1018585080344252</v>
      </c>
      <c r="AC180" s="55">
        <f t="shared" ca="1" si="94"/>
        <v>-25.939977607626936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>
        <f t="shared" ref="Q181:AC181" ca="1" si="96">SUM(Q173:Q180)</f>
        <v>2.797017283576821</v>
      </c>
      <c r="R181" s="67">
        <f t="shared" ca="1" si="96"/>
        <v>5.040822205604556</v>
      </c>
      <c r="S181" s="207">
        <f t="shared" ca="1" si="96"/>
        <v>-49.508287989873054</v>
      </c>
      <c r="T181" s="207">
        <f t="shared" ca="1" si="96"/>
        <v>129.80462553656847</v>
      </c>
      <c r="U181" s="207">
        <f t="shared" ca="1" si="96"/>
        <v>90.989519020423216</v>
      </c>
      <c r="V181" s="207">
        <f t="shared" ca="1" si="96"/>
        <v>-6.2455392029956105</v>
      </c>
      <c r="W181" s="207">
        <f t="shared" ca="1" si="96"/>
        <v>0</v>
      </c>
      <c r="X181" s="207">
        <f t="shared" ca="1" si="96"/>
        <v>-4.5229778965659388</v>
      </c>
      <c r="Y181" s="207">
        <f t="shared" ca="1" si="96"/>
        <v>0</v>
      </c>
      <c r="Z181" s="207">
        <f t="shared" ca="1" si="96"/>
        <v>85.073056680263477</v>
      </c>
      <c r="AA181" s="207">
        <f t="shared" ca="1" si="96"/>
        <v>0</v>
      </c>
      <c r="AB181" s="68">
        <f t="shared" ca="1" si="96"/>
        <v>86.722029794084662</v>
      </c>
      <c r="AC181" s="65">
        <f t="shared" ca="1" si="96"/>
        <v>340.15026543108661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 ca="1">HLOOKUP(RISCO!B2,'Base IPCA'!$P$121:$AC$124,2,0)</f>
        <v>#VALUE!</v>
      </c>
      <c r="C3" s="67" t="e">
        <f ca="1">HLOOKUP(RISCO!C2,'Base IPCA'!$P$121:$AC$124,2,0)</f>
        <v>#VALUE!</v>
      </c>
      <c r="D3" s="67" t="e">
        <f ca="1">HLOOKUP(RISCO!D2,'Base IPCA'!$P$121:$AC$124,2,0)</f>
        <v>#VALUE!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#VALUE!</v>
      </c>
      <c r="I3" s="67" t="e">
        <f ca="1">HLOOKUP(RISCO!I2,'Base IPCA'!$P$121:$AC$124,2,0)</f>
        <v>#N/A</v>
      </c>
      <c r="J3" s="67" t="e">
        <f ca="1">HLOOKUP(RISCO!J2,'Base IPCA'!$P$121:$AC$124,2,0)</f>
        <v>#VALUE!</v>
      </c>
      <c r="K3" s="67" t="e">
        <f ca="1">HLOOKUP(RISCO!K2,'Base IPCA'!$P$121:$AC$124,2,0)</f>
        <v>#VALUE!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76</v>
      </c>
      <c r="B4" s="152" t="e">
        <f ca="1">HLOOKUP(RISCO!B2,'Base IPCA'!$P$121:$AC$124,3,0)</f>
        <v>#VALUE!</v>
      </c>
      <c r="C4" s="152" t="e">
        <f ca="1">HLOOKUP(RISCO!C2,'Base IPCA'!$P$121:$AC$124,3,0)</f>
        <v>#VALUE!</v>
      </c>
      <c r="D4" s="152" t="e">
        <f ca="1">HLOOKUP(RISCO!D2,'Base IPCA'!$P$121:$AC$124,3,0)</f>
        <v>#VALUE!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#VALUE!</v>
      </c>
      <c r="I4" s="152" t="e">
        <f ca="1">HLOOKUP(RISCO!I2,'Base IPCA'!$P$121:$AC$124,3,0)</f>
        <v>#N/A</v>
      </c>
      <c r="J4" s="152" t="e">
        <f ca="1">HLOOKUP(RISCO!J2,'Base IPCA'!$P$121:$AC$124,3,0)</f>
        <v>#VALUE!</v>
      </c>
      <c r="K4" s="152" t="e">
        <f ca="1">HLOOKUP(RISCO!K2,'Base IPCA'!$P$121:$AC$124,3,0)</f>
        <v>#VALUE!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207</v>
      </c>
      <c r="B5" s="148" t="e">
        <f ca="1">HLOOKUP(RISCO!B2,'Base IPCA'!$P$121:$AC$124,4,0)</f>
        <v>#VALUE!</v>
      </c>
      <c r="C5" s="148" t="e">
        <f ca="1">HLOOKUP(RISCO!C2,'Base IPCA'!$P$121:$AC$124,4,0)</f>
        <v>#VALUE!</v>
      </c>
      <c r="D5" s="148" t="e">
        <f ca="1">HLOOKUP(RISCO!D2,'Base IPCA'!$P$121:$AC$124,4,0)</f>
        <v>#VALUE!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#VALUE!</v>
      </c>
      <c r="I5" s="148" t="e">
        <f ca="1">HLOOKUP(RISCO!I2,'Base IPCA'!$P$121:$AC$124,4,0)</f>
        <v>#N/A</v>
      </c>
      <c r="J5" s="148" t="e">
        <f ca="1">HLOOKUP(RISCO!J2,'Base IPCA'!$P$121:$AC$124,4,0)</f>
        <v>#VALUE!</v>
      </c>
      <c r="K5" s="148" t="e">
        <f ca="1">HLOOKUP(RISCO!K2,'Base IPCA'!$P$121:$AC$124,4,0)</f>
        <v>#VALUE!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214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212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213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405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407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409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410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414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412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ca="1" si="1">SUM(B12+B4+B21)</f>
        <v>#VALUE!</v>
      </c>
      <c r="C27" s="153" t="e">
        <f t="shared" ca="1" si="1"/>
        <v>#VALUE!</v>
      </c>
      <c r="D27" s="153" t="e">
        <f t="shared" ca="1" si="1"/>
        <v>#VALUE!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#VALUE!</v>
      </c>
      <c r="I27" s="153" t="e">
        <f t="shared" ca="1" si="1"/>
        <v>#N/A</v>
      </c>
      <c r="J27" s="153" t="e">
        <f t="shared" ca="1" si="1"/>
        <v>#VALUE!</v>
      </c>
      <c r="K27" s="153" t="e">
        <f t="shared" ca="1" si="1"/>
        <v>#VALUE!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390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389</v>
      </c>
      <c r="B29" s="153" t="e">
        <f t="shared" ref="B29:M29" ca="1" si="3">SUM(B27:B28)</f>
        <v>#VALUE!</v>
      </c>
      <c r="C29" s="153" t="e">
        <f t="shared" ca="1" si="3"/>
        <v>#VALUE!</v>
      </c>
      <c r="D29" s="153" t="e">
        <f t="shared" ca="1" si="3"/>
        <v>#VALUE!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#VALUE!</v>
      </c>
      <c r="I29" s="153" t="e">
        <f t="shared" ca="1" si="3"/>
        <v>#N/A</v>
      </c>
      <c r="J29" s="153" t="e">
        <f t="shared" ca="1" si="3"/>
        <v>#VALUE!</v>
      </c>
      <c r="K29" s="153" t="e">
        <f t="shared" ca="1" si="3"/>
        <v>#VALUE!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317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120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709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765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766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155</v>
      </c>
      <c r="J10" s="45" t="s">
        <v>47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155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117840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420512.04</v>
      </c>
      <c r="G11" s="59">
        <f ca="1">SUMIFS(Extranet!$J:$J,Extranet!$C:$C,G$2,Extranet!$D:$D,$B11)</f>
        <v>0</v>
      </c>
      <c r="H11" s="54">
        <f t="shared" ref="H11:H16" ca="1" si="1">SUM(C11:G11)</f>
        <v>538352.04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371609.18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1350572.62</v>
      </c>
      <c r="G12" s="31">
        <f ca="1">SUMIFS(Extranet!$J:$J,Extranet!$C:$C,G$2,Extranet!$D:$D,$B12)</f>
        <v>0</v>
      </c>
      <c r="H12" s="55">
        <f t="shared" ca="1" si="1"/>
        <v>1722181.8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507027.27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2472504.77</v>
      </c>
      <c r="G13" s="16">
        <f ca="1">SUMIFS(Extranet!$J:$J,Extranet!$C:$C,G$2,Extranet!$D:$D,$B13)</f>
        <v>0</v>
      </c>
      <c r="H13" s="55">
        <f t="shared" ca="1" si="1"/>
        <v>2979532.04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380</v>
      </c>
      <c r="C16" s="64">
        <f ca="1">SUM(C13:C15)</f>
        <v>507027.27</v>
      </c>
      <c r="D16" s="64">
        <f ca="1">SUM(D13:D15)</f>
        <v>0</v>
      </c>
      <c r="E16" s="64">
        <f ca="1">SUM(E13:E15)</f>
        <v>0</v>
      </c>
      <c r="F16" s="64">
        <f ca="1">SUM(F13:F15)</f>
        <v>2472504.77</v>
      </c>
      <c r="G16" s="57">
        <f ca="1">SUM(G13:G15)</f>
        <v>0</v>
      </c>
      <c r="H16" s="72">
        <f t="shared" ca="1" si="1"/>
        <v>2979532.04</v>
      </c>
    </row>
    <row r="17" spans="1:11" ht="15.75" thickBot="1" x14ac:dyDescent="0.3">
      <c r="B17" s="74" t="s">
        <v>479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478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480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" sqref="C1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 ca="1"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262</v>
      </c>
      <c r="N2" s="165">
        <f ca="1">SUMIFS(Extranet!$H:$H,Extranet!$C:$C,N$1,Extranet!$D:$D,$M2)</f>
        <v>500</v>
      </c>
      <c r="P2" t="s">
        <v>174</v>
      </c>
      <c r="Q2" s="168" t="str">
        <f ca="1">$M2</f>
        <v>ALGAB1</v>
      </c>
      <c r="R2" s="166">
        <f ca="1">N2*_xll.BDP(Q2&amp;" Corp","RISK_MTY_MID")/100</f>
        <v>266.10275000001593</v>
      </c>
      <c r="T2" s="51" t="s">
        <v>262</v>
      </c>
      <c r="U2" s="23" t="str">
        <f t="shared" ref="U2:U30" ca="1" si="1">IFERROR(VLOOKUP(T2,$AD$1:$AE$122,2,0),"Não")</f>
        <v>Sim</v>
      </c>
      <c r="V2" s="238">
        <f ca="1"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 ca="1">_xll.BDP(A3,"YLD_CNV_MID",,)</f>
        <v>10.039899999999999</v>
      </c>
      <c r="E3" s="47">
        <f ca="1">_xll.BDP(A3,"YLD_YTM_MID", "PRICING_SOURCE=ANDE")</f>
        <v>10.0657</v>
      </c>
      <c r="F3" s="4">
        <f t="shared" ca="1" si="0"/>
        <v>-2.5800000000000267E-2</v>
      </c>
      <c r="G3" s="71">
        <f ca="1">_xll.BDP(A3,"RISK_MID",,)/100</f>
        <v>0.42125227082988204</v>
      </c>
      <c r="H3" s="12">
        <f ca="1">_xll.BDP(A3,"DUR_MID",,)</f>
        <v>1.0388645494749724</v>
      </c>
      <c r="I3" s="12">
        <f ca="1">_xll.BDP(A3,"px_LAST",,)</f>
        <v>4462.046875</v>
      </c>
      <c r="J3" s="3">
        <f ca="1">_xll.BDP(A3,"PX_LAST",,)/_xll.BDP(A3,"PX_YEST_CLOSE",,)-1</f>
        <v>6.7792301633717855E-4</v>
      </c>
      <c r="K3" s="12"/>
      <c r="M3" s="169" t="s">
        <v>157</v>
      </c>
      <c r="N3" s="166">
        <f ca="1">SUMIFS(Extranet!$H:$H,Extranet!$C:$C,N$1,Extranet!$D:$D,$M3)</f>
        <v>390</v>
      </c>
      <c r="P3" t="s">
        <v>113</v>
      </c>
      <c r="Q3" s="169" t="str">
        <f ca="1">$M3</f>
        <v>ARTR19</v>
      </c>
      <c r="R3" s="166">
        <f ca="1">N3*_xll.BDP(Q3&amp;" Corp","RISK_MTY_MID")/100</f>
        <v>94.877250000015465</v>
      </c>
      <c r="S3" s="36"/>
      <c r="T3" s="52" t="s">
        <v>157</v>
      </c>
      <c r="U3" s="32" t="str">
        <f t="shared" ca="1" si="1"/>
        <v>Sim</v>
      </c>
      <c r="V3" s="174">
        <f ca="1"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 ca="1">_xll.BDP(A4,"YLD_CNV_MID",,)</f>
        <v>8.8206000000000007</v>
      </c>
      <c r="E4" s="47">
        <f ca="1">_xll.BDP(A4,"YLD_YTM_MID", "PRICING_SOURCE=ANDE")</f>
        <v>8.8322000000000003</v>
      </c>
      <c r="F4" s="4">
        <f t="shared" ca="1" si="0"/>
        <v>-1.1599999999999611E-2</v>
      </c>
      <c r="G4" s="71">
        <f ca="1">_xll.BDP(A4,"RISK_MID",,)/100</f>
        <v>0.69755752373976065</v>
      </c>
      <c r="H4" s="12">
        <f ca="1">_xll.BDP(A4,"DUR_MID",,)</f>
        <v>1.7360417243910995</v>
      </c>
      <c r="I4" s="12">
        <f ca="1">_xll.BDP(A4,"px_LAST",,)</f>
        <v>4372.5151370000003</v>
      </c>
      <c r="J4" s="3">
        <f ca="1">_xll.BDP(A4,"PX_LAST",,)/_xll.BDP(A4,"PX_YEST_CLOSE",,)-1</f>
        <v>6.3966043590890642E-4</v>
      </c>
      <c r="K4" s="12"/>
      <c r="M4" s="169" t="s">
        <v>263</v>
      </c>
      <c r="N4" s="166">
        <f ca="1">SUMIFS(Extranet!$H:$H,Extranet!$C:$C,N$1,Extranet!$D:$D,$M4)</f>
        <v>500</v>
      </c>
      <c r="P4" t="s">
        <v>174</v>
      </c>
      <c r="Q4" s="169" t="str">
        <f t="shared" ref="Q4:Q26" ca="1" si="2">$M4</f>
        <v>CEEBC3</v>
      </c>
      <c r="R4" s="166">
        <f ca="1">N4*_xll.BDP(Q4&amp;" Corp","RISK_MTY_MID")/100</f>
        <v>277.38499999998112</v>
      </c>
      <c r="T4" s="52" t="s">
        <v>263</v>
      </c>
      <c r="U4" s="32" t="str">
        <f t="shared" ca="1" si="1"/>
        <v>Sim</v>
      </c>
      <c r="V4" s="174">
        <f ca="1"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 ca="1">_xll.BDP(A5,"YLD_CNV_MID",,)</f>
        <v>8.1776</v>
      </c>
      <c r="E5" s="47">
        <f ca="1">_xll.BDP(A5,"YLD_YTM_MID", "PRICING_SOURCE=ANDE")</f>
        <v>8.1898999999999997</v>
      </c>
      <c r="F5" s="4">
        <f t="shared" ca="1" si="0"/>
        <v>-1.2299999999999756E-2</v>
      </c>
      <c r="G5" s="71">
        <f ca="1">_xll.BDP(A5,"RISK_MID",,)/100</f>
        <v>1.1256041860347068</v>
      </c>
      <c r="H5" s="12">
        <f ca="1">_xll.BDP(A5,"DUR_MID",,)</f>
        <v>2.7747337397064227</v>
      </c>
      <c r="I5" s="12">
        <f ca="1">_xll.BDP(A5,"px_LAST",,)</f>
        <v>4388.3579099999997</v>
      </c>
      <c r="J5" s="3">
        <f ca="1">_xll.BDP(A5,"PX_LAST",,)/_xll.BDP(A5,"PX_YEST_CLOSE",,)-1</f>
        <v>9.050084504342859E-4</v>
      </c>
      <c r="K5" s="12"/>
      <c r="M5" s="169" t="s">
        <v>707</v>
      </c>
      <c r="N5" s="166">
        <f ca="1">SUMIFS(Extranet!$H:$H,Extranet!$C:$C,N$1,Extranet!$D:$D,$M5)</f>
        <v>538</v>
      </c>
      <c r="P5" t="s">
        <v>175</v>
      </c>
      <c r="Q5" s="169" t="str">
        <f ca="1">$M5</f>
        <v>COCE18</v>
      </c>
      <c r="R5" s="166">
        <f ca="1">N5*_xll.BDP(Q5&amp;" Corp","RISK_MTY_MID")/100</f>
        <v>296.08345800000166</v>
      </c>
      <c r="T5" s="52" t="s">
        <v>707</v>
      </c>
      <c r="U5" s="32" t="str">
        <f t="shared" ca="1" si="1"/>
        <v>Sim</v>
      </c>
      <c r="V5" s="174">
        <f ca="1"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 ca="1">_xll.BDP(A6,"YLD_CNV_MID",,)</f>
        <v>7.8571999999999997</v>
      </c>
      <c r="E6" s="47">
        <f ca="1">_xll.BDP(A6,"YLD_YTM_MID", "PRICING_SOURCE=ANDE")</f>
        <v>7.8692000000000002</v>
      </c>
      <c r="F6" s="4" t="e">
        <f t="shared" ref="F6" ca="1" si="3">+D6-E6</f>
        <v>#VALUE!</v>
      </c>
      <c r="G6" s="71">
        <f ca="1">_xll.BDP(A6,"RISK_MID",,)/100</f>
        <v>1.3656726844646982</v>
      </c>
      <c r="H6" s="12">
        <f ca="1">_xll.BDP(A6,"DUR_MID",,)</f>
        <v>3.4122221923932954</v>
      </c>
      <c r="I6" s="12">
        <f ca="1">_xll.BDP(A6,"px_LAST",,)</f>
        <v>4316.7700199999999</v>
      </c>
      <c r="J6" s="3">
        <f ca="1">_xll.BDP(A6,"PX_LAST",,)/_xll.BDP(A6,"PX_YEST_CLOSE",,)-1</f>
        <v>7.3581763336205697E-4</v>
      </c>
      <c r="K6" s="12"/>
      <c r="M6" s="169" t="s">
        <v>324</v>
      </c>
      <c r="N6" s="166">
        <f ca="1">SUMIFS(Extranet!$H:$H,Extranet!$C:$C,N$1,Extranet!$D:$D,$M6)</f>
        <v>357</v>
      </c>
      <c r="P6" t="s">
        <v>175</v>
      </c>
      <c r="Q6" s="169" t="str">
        <f t="shared" ca="1" si="2"/>
        <v>CPLD37</v>
      </c>
      <c r="R6" s="166">
        <f ca="1">N6*_xll.BDP(Q6&amp;" Corp","RISK_MTY_MID")/100</f>
        <v>200.5060154999824</v>
      </c>
      <c r="T6" s="52" t="s">
        <v>324</v>
      </c>
      <c r="U6" s="32" t="str">
        <f t="shared" ca="1" si="1"/>
        <v>Sim</v>
      </c>
      <c r="V6" s="174">
        <f ca="1"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 ca="1">_xll.BDP(A7,"YLD_CNV_MID",,)</f>
        <v>7.7377000000000002</v>
      </c>
      <c r="E7" s="47">
        <f ca="1">_xll.BDP(A7,"YLD_YTM_MID", "PRICING_SOURCE=ANDE")</f>
        <v>7.7485999999999997</v>
      </c>
      <c r="F7" s="4">
        <f t="shared" ca="1" si="0"/>
        <v>-1.0899999999999466E-2</v>
      </c>
      <c r="G7" s="71">
        <f ca="1">_xll.BDP(A7,"RISK_MID",,)/100</f>
        <v>1.7280402292649342</v>
      </c>
      <c r="H7" s="12">
        <f ca="1">_xll.BDP(A7,"DUR_MID",,)</f>
        <v>4.2958994458736974</v>
      </c>
      <c r="I7" s="12">
        <f ca="1">_xll.BDP(A7,"px_LAST",,)</f>
        <v>4333.7929690000001</v>
      </c>
      <c r="J7" s="3">
        <f ca="1">_xll.BDP(A7,"PX_LAST",,)/_xll.BDP(A7,"PX_YEST_CLOSE",,)-1</f>
        <v>6.6636595983249336E-4</v>
      </c>
      <c r="K7" s="12"/>
      <c r="M7" s="169" t="s">
        <v>159</v>
      </c>
      <c r="N7" s="166">
        <f ca="1">SUMIFS(Extranet!$H:$H,Extranet!$C:$C,N$1,Extranet!$D:$D,$M7)</f>
        <v>300</v>
      </c>
      <c r="P7" t="s">
        <v>415</v>
      </c>
      <c r="Q7" s="169" t="str">
        <f t="shared" ca="1" si="2"/>
        <v>CTEE29</v>
      </c>
      <c r="R7" s="166">
        <f ca="1">N7*_xll.BDP(Q7&amp;" Corp","RISK_MTY_MID")/100</f>
        <v>328.65015000000426</v>
      </c>
      <c r="T7" s="52" t="s">
        <v>159</v>
      </c>
      <c r="U7" s="32" t="str">
        <f t="shared" ca="1" si="1"/>
        <v>Sim</v>
      </c>
      <c r="V7" s="174">
        <f ca="1"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 ca="1">_xll.BDP(A8,"YLD_CNV_MID",,)</f>
        <v>7.6463999999999999</v>
      </c>
      <c r="E8" s="47">
        <f ca="1">_xll.BDP(A8,"YLD_YTM_MID", "PRICING_SOURCE=ANDE")</f>
        <v>7.6323999999999996</v>
      </c>
      <c r="F8" s="4">
        <f t="shared" ca="1" si="0"/>
        <v>1.4000000000000234E-2</v>
      </c>
      <c r="G8" s="71">
        <f ca="1">_xll.BDP(A8,"RISK_MID",,)/100</f>
        <v>2.2330899948301521</v>
      </c>
      <c r="H8" s="12">
        <f ca="1">_xll.BDP(A8,"DUR_MID",,)</f>
        <v>5.6444015645523162</v>
      </c>
      <c r="I8" s="12">
        <f ca="1">_xll.BDP(A8,"px_LAST",,)</f>
        <v>4258.8081050000001</v>
      </c>
      <c r="J8" s="3">
        <f ca="1">_xll.BDP(A8,"PX_LAST",,)/_xll.BDP(A8,"PX_YEST_CLOSE",,)-1</f>
        <v>2.4654785990563255E-8</v>
      </c>
      <c r="K8" s="241"/>
      <c r="M8" s="169" t="s">
        <v>160</v>
      </c>
      <c r="N8" s="166">
        <f ca="1">SUMIFS(Extranet!$H:$H,Extranet!$C:$C,N$1,Extranet!$D:$D,$M8)</f>
        <v>390</v>
      </c>
      <c r="P8" t="s">
        <v>300</v>
      </c>
      <c r="Q8" s="169" t="str">
        <f ca="1">$M8</f>
        <v>ECHP11</v>
      </c>
      <c r="R8" s="166">
        <f ca="1">N8*_xll.BDP(Q8&amp;" Corp","RISK_MTY_MID")/100</f>
        <v>165.53686500001052</v>
      </c>
      <c r="T8" s="52" t="s">
        <v>160</v>
      </c>
      <c r="U8" s="32" t="str">
        <f t="shared" ca="1" si="1"/>
        <v>Sim</v>
      </c>
      <c r="V8" s="174">
        <f ca="1"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 ca="1">_xll.BDP(A9,"YLD_CNV_MID",,)</f>
        <v>7.5242000000000004</v>
      </c>
      <c r="E9" s="47">
        <f ca="1">_xll.BDP(A9,"YLD_YTM_MID", "PRICING_SOURCE=ANDE")</f>
        <v>7.5145</v>
      </c>
      <c r="F9" s="4" t="e">
        <f t="shared" ca="1" si="0"/>
        <v>#VALUE!</v>
      </c>
      <c r="G9" s="71">
        <f ca="1">_xll.BDP(A9,"RISK_MID",,)/100</f>
        <v>2.4188033615400855</v>
      </c>
      <c r="H9" s="12">
        <f ca="1">_xll.BDP(A9,"DUR_MID",,)</f>
        <v>6.2040236865932421</v>
      </c>
      <c r="I9" s="12">
        <f ca="1">_xll.BDP(A9,"px_LAST",,)</f>
        <v>4192.1201170000004</v>
      </c>
      <c r="J9" s="3">
        <f ca="1">_xll.BDP(A9,"PX_LAST",,)/_xll.BDP(A9,"PX_YEST_CLOSE",,)-1</f>
        <v>2.7909506483680957E-8</v>
      </c>
      <c r="K9" s="12"/>
      <c r="M9" s="169" t="s">
        <v>673</v>
      </c>
      <c r="N9" s="166">
        <f ca="1">SUMIFS(Extranet!$H:$H,Extranet!$C:$C,N$1,Extranet!$D:$D,$M9)</f>
        <v>191</v>
      </c>
      <c r="P9" t="s">
        <v>174</v>
      </c>
      <c r="Q9" s="169" t="str">
        <f ca="1">$M9</f>
        <v>ELET14</v>
      </c>
      <c r="R9" s="166">
        <f ca="1">N9*_xll.BDP(Q9&amp;" Corp","RISK_MTY_MID")/100</f>
        <v>96.028497000011953</v>
      </c>
      <c r="T9" s="52" t="s">
        <v>673</v>
      </c>
      <c r="U9" s="32" t="str">
        <f t="shared" ca="1" si="1"/>
        <v>Sim</v>
      </c>
      <c r="V9" s="174">
        <f ca="1"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 ca="1">_xll.BDP(A10,"YLD_CNV_MID",,)</f>
        <v>7.3405000000000005</v>
      </c>
      <c r="E10" s="47">
        <f ca="1">_xll.BDP(A10,"YLD_YTM_MID", "PRICING_SOURCE=ANDE")</f>
        <v>7.3430999999999997</v>
      </c>
      <c r="F10" s="4">
        <f t="shared" ca="1" si="0"/>
        <v>-2.5999999999992696E-3</v>
      </c>
      <c r="G10" s="71">
        <f ca="1">_xll.BDP(A10,"RISK_MID",,)/100</f>
        <v>2.8604388067651598</v>
      </c>
      <c r="H10" s="12">
        <f ca="1">_xll.BDP(A10,"DUR_MID",,)</f>
        <v>7.3487494882026825</v>
      </c>
      <c r="I10" s="12">
        <f ca="1">_xll.BDP(A10,"px_LAST",,)</f>
        <v>4178.1411129999997</v>
      </c>
      <c r="J10" s="3">
        <f ca="1">_xll.BDP(A10,"PX_LAST",,)/_xll.BDP(A10,"PX_YEST_CLOSE",,)-1</f>
        <v>8.4345712903211023E-4</v>
      </c>
      <c r="K10" s="12"/>
      <c r="M10" s="169" t="s">
        <v>38</v>
      </c>
      <c r="N10" s="166">
        <f ca="1">SUMIFS(Extranet!$H:$H,Extranet!$C:$C,N$1,Extranet!$D:$D,$M10)</f>
        <v>430</v>
      </c>
      <c r="P10" t="s">
        <v>300</v>
      </c>
      <c r="Q10" s="169" t="str">
        <f t="shared" ca="1" si="2"/>
        <v>ENEV32</v>
      </c>
      <c r="R10" s="166">
        <f ca="1">N10*_xll.BDP(Q10&amp;" Corp","RISK_MTY_MID")/100</f>
        <v>182.99080000000799</v>
      </c>
      <c r="T10" s="52" t="s">
        <v>38</v>
      </c>
      <c r="U10" s="32" t="str">
        <f t="shared" ca="1" si="1"/>
        <v>Sim</v>
      </c>
      <c r="V10" s="174">
        <f ca="1"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 ca="1">_xll.BDP(A11,"YLD_CNV_MID",,)</f>
        <v>7.2001999999999997</v>
      </c>
      <c r="E11" s="47">
        <f ca="1">_xll.BDP(A11,"YLD_YTM_MID", "PRICING_SOURCE=ANDE")</f>
        <v>7.1977000000000002</v>
      </c>
      <c r="F11" s="4">
        <f t="shared" ca="1" si="0"/>
        <v>2.4999999999995026E-3</v>
      </c>
      <c r="G11" s="71">
        <f ca="1">_xll.BDP(A11,"RISK_MID",,)/100</f>
        <v>3.7210617256655496</v>
      </c>
      <c r="H11" s="12">
        <f ca="1">_xll.BDP(A11,"DUR_MID",,)</f>
        <v>9.5614547281419888</v>
      </c>
      <c r="I11" s="12">
        <f ca="1">_xll.BDP(A11,"px_LAST",,)</f>
        <v>4171.9501950000003</v>
      </c>
      <c r="J11" s="3">
        <f ca="1">_xll.BDP(A11,"PX_LAST",,)/_xll.BDP(A11,"PX_YEST_CLOSE",,)-1</f>
        <v>-1.3847839966563136E-4</v>
      </c>
      <c r="K11" s="12"/>
      <c r="M11" s="169" t="s">
        <v>39</v>
      </c>
      <c r="N11" s="166">
        <f ca="1">SUMIFS(Extranet!$H:$H,Extranet!$C:$C,N$1,Extranet!$D:$D,$M11)</f>
        <v>300</v>
      </c>
      <c r="P11" t="s">
        <v>175</v>
      </c>
      <c r="Q11" s="169" t="str">
        <f t="shared" ca="1" si="2"/>
        <v>EQTR11</v>
      </c>
      <c r="R11" s="166">
        <f ca="1">N11*_xll.BDP(Q11&amp;" Corp","RISK_MTY_MID")/100</f>
        <v>309.18510000000197</v>
      </c>
      <c r="T11" s="52" t="s">
        <v>39</v>
      </c>
      <c r="U11" s="32" t="str">
        <f t="shared" ca="1" si="1"/>
        <v>Sim</v>
      </c>
      <c r="V11" s="174">
        <f ca="1"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 ca="1">_xll.BDP(A12,"YLD_CNV_MID",,)</f>
        <v>7.1749000000000001</v>
      </c>
      <c r="E12" s="47">
        <f ca="1">_xll.BDP(A12,"YLD_YTM_MID", "PRICING_SOURCE=ANDE")</f>
        <v>7.1849999999999996</v>
      </c>
      <c r="F12" s="4">
        <f t="shared" ca="1" si="0"/>
        <v>-1.0099999999999554E-2</v>
      </c>
      <c r="G12" s="71">
        <f ca="1">_xll.BDP(A12,"RISK_MID",,)/100</f>
        <v>4.2329058826951496</v>
      </c>
      <c r="H12" s="12">
        <f ca="1">_xll.BDP(A12,"DUR_MID",,)</f>
        <v>11.212648510733519</v>
      </c>
      <c r="I12" s="12">
        <f ca="1">_xll.BDP(A12,"px_LAST",,)</f>
        <v>4045.9799800000001</v>
      </c>
      <c r="J12" s="3">
        <f ca="1">_xll.BDP(A12,"PX_LAST",,)/_xll.BDP(A12,"PX_YEST_CLOSE",,)-1</f>
        <v>1.4130190771857176E-3</v>
      </c>
      <c r="K12" s="12"/>
      <c r="M12" s="239" t="s">
        <v>708</v>
      </c>
      <c r="N12" s="243">
        <f ca="1">SUMIFS(Extranet!$H:$H,Extranet!$C:$C,N$1,Extranet!$D:$D,$M12)</f>
        <v>560</v>
      </c>
      <c r="P12" t="s">
        <v>175</v>
      </c>
      <c r="Q12" s="169" t="str">
        <f ca="1">$M12</f>
        <v>ERDVC3</v>
      </c>
      <c r="R12" s="166">
        <f ca="1">IFERROR(N12*_xll.BDP(Q12&amp;" Corp","RISK_MTY_MID")/100,(N12*62.814/100))</f>
        <v>347.34699999998156</v>
      </c>
      <c r="T12" s="52" t="s">
        <v>708</v>
      </c>
      <c r="U12" s="32" t="str">
        <f t="shared" ca="1" si="1"/>
        <v>Sim</v>
      </c>
      <c r="V12" s="174">
        <f ca="1"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 ca="1">_xll.BDP(A13,"YLD_CNV_MID",,)</f>
        <v>7.0850999999999997</v>
      </c>
      <c r="E13" s="47">
        <f ca="1">_xll.BDP(A13,"YLD_YTM_MID", "PRICING_SOURCE=ANDE")</f>
        <v>7.09</v>
      </c>
      <c r="F13" s="4">
        <f t="shared" ca="1" si="0"/>
        <v>-4.9000000000001265E-3</v>
      </c>
      <c r="G13" s="71">
        <f ca="1">_xll.BDP(A13,"RISK_MID",,)/100</f>
        <v>4.6745413279204513</v>
      </c>
      <c r="H13" s="12">
        <f ca="1">_xll.BDP(A13,"DUR_MID",,)</f>
        <v>12.211356617093713</v>
      </c>
      <c r="I13" s="12">
        <f ca="1">_xll.BDP(A13,"px_LAST",,)</f>
        <v>4099.2548829999996</v>
      </c>
      <c r="J13" s="3">
        <f ca="1">_xll.BDP(A13,"PX_LAST",,)/_xll.BDP(A13,"PX_YEST_CLOSE",,)-1</f>
        <v>3.145177387999798E-4</v>
      </c>
      <c r="K13" s="12"/>
      <c r="M13" s="169" t="s">
        <v>264</v>
      </c>
      <c r="N13" s="166">
        <f ca="1">SUMIFS(Extranet!$H:$H,Extranet!$C:$C,N$1,Extranet!$D:$D,$M13)</f>
        <v>250</v>
      </c>
      <c r="P13" t="s">
        <v>174</v>
      </c>
      <c r="Q13" s="169" t="str">
        <f t="shared" ca="1" si="2"/>
        <v>ESULA6</v>
      </c>
      <c r="R13" s="166">
        <f ca="1">N13*_xll.BDP(Q13&amp;" Corp","RISK_MTY_MID")/100</f>
        <v>138.92125000000988</v>
      </c>
      <c r="T13" s="52" t="s">
        <v>264</v>
      </c>
      <c r="U13" s="32" t="str">
        <f t="shared" ca="1" si="1"/>
        <v>Sim</v>
      </c>
      <c r="V13" s="174">
        <f ca="1"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 ca="1">_xll.BDP(A14,"YLD_CNV_MID",,)</f>
        <v>7.0777999999999999</v>
      </c>
      <c r="E14" s="47">
        <f ca="1">_xll.BDP(A14,"YLD_YTM_MID", "PRICING_SOURCE=ANDE")</f>
        <v>7.0780000000000003</v>
      </c>
      <c r="F14" s="4">
        <f t="shared" ca="1" si="0"/>
        <v>-2.0000000000042206E-4</v>
      </c>
      <c r="G14" s="71">
        <f ca="1">_xll.BDP(A14,"RISK_MID",,)/100</f>
        <v>4.912345029195194</v>
      </c>
      <c r="H14" s="12">
        <f ca="1">_xll.BDP(A14,"DUR_MID",,)</f>
        <v>13.138673619000688</v>
      </c>
      <c r="I14" s="12">
        <f ca="1">_xll.BDP(A14,"px_LAST",,)</f>
        <v>4003.4729000000002</v>
      </c>
      <c r="J14" s="3">
        <f ca="1">_xll.BDP(A14,"PX_LAST",,)/_xll.BDP(A14,"PX_YEST_CLOSE",,)-1</f>
        <v>-2.4978312529455593E-8</v>
      </c>
      <c r="K14" s="12"/>
      <c r="M14" s="169" t="s">
        <v>265</v>
      </c>
      <c r="N14" s="166">
        <f ca="1">SUMIFS(Extranet!$H:$H,Extranet!$C:$C,N$1,Extranet!$D:$D,$M14)</f>
        <v>720</v>
      </c>
      <c r="P14" t="s">
        <v>415</v>
      </c>
      <c r="Q14" s="169" t="str">
        <f t="shared" ca="1" si="2"/>
        <v>GASC23</v>
      </c>
      <c r="R14" s="166">
        <f ca="1">N14*_xll.BDP(Q14&amp;" Corp","RISK_MTY_MID")/100</f>
        <v>479.12615999996888</v>
      </c>
      <c r="S14" s="1"/>
      <c r="T14" s="52" t="s">
        <v>265</v>
      </c>
      <c r="U14" s="32" t="str">
        <f t="shared" ca="1" si="1"/>
        <v>Sim</v>
      </c>
      <c r="V14" s="174">
        <f ca="1"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 ca="1">_xll.BDP(A15,"YLD_CNV_MID",,)</f>
        <v>7.1227999999999998</v>
      </c>
      <c r="E15" s="47">
        <f ca="1">_xll.BDP(A15,"YLD_YTM_MID", "PRICING_SOURCE=ANDE")</f>
        <v>7.1104000000000003</v>
      </c>
      <c r="F15" s="4">
        <f t="shared" ca="1" si="0"/>
        <v>1.2399999999999523E-2</v>
      </c>
      <c r="G15" s="71">
        <f ca="1">_xll.BDP(A15,"RISK_MID",,)/100</f>
        <v>5.032379278409735</v>
      </c>
      <c r="H15" s="12">
        <f ca="1">_xll.BDP(A15,"DUR_MID",,)</f>
        <v>13.406882446178987</v>
      </c>
      <c r="I15" s="12">
        <f ca="1">_xll.BDP(A15,"px_LAST",,)</f>
        <v>4020.9399410000001</v>
      </c>
      <c r="J15" s="3">
        <f ca="1">_xll.BDP(A15,"PX_LAST",,)/_xll.BDP(A15,"PX_YEST_CLOSE",,)-1</f>
        <v>-1.467318588854738E-8</v>
      </c>
      <c r="K15" s="12"/>
      <c r="M15" s="169" t="s">
        <v>458</v>
      </c>
      <c r="N15" s="166">
        <f ca="1">SUMIFS(Extranet!$H:$H,Extranet!$C:$C,N$1,Extranet!$D:$D,$M15)</f>
        <v>500</v>
      </c>
      <c r="P15" t="s">
        <v>175</v>
      </c>
      <c r="Q15" s="169" t="str">
        <f ca="1">$M15</f>
        <v>GSTS14</v>
      </c>
      <c r="R15" s="166">
        <f ca="1">N15*_xll.BDP(Q15&amp;" Corp","RISK_MTY_MID")/100</f>
        <v>278.385749999984</v>
      </c>
      <c r="S15" s="1"/>
      <c r="T15" s="52" t="s">
        <v>458</v>
      </c>
      <c r="U15" s="32" t="str">
        <f t="shared" ca="1" si="1"/>
        <v>Sim</v>
      </c>
      <c r="V15" s="174">
        <f ca="1"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 ca="1">SUMIFS(Extranet!$H:$H,Extranet!$C:$C,N$1,Extranet!$D:$D,$M16)</f>
        <v>536</v>
      </c>
      <c r="P16" t="s">
        <v>174</v>
      </c>
      <c r="Q16" s="169" t="str">
        <f t="shared" ca="1" si="2"/>
        <v>IGSN15</v>
      </c>
      <c r="R16" s="166">
        <f ca="1">IFERROR(N16*_xll.BDP(Q16&amp;" Corp","RISK_MTY_MID")/100,(N16*44.84/100))</f>
        <v>364.47973200000428</v>
      </c>
      <c r="S16" s="1"/>
      <c r="T16" s="52" t="s">
        <v>125</v>
      </c>
      <c r="U16" s="32" t="str">
        <f t="shared" ca="1" si="1"/>
        <v>Sim</v>
      </c>
      <c r="V16" s="174">
        <f ca="1"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 ca="1">SUMIFS(Extranet!$H:$H,Extranet!$C:$C,N$1,Extranet!$D:$D,$M17,Extranet!A:A,"Debêntures")</f>
        <v>174</v>
      </c>
      <c r="P17" t="s">
        <v>174</v>
      </c>
      <c r="Q17" s="169" t="str">
        <f ca="1">$M17</f>
        <v>JSMLB5</v>
      </c>
      <c r="R17" s="166">
        <f ca="1">IFERROR(N17*_xll.BDP(Q17&amp;" Corp","RISK_MTY_MID")/100,(N17*0.536771))</f>
        <v>93.398154000000005</v>
      </c>
      <c r="T17" s="52" t="s">
        <v>249</v>
      </c>
      <c r="U17" s="32" t="str">
        <f t="shared" ca="1" si="1"/>
        <v>Não</v>
      </c>
      <c r="V17" s="174">
        <f ca="1"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 ca="1">SUMIFS(Extranet!$H:$H,Extranet!$C:$C,N$1,Extranet!$D:$D,$M18,Extranet!A:A,"Debêntures")</f>
        <v>237</v>
      </c>
      <c r="P18" t="s">
        <v>174</v>
      </c>
      <c r="Q18" s="169" t="str">
        <f ca="1">$M18</f>
        <v>MOVI37</v>
      </c>
      <c r="R18" s="166">
        <f ca="1">N18*_xll.BDP(Q18&amp;" Corp","RISK_MTY_MID")/100</f>
        <v>102.11299050000105</v>
      </c>
      <c r="S18" s="1"/>
      <c r="T18" s="52" t="s">
        <v>217</v>
      </c>
      <c r="U18" s="32" t="str">
        <f t="shared" ca="1" si="1"/>
        <v>Não</v>
      </c>
      <c r="V18" s="174">
        <f ca="1"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 ca="1">SUMIFS(Extranet!$H:$H,Extranet!$C:$C,N$1,Extranet!$D:$D,$M19)</f>
        <v>6</v>
      </c>
      <c r="P19" t="s">
        <v>174</v>
      </c>
      <c r="Q19" s="169" t="str">
        <f ca="1">$M19</f>
        <v>MSGT13</v>
      </c>
      <c r="R19" s="166">
        <f ca="1">N19*_xll.BDP(Q19&amp;" Corp","RISK_MTY_MID")/100</f>
        <v>2.8152089999999816</v>
      </c>
      <c r="S19" s="256"/>
      <c r="T19" s="52" t="s">
        <v>248</v>
      </c>
      <c r="U19" s="32" t="str">
        <f t="shared" ca="1" si="1"/>
        <v>Não</v>
      </c>
      <c r="V19" s="174">
        <f ca="1"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247</v>
      </c>
      <c r="N20" s="166">
        <f ca="1">SUMIFS(Extranet!$H:$H,Extranet!$C:$C,N$1,Extranet!$D:$D,$M20)</f>
        <v>100</v>
      </c>
      <c r="P20" t="s">
        <v>178</v>
      </c>
      <c r="Q20" s="169" t="str">
        <f t="shared" ca="1" si="2"/>
        <v>MSGT33</v>
      </c>
      <c r="R20" s="166">
        <f ca="1">N20*_xll.BDP(Q20&amp;" Corp","RISK_MTY_MID")/100</f>
        <v>98.973699999999099</v>
      </c>
      <c r="T20" s="52" t="s">
        <v>247</v>
      </c>
      <c r="U20" s="32" t="str">
        <f t="shared" ca="1" si="1"/>
        <v>Sim</v>
      </c>
      <c r="V20" s="174">
        <f ca="1"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 ca="1">_xll.BDP(A21,"LAST_PRICE")</f>
        <v>10.025</v>
      </c>
      <c r="E21" s="46">
        <f ca="1">_xll.BDP(A21,"PX_CLOSE_1D")</f>
        <v>10.025</v>
      </c>
      <c r="F21" s="4" t="e">
        <f t="shared" ca="1" si="4"/>
        <v>#VALUE!</v>
      </c>
      <c r="G21" s="12" t="e">
        <f ca="1">VLOOKUP(B21,'Base IPCA'!$B$18:$M$26,12,0)</f>
        <v>#VALUE!</v>
      </c>
      <c r="H21" s="12">
        <f ca="1">_xll.BDP(A21,"FUT_BUS_DAYS_VAL")/252</f>
        <v>1.0912698412698412</v>
      </c>
      <c r="I21" s="4">
        <f ca="1">_xll.BDP(A21,"CONTRACT_VALUE")</f>
        <v>164723.48117413852</v>
      </c>
      <c r="J21" s="12"/>
      <c r="K21" s="12"/>
      <c r="M21" s="169" t="s">
        <v>42</v>
      </c>
      <c r="N21" s="166">
        <f ca="1">SUMIFS(Extranet!$H:$H,Extranet!$C:$C,N$1,Extranet!$D:$D,$M21)</f>
        <v>210</v>
      </c>
      <c r="P21" t="s">
        <v>300</v>
      </c>
      <c r="Q21" s="169" t="str">
        <f t="shared" ca="1" si="2"/>
        <v>NEOE26</v>
      </c>
      <c r="R21" s="166">
        <f ca="1">N21*_xll.BDP(Q21&amp;" Corp","RISK_MTY_MID")/100</f>
        <v>119.83754999999746</v>
      </c>
      <c r="T21" s="52" t="s">
        <v>42</v>
      </c>
      <c r="U21" s="32" t="str">
        <f t="shared" ca="1" si="1"/>
        <v>Sim</v>
      </c>
      <c r="V21" s="174">
        <f ca="1"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 ca="1">_xll.BDP(A22,"LAST_PRICE")</f>
        <v>8.8699999999999992</v>
      </c>
      <c r="E22" s="46">
        <f ca="1">_xll.BDP(A22,"PX_CLOSE_1D")</f>
        <v>8.94</v>
      </c>
      <c r="F22" s="4" t="e">
        <f t="shared" ca="1" si="4"/>
        <v>#VALUE!</v>
      </c>
      <c r="G22" s="12" t="e">
        <f ca="1">VLOOKUP(B22,'Base IPCA'!$B$18:$M$26,12,0)</f>
        <v>#VALUE!</v>
      </c>
      <c r="H22" s="12">
        <f ca="1">_xll.BDP(A22,"FUT_BUS_DAYS_VAL")/252</f>
        <v>1.8253968253968254</v>
      </c>
      <c r="I22" s="4">
        <f ca="1">_xll.BDP(A22,"CONTRACT_VALUE")</f>
        <v>156553.0912711884</v>
      </c>
      <c r="J22" s="12"/>
      <c r="K22" s="12"/>
      <c r="M22" s="169" t="s">
        <v>275</v>
      </c>
      <c r="N22" s="166">
        <f ca="1">SUMIFS(Extranet!$H:$H,Extranet!$C:$C,N$1,Extranet!$D:$D,$M22)</f>
        <v>235</v>
      </c>
      <c r="P22" t="s">
        <v>179</v>
      </c>
      <c r="Q22" s="169" t="str">
        <f t="shared" ca="1" si="2"/>
        <v>NTN-B50</v>
      </c>
      <c r="R22" s="166">
        <f ca="1">N22*_xll.BDP(A13,"RISK_MID",,)/100</f>
        <v>1098.5172120613061</v>
      </c>
      <c r="T22" s="52" t="s">
        <v>275</v>
      </c>
      <c r="U22" s="32" t="str">
        <f t="shared" ca="1" si="1"/>
        <v>Não</v>
      </c>
      <c r="V22" s="174">
        <f ca="1"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 ca="1">_xll.BDP(A23,"LAST_PRICE")</f>
        <v>8.17</v>
      </c>
      <c r="E23" s="46">
        <f ca="1">_xll.BDP(A23,"PX_CLOSE_1D")</f>
        <v>8.1999999999999993</v>
      </c>
      <c r="F23" s="4" t="e">
        <f t="shared" ca="1" si="4"/>
        <v>#VALUE!</v>
      </c>
      <c r="G23" s="12" t="e">
        <f ca="1">VLOOKUP(B23,'Base IPCA'!$B$18:$M$26,12,0)</f>
        <v>#VALUE!</v>
      </c>
      <c r="H23" s="12">
        <f ca="1">_xll.BDP(A23,"FUT_BUS_DAYS_VAL")/252</f>
        <v>3.0753968253968256</v>
      </c>
      <c r="I23" s="4">
        <f ca="1">_xll.BDP(A23,"CONTRACT_VALUE")</f>
        <v>143595.80898420376</v>
      </c>
      <c r="J23" s="12"/>
      <c r="K23" s="12"/>
      <c r="M23" s="169" t="s">
        <v>376</v>
      </c>
      <c r="N23" s="166">
        <f ca="1">SUMIFS(Extranet!$H:$H,Extranet!$C:$C,N$1,Extranet!$D:$D,$M23)</f>
        <v>510</v>
      </c>
      <c r="P23" t="s">
        <v>174</v>
      </c>
      <c r="Q23" s="169" t="str">
        <f t="shared" ca="1" si="2"/>
        <v>PEJA11</v>
      </c>
      <c r="R23" s="166">
        <f ca="1">N23*_xll.BDP(Q23&amp;" Corp","RISK_MTY_MID")/100</f>
        <v>299.60510999998064</v>
      </c>
      <c r="T23" s="52" t="s">
        <v>376</v>
      </c>
      <c r="U23" s="32" t="str">
        <f t="shared" ca="1" si="1"/>
        <v>Sim</v>
      </c>
      <c r="V23" s="174">
        <f ca="1"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 ca="1">_xll.BDP(A24,"LAST_PRICE")</f>
        <v>7.7050000000000001</v>
      </c>
      <c r="E24" s="46">
        <f ca="1">_xll.BDP(A24,"PX_CLOSE_1D")</f>
        <v>7.7050000000000001</v>
      </c>
      <c r="F24" s="4" t="e">
        <f t="shared" ca="1" si="4"/>
        <v>#VALUE!</v>
      </c>
      <c r="G24" s="12" t="e">
        <f ca="1">VLOOKUP(B24,'Base IPCA'!$B$18:$M$26,12,0)</f>
        <v>#VALUE!</v>
      </c>
      <c r="H24" s="12">
        <f ca="1">_xll.BDP(A24,"FUT_BUS_DAYS_VAL")/252</f>
        <v>5.0515873015873014</v>
      </c>
      <c r="I24" s="4">
        <f ca="1">_xll.BDP(A24,"CONTRACT_VALUE")</f>
        <v>125658.39661967997</v>
      </c>
      <c r="J24" s="12"/>
      <c r="K24" s="12"/>
      <c r="M24" s="169" t="s">
        <v>456</v>
      </c>
      <c r="N24" s="166">
        <f ca="1">SUMIFS(Extranet!$H:$H,Extranet!$C:$C,N$1,Extranet!$D:$D,$M24)</f>
        <v>550</v>
      </c>
      <c r="P24" t="s">
        <v>178</v>
      </c>
      <c r="Q24" s="169" t="str">
        <f ca="1">$M24</f>
        <v>RMSA12</v>
      </c>
      <c r="R24" s="166">
        <f ca="1">IFERROR(N24*_xll.BDP(Q24&amp;" Corp","RISK_MTY_MID")/100,(N24*0.894042))</f>
        <v>491.72309999999999</v>
      </c>
      <c r="T24" s="52" t="s">
        <v>456</v>
      </c>
      <c r="U24" s="32" t="str">
        <f t="shared" ca="1" si="1"/>
        <v>Sim</v>
      </c>
      <c r="V24" s="174">
        <f ca="1"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 ca="1">_xll.BDP(A25,"LAST_PRICE")</f>
        <v>7.59</v>
      </c>
      <c r="E25" s="46">
        <f ca="1">_xll.BDP(A25,"PX_CLOSE_1D")</f>
        <v>7.58</v>
      </c>
      <c r="F25" s="12" t="e">
        <f ca="1">+D25-E25</f>
        <v>#VALUE!</v>
      </c>
      <c r="G25" s="12" t="e">
        <f ca="1">VLOOKUP(B25,'Base IPCA'!$B$18:$M$26,12,0)</f>
        <v>#VALUE!</v>
      </c>
      <c r="H25" s="12">
        <f ca="1">_xll.BDP(A25,"FUT_BUS_DAYS_VAL")/252</f>
        <v>7.0515873015873014</v>
      </c>
      <c r="I25" s="4">
        <f ca="1">_xll.BDP(A25,"CONTRACT_VALUE")</f>
        <v>109141.87762833344</v>
      </c>
      <c r="J25" s="12"/>
      <c r="K25" s="12"/>
      <c r="M25" s="169" t="s">
        <v>365</v>
      </c>
      <c r="N25" s="166">
        <f ca="1">SUMIFS(Extranet!$H:$H,Extranet!$C:$C,N$1,Extranet!$D:$D,$M25)</f>
        <v>370</v>
      </c>
      <c r="P25" t="s">
        <v>174</v>
      </c>
      <c r="Q25" s="169" t="str">
        <f ca="1">$M25</f>
        <v>TBCR18</v>
      </c>
      <c r="R25" s="166">
        <f ca="1">IFERROR(N25*_xll.BDP(Q25&amp;" Corp","RISK_MTY_MID")/100,(N25*0.498514))</f>
        <v>184.45018000000002</v>
      </c>
      <c r="T25" s="52" t="s">
        <v>365</v>
      </c>
      <c r="U25" s="32" t="str">
        <f t="shared" ca="1" si="1"/>
        <v>Sim</v>
      </c>
      <c r="V25" s="174">
        <f ca="1"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 ca="1">_xll.BDP(A26,"LAST_PRICE")</f>
        <v>7.31</v>
      </c>
      <c r="E26" s="46">
        <f ca="1">_xll.BDP(A26,"PX_CLOSE_1D")</f>
        <v>7.3049999999999997</v>
      </c>
      <c r="F26" s="4" t="e">
        <f t="shared" ca="1" si="4"/>
        <v>#VALUE!</v>
      </c>
      <c r="G26" s="12" t="e">
        <f ca="1">VLOOKUP(B26,'Base IPCA'!$B$18:$M$26,12,0)</f>
        <v>#VALUE!</v>
      </c>
      <c r="H26" s="12">
        <f ca="1">_xll.BDP(A26,"FUT_BUS_DAYS_VAL")/252</f>
        <v>9.7738095238095237</v>
      </c>
      <c r="I26" s="4">
        <f ca="1">_xll.BDP(A26,"CONTRACT_VALUE")</f>
        <v>91740.768127749456</v>
      </c>
      <c r="J26" s="12"/>
      <c r="K26" s="12"/>
      <c r="M26" s="169" t="s">
        <v>45</v>
      </c>
      <c r="N26" s="166">
        <f ca="1">SUMIFS(Extranet!$H:$H,Extranet!$C:$C,N$1,Extranet!$D:$D,$M26)</f>
        <v>425</v>
      </c>
      <c r="P26" t="s">
        <v>300</v>
      </c>
      <c r="Q26" s="169" t="str">
        <f t="shared" ca="1" si="2"/>
        <v>TIET29</v>
      </c>
      <c r="R26" s="166">
        <f ca="1">N26*_xll.BDP(Q26&amp;" Corp","RISK_MTY_MID")/100</f>
        <v>174.654175000029</v>
      </c>
      <c r="T26" s="52" t="s">
        <v>45</v>
      </c>
      <c r="U26" s="32" t="str">
        <f t="shared" ca="1" si="1"/>
        <v>Sim</v>
      </c>
      <c r="V26" s="174">
        <f ca="1"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 ca="1">_xll.BDP(A27,"LAST_PRICE")</f>
        <v>7.14</v>
      </c>
      <c r="E27" s="46">
        <f ca="1">_xll.BDP(A27,"PX_CLOSE_1D")</f>
        <v>7.15</v>
      </c>
      <c r="F27" s="4" t="e">
        <f t="shared" ca="1" si="4"/>
        <v>#VALUE!</v>
      </c>
      <c r="G27" s="12" t="e">
        <f ca="1">VLOOKUP(B27,'Base IPCA'!$B$18:$M$26,12,0)</f>
        <v>#VALUE!</v>
      </c>
      <c r="H27" s="12">
        <f ca="1">_xll.BDP(A27,"FUT_BUS_DAYS_VAL")/252</f>
        <v>15.007936507936508</v>
      </c>
      <c r="I27" s="4">
        <f ca="1">_xll.BDP(A27,"CONTRACT_VALUE")</f>
        <v>64941.371832400066</v>
      </c>
      <c r="J27" s="12"/>
      <c r="K27" s="12"/>
      <c r="M27" s="239" t="s">
        <v>194</v>
      </c>
      <c r="N27" s="243">
        <f ca="1">SUMIFS(Extranet!$H:$H,Extranet!$C:$C,N$1,Extranet!$D:$D,$M27,Extranet!A:A,"Debêntures")</f>
        <v>215</v>
      </c>
      <c r="P27" t="s">
        <v>174</v>
      </c>
      <c r="Q27" s="169" t="str">
        <f ca="1">$M27</f>
        <v>VAMO33</v>
      </c>
      <c r="R27" s="166">
        <f ca="1">IFERROR(N27*_xll.BDP(Q27&amp;" Corp","RISK_MTY_MID")/100,(N27*0.498514))</f>
        <v>101.24457500000346</v>
      </c>
      <c r="T27" s="52" t="s">
        <v>194</v>
      </c>
      <c r="U27" s="32" t="str">
        <f t="shared" ca="1" si="1"/>
        <v>Não</v>
      </c>
      <c r="V27" s="174">
        <f ca="1"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 ca="1">SUMIFS(Extranet!$H:$H,Extranet!$C:$C,N$1,Extranet!$D:$D,$M28)</f>
        <v>230</v>
      </c>
      <c r="P28" t="s">
        <v>175</v>
      </c>
      <c r="Q28" s="169" t="str">
        <f t="shared" ref="Q28:Q37" ca="1" si="5">$M28</f>
        <v>VERO13</v>
      </c>
      <c r="R28" s="166">
        <f ca="1">IFERROR(N28*_xll.BDP(Q28&amp;" Corp","RISK_MTY_MID")/100,(N28*0.449935162097789))</f>
        <v>103.48508728249146</v>
      </c>
      <c r="T28" s="52" t="s">
        <v>749</v>
      </c>
      <c r="U28" s="32" t="str">
        <f t="shared" ca="1" si="1"/>
        <v>Sim</v>
      </c>
      <c r="V28" s="174">
        <f ca="1"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 ca="1">SUMIFS(Extranet!$H:$H,Extranet!$C:$C,N$1,Extranet!$D:$D,$M29)</f>
        <v>105</v>
      </c>
      <c r="P29" t="s">
        <v>178</v>
      </c>
      <c r="Q29" s="169" t="str">
        <f ca="1">$M29</f>
        <v>CAEC12</v>
      </c>
      <c r="R29" s="166">
        <f ca="1">IFERROR(N29*_xll.BDP(Q29&amp;" Corp","RISK_MTY_MID")/100,(N29*0.68605))</f>
        <v>78.321232500002225</v>
      </c>
      <c r="T29" s="52" t="s">
        <v>825</v>
      </c>
      <c r="U29" s="32" t="str">
        <f t="shared" ca="1" si="1"/>
        <v>Sim</v>
      </c>
      <c r="V29" s="174">
        <f ca="1"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 ca="1">SUMIFS(Extranet!$H:$H,Extranet!$C:$C,N$1,Extranet!$D:$D,$M30)</f>
        <v>230</v>
      </c>
      <c r="P30" t="s">
        <v>415</v>
      </c>
      <c r="Q30" s="169" t="str">
        <f ca="1">$M30</f>
        <v>BHSA11</v>
      </c>
      <c r="R30" s="166">
        <f ca="1">IFERROR(N30*_xll.BDP($M30&amp;" Corp","RISK_MTY_MID")/100,(N30*0.77053))</f>
        <v>177.22190000000001</v>
      </c>
      <c r="T30" s="53" t="s">
        <v>756</v>
      </c>
      <c r="U30" s="237" t="str">
        <f t="shared" ca="1" si="1"/>
        <v>Sim</v>
      </c>
      <c r="V30" s="227">
        <f ca="1">N30*1000</f>
        <v>230000</v>
      </c>
      <c r="W30" s="242">
        <f ca="1">V30/(VLOOKUP($N$1,'Base CDI'!$A$9:$D$23,3,0))</f>
        <v>1.9522559112386446E-2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13.238472694171705</v>
      </c>
      <c r="E31" s="175" t="e">
        <f t="shared" ca="1" si="7"/>
        <v>#VALUE!</v>
      </c>
      <c r="F31" s="176" t="e">
        <f t="shared" ca="1" si="8"/>
        <v>#VALUE!</v>
      </c>
      <c r="M31" s="169" t="s">
        <v>172</v>
      </c>
      <c r="N31" s="172">
        <f ca="1">SUMIFS(Estratégia!$F:$F,Estratégia!$C:$C,N$1,Estratégia!$D:$D,$M31,Estratégia!$E:$E,"Juros Reais")</f>
        <v>6</v>
      </c>
      <c r="P31" t="s">
        <v>172</v>
      </c>
      <c r="Q31" s="169" t="str">
        <f t="shared" ca="1" si="5"/>
        <v>DAPMAI25</v>
      </c>
      <c r="R31" s="172" t="e">
        <f t="shared" ref="R31:R37" ca="1" si="9">N31*VLOOKUP($Q31,$B:$G,6,0)</f>
        <v>#N/A</v>
      </c>
      <c r="V31" s="45" t="s">
        <v>155</v>
      </c>
      <c r="W31" s="5">
        <f ca="1">SUM(W2:W30)</f>
        <v>0.87500399469755785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10.106596363022186</v>
      </c>
      <c r="E32" s="175" t="e">
        <f t="shared" ca="1" si="7"/>
        <v>#VALUE!</v>
      </c>
      <c r="F32" s="176" t="e">
        <f t="shared" ca="1" si="8"/>
        <v>#VALUE!</v>
      </c>
      <c r="M32" s="169" t="s">
        <v>113</v>
      </c>
      <c r="N32" s="172">
        <f ca="1">SUMIFS(Estratégia!$F:$F,Estratégia!$C:$C,N$1,Estratégia!$D:$D,$M32,Estratégia!$E:$E,"Juros Reais")</f>
        <v>6</v>
      </c>
      <c r="P32" t="s">
        <v>113</v>
      </c>
      <c r="Q32" s="169" t="str">
        <f t="shared" ca="1" si="5"/>
        <v>DAPAGO26</v>
      </c>
      <c r="R32" s="172" t="e">
        <f t="shared" ca="1" si="9"/>
        <v>#VALUE!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 t="e">
        <f t="shared" ca="1" si="6"/>
        <v>#VALUE!</v>
      </c>
      <c r="E33" s="175" t="e">
        <f t="shared" ca="1" si="7"/>
        <v>#VALUE!</v>
      </c>
      <c r="F33" s="176" t="e">
        <f t="shared" ca="1" si="8"/>
        <v>#VALUE!</v>
      </c>
      <c r="M33" s="169" t="s">
        <v>300</v>
      </c>
      <c r="N33" s="172">
        <f ca="1">SUMIFS(Estratégia!$F:$F,Estratégia!$C:$C,N$1,Estratégia!$D:$D,$M33,Estratégia!$E:$E,"Juros Reais")</f>
        <v>0</v>
      </c>
      <c r="P33" t="s">
        <v>300</v>
      </c>
      <c r="Q33" s="169" t="str">
        <f ca="1">$M33</f>
        <v>DAPMAI27</v>
      </c>
      <c r="R33" s="172" t="e">
        <f t="shared" ca="1" si="9"/>
        <v>#VALUE!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30.029226448878905</v>
      </c>
      <c r="E34" s="175" t="e">
        <f t="shared" ca="1" si="7"/>
        <v>#VALUE!</v>
      </c>
      <c r="F34" s="176" t="e">
        <f t="shared" ca="1" si="8"/>
        <v>#VALUE!</v>
      </c>
      <c r="M34" s="169" t="s">
        <v>174</v>
      </c>
      <c r="N34" s="172">
        <f ca="1">SUMIFS(Estratégia!$F:$F,Estratégia!$C:$C,N$1,Estratégia!$D:$D,$M34,Estratégia!$E:$E,"Juros Reais")</f>
        <v>0</v>
      </c>
      <c r="P34" t="s">
        <v>174</v>
      </c>
      <c r="Q34" s="169" t="str">
        <f t="shared" ca="1" si="5"/>
        <v>DAPAGO28</v>
      </c>
      <c r="R34" s="172" t="e">
        <f t="shared" ca="1" si="9"/>
        <v>#VALUE!</v>
      </c>
      <c r="AD34" t="s">
        <v>369</v>
      </c>
      <c r="AE34" t="s">
        <v>752</v>
      </c>
    </row>
    <row r="35" spans="2:31" x14ac:dyDescent="0.25">
      <c r="C35" s="52" t="s">
        <v>415</v>
      </c>
      <c r="D35" s="174" t="e">
        <f t="shared" ca="1" si="6"/>
        <v>#VALUE!</v>
      </c>
      <c r="E35" s="175" t="e">
        <f t="shared" ca="1" si="7"/>
        <v>#VALUE!</v>
      </c>
      <c r="F35" s="176" t="e">
        <f t="shared" ca="1" si="8"/>
        <v>#VALUE!</v>
      </c>
      <c r="M35" s="169" t="s">
        <v>175</v>
      </c>
      <c r="N35" s="172">
        <f ca="1">SUMIFS(Estratégia!$F:$F,Estratégia!$C:$C,N$1,Estratégia!$D:$D,$M35,Estratégia!$E:$E,"Juros Reais")</f>
        <v>0</v>
      </c>
      <c r="P35" t="s">
        <v>175</v>
      </c>
      <c r="Q35" s="169" t="str">
        <f t="shared" ca="1" si="5"/>
        <v>DAPAGO30</v>
      </c>
      <c r="R35" s="172" t="e">
        <f t="shared" ca="1" si="9"/>
        <v>#VALUE!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65.172558142483766</v>
      </c>
      <c r="E36" s="175" t="e">
        <f t="shared" ca="1" si="7"/>
        <v>#VALUE!</v>
      </c>
      <c r="F36" s="176" t="e">
        <f t="shared" ca="1" si="8"/>
        <v>#VALUE!</v>
      </c>
      <c r="M36" s="169" t="s">
        <v>415</v>
      </c>
      <c r="N36" s="172">
        <f ca="1">SUMIFS(Estratégia!$F:$F,Estratégia!$C:$C,N$1,Estratégia!$D:$D,$M36,Estratégia!$E:$E,"Juros Reais")</f>
        <v>3</v>
      </c>
      <c r="P36" t="s">
        <v>415</v>
      </c>
      <c r="Q36" s="169" t="str">
        <f ca="1">$M36</f>
        <v>DAPAGO32</v>
      </c>
      <c r="R36" s="172" t="e">
        <f t="shared" ca="1" si="9"/>
        <v>#VALUE!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376.12226380993332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 ca="1">SUMIFS(Estratégia!$F:$F,Estratégia!$C:$C,N$1,Estratégia!$D:$D,$M37,Estratégia!$E:$E,"Juros Reais")</f>
        <v>6</v>
      </c>
      <c r="P37" t="s">
        <v>178</v>
      </c>
      <c r="Q37" s="170" t="str">
        <f t="shared" ca="1" si="5"/>
        <v>DAPMAI35</v>
      </c>
      <c r="R37" s="172" t="e">
        <f t="shared" ca="1" si="9"/>
        <v>#VALUE!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#VALUE!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 ca="1"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ca="1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172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ca="1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ca="1" si="10"/>
        <v>0.13396595095866065</v>
      </c>
      <c r="F42" s="163">
        <f t="shared" ca="1" si="11"/>
        <v>13.238472694171705</v>
      </c>
      <c r="G42" s="175" t="e">
        <f t="shared" ca="1" si="12"/>
        <v>#VALUE!</v>
      </c>
      <c r="J42"/>
      <c r="M42" s="169" t="s">
        <v>113</v>
      </c>
      <c r="N42" s="166" t="e">
        <f ca="1">SUMIFS(Estratégia!$F:$F,Estratégia!$C:$C,N$40,Estratégia!$D:$D,$M42,Estratégia!$E:$E,"Hedge IPCA")*VLOOKUP($M42,$B$19:$H$27,6,0)</f>
        <v>#VALUE!</v>
      </c>
      <c r="O42" s="222" t="e">
        <f t="shared" ca="1" si="13"/>
        <v>#VALUE!</v>
      </c>
      <c r="P42" s="169" t="str">
        <f t="shared" ca="1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ca="1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ca="1" si="10"/>
        <v>6.1762333512847128E-2</v>
      </c>
      <c r="F43" s="163">
        <f t="shared" ca="1" si="11"/>
        <v>10.106596363022186</v>
      </c>
      <c r="G43" s="175" t="e">
        <f t="shared" ca="1" si="12"/>
        <v>#VALUE!</v>
      </c>
      <c r="J43"/>
      <c r="M43" s="169" t="s">
        <v>300</v>
      </c>
      <c r="N43" s="166" t="e">
        <f ca="1">SUMIFS(Estratégia!$F:$F,Estratégia!$C:$C,N$40,Estratégia!$D:$D,$M43,Estratégia!$E:$E,"Hedge IPCA")*VLOOKUP($M43,$B$19:$H$27,6,0)</f>
        <v>#VALUE!</v>
      </c>
      <c r="O43" s="222" t="e">
        <f t="shared" ca="1" si="13"/>
        <v>#VALUE!</v>
      </c>
      <c r="P43" s="169" t="str">
        <f t="shared" ca="1" si="14"/>
        <v>DAPMAI27</v>
      </c>
      <c r="Q43" s="166" t="e">
        <f t="shared" ca="1" si="15"/>
        <v>#VALUE!</v>
      </c>
      <c r="R43" s="222" t="e">
        <f t="shared" ca="1" si="16"/>
        <v>#VALUE!</v>
      </c>
      <c r="T43" s="52" t="str">
        <f t="shared" ca="1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ca="1" si="10"/>
        <v>0.11132291636178498</v>
      </c>
      <c r="F44" s="163">
        <f t="shared" ca="1" si="11"/>
        <v>29.394865163624743</v>
      </c>
      <c r="G44" s="175" t="e">
        <f t="shared" ca="1" si="12"/>
        <v>#VALUE!</v>
      </c>
      <c r="J44"/>
      <c r="M44" s="169" t="s">
        <v>174</v>
      </c>
      <c r="N44" s="166" t="e">
        <f ca="1">SUMIFS(Estratégia!$F:$F,Estratégia!$C:$C,N$40,Estratégia!$D:$D,$M44,Estratégia!$E:$E,"Hedge IPCA")*VLOOKUP($M44,$B$19:$H$27,6,0)</f>
        <v>#VALUE!</v>
      </c>
      <c r="O44" s="222" t="e">
        <f t="shared" ca="1" si="13"/>
        <v>#VALUE!</v>
      </c>
      <c r="P44" s="169" t="str">
        <f t="shared" ca="1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ca="1" si="17"/>
        <v>DAPMAI27</v>
      </c>
      <c r="U44" s="166" t="e">
        <f t="shared" ca="1" si="18"/>
        <v>#VALUE!</v>
      </c>
      <c r="V44" s="222" t="e">
        <f t="shared" ca="1" si="19"/>
        <v>#VALUE!</v>
      </c>
      <c r="W44" s="222" t="e">
        <f t="shared" ca="1" si="20"/>
        <v>#VALUE!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ca="1" si="10"/>
        <v>1.4849211620983358E-2</v>
      </c>
      <c r="F45" s="163" t="e">
        <f t="shared" ca="1" si="11"/>
        <v>#VALUE!</v>
      </c>
      <c r="G45" s="175" t="e">
        <f t="shared" ca="1" si="12"/>
        <v>#VALUE!</v>
      </c>
      <c r="J45"/>
      <c r="M45" s="169" t="s">
        <v>175</v>
      </c>
      <c r="N45" s="166" t="e">
        <f ca="1">SUMIFS(Estratégia!$F:$F,Estratégia!$C:$C,N$40,Estratégia!$D:$D,$M45,Estratégia!$E:$E,"Hedge IPCA")*VLOOKUP($M45,$B$19:$H$27,6,0)</f>
        <v>#VALUE!</v>
      </c>
      <c r="O45" s="222" t="e">
        <f t="shared" ca="1" si="13"/>
        <v>#VALUE!</v>
      </c>
      <c r="P45" s="169" t="str">
        <f t="shared" ca="1" si="14"/>
        <v>DAPAGO30</v>
      </c>
      <c r="Q45" s="166" t="e">
        <f t="shared" ca="1" si="15"/>
        <v>#VALUE!</v>
      </c>
      <c r="R45" s="222" t="e">
        <f t="shared" ca="1" si="16"/>
        <v>#VALUE!</v>
      </c>
      <c r="T45" s="52" t="str">
        <f t="shared" ca="1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ca="1" si="10"/>
        <v>7.4077974412725692E-2</v>
      </c>
      <c r="F46" s="163">
        <f t="shared" ca="1" si="11"/>
        <v>30.029226448878905</v>
      </c>
      <c r="G46" s="175" t="e">
        <f t="shared" ca="1" si="12"/>
        <v>#VALUE!</v>
      </c>
      <c r="J46"/>
      <c r="M46" s="169" t="s">
        <v>415</v>
      </c>
      <c r="N46" s="166" t="e">
        <f ca="1">SUMIFS(Estratégia!$F:$F,Estratégia!$C:$C,N$40,Estratégia!$D:$D,$M46,Estratégia!$E:$E,"Hedge IPCA")*VLOOKUP($M46,$B$19:$H$27,6,0)</f>
        <v>#VALUE!</v>
      </c>
      <c r="O46" s="222" t="e">
        <f t="shared" ca="1" si="13"/>
        <v>#VALUE!</v>
      </c>
      <c r="P46" s="169" t="str">
        <f t="shared" ca="1" si="14"/>
        <v>DAPAGO32</v>
      </c>
      <c r="Q46" s="166" t="e">
        <f t="shared" ca="1" si="15"/>
        <v>#VALUE!</v>
      </c>
      <c r="R46" s="222" t="e">
        <f t="shared" ca="1" si="16"/>
        <v>#VALUE!</v>
      </c>
      <c r="T46" s="52" t="str">
        <f t="shared" ca="1" si="17"/>
        <v>DAPAGO30</v>
      </c>
      <c r="U46" s="166" t="e">
        <f t="shared" ca="1" si="18"/>
        <v>#VALUE!</v>
      </c>
      <c r="V46" s="222" t="e">
        <f t="shared" ca="1" si="19"/>
        <v>#VALUE!</v>
      </c>
      <c r="W46" s="222" t="e">
        <f t="shared" ca="1" si="20"/>
        <v>#VALUE!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ca="1" si="10"/>
        <v>3.31181356216542E-2</v>
      </c>
      <c r="F47" s="163">
        <f t="shared" ca="1" si="11"/>
        <v>17.348954327985272</v>
      </c>
      <c r="G47" s="175" t="e">
        <f t="shared" ca="1" si="12"/>
        <v>#VALUE!</v>
      </c>
      <c r="J47"/>
      <c r="M47" s="169" t="s">
        <v>178</v>
      </c>
      <c r="N47" s="166" t="e">
        <f ca="1">SUMIFS(Estratégia!$F:$F,Estratégia!$C:$C,N$40,Estratégia!$D:$D,$M47,Estratégia!$E:$E,"Hedge IPCA")*VLOOKUP($M47,$B$19:$H$27,6,0)</f>
        <v>#VALUE!</v>
      </c>
      <c r="O47" s="222" t="e">
        <f t="shared" ca="1" si="13"/>
        <v>#VALUE!</v>
      </c>
      <c r="P47" s="169" t="str">
        <f t="shared" ca="1" si="14"/>
        <v>DAPMAI35</v>
      </c>
      <c r="Q47" s="166" t="e">
        <f t="shared" ca="1" si="15"/>
        <v>#VALUE!</v>
      </c>
      <c r="R47" s="222" t="e">
        <f t="shared" ca="1" si="16"/>
        <v>#VALUE!</v>
      </c>
      <c r="T47" s="52" t="str">
        <f t="shared" ca="1" si="17"/>
        <v>DAPAGO32</v>
      </c>
      <c r="U47" s="166" t="e">
        <f t="shared" ca="1" si="18"/>
        <v>#VALUE!</v>
      </c>
      <c r="V47" s="222" t="e">
        <f t="shared" ca="1" si="19"/>
        <v>#VALUE!</v>
      </c>
      <c r="W47" s="222" t="e">
        <f t="shared" ca="1" si="20"/>
        <v>#VALUE!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ca="1" si="10"/>
        <v>2.789549438426971E-2</v>
      </c>
      <c r="F48" s="163" t="e">
        <f t="shared" ca="1" si="11"/>
        <v>#VALUE!</v>
      </c>
      <c r="G48" s="175" t="e">
        <f t="shared" ca="1" si="12"/>
        <v>#VALUE!</v>
      </c>
      <c r="J48"/>
      <c r="M48" s="170" t="s">
        <v>179</v>
      </c>
      <c r="N48" s="171" t="e">
        <f ca="1">SUMIFS(Estratégia!$F:$F,Estratégia!$C:$C,N$40,Estratégia!$D:$D,$M48,Estratégia!$E:$E,"Hedge IPCA")*VLOOKUP($M48,$B$19:$H$27,6,0)</f>
        <v>#VALUE!</v>
      </c>
      <c r="O48" s="223" t="e">
        <f t="shared" ca="1" si="13"/>
        <v>#VALUE!</v>
      </c>
      <c r="P48" s="169" t="str">
        <f t="shared" ca="1" si="14"/>
        <v>DAPAGO40</v>
      </c>
      <c r="Q48" s="166">
        <f t="shared" ca="1" si="15"/>
        <v>1098.5172120613061</v>
      </c>
      <c r="R48" s="223" t="e">
        <f t="shared" ca="1" si="16"/>
        <v>#N/A</v>
      </c>
      <c r="T48" s="52" t="str">
        <f t="shared" ca="1" si="17"/>
        <v>DAPMAI35</v>
      </c>
      <c r="U48" s="166" t="e">
        <f t="shared" ca="1" si="18"/>
        <v>#VALUE!</v>
      </c>
      <c r="V48" s="222" t="e">
        <f t="shared" ca="1" si="19"/>
        <v>#VALUE!</v>
      </c>
      <c r="W48" s="222" t="e">
        <f t="shared" ca="1" si="20"/>
        <v>#VALUE!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ca="1" si="10"/>
        <v>9.7124972565442017E-2</v>
      </c>
      <c r="F49" s="163">
        <f t="shared" ca="1" si="11"/>
        <v>65.172558142483766</v>
      </c>
      <c r="G49" s="175" t="e">
        <f t="shared" ca="1" si="12"/>
        <v>#VALUE!</v>
      </c>
      <c r="J49"/>
      <c r="M49" s="188" t="s">
        <v>155</v>
      </c>
      <c r="N49" s="224" t="e">
        <f ca="1">SUM(N41:N48)</f>
        <v>#N/A</v>
      </c>
      <c r="P49" s="188" t="s">
        <v>155</v>
      </c>
      <c r="Q49" s="224" t="e">
        <f ca="1">SUM(Q41:Q48)</f>
        <v>#N/A</v>
      </c>
      <c r="T49" s="52" t="str">
        <f t="shared" ca="1" si="17"/>
        <v>DAPAGO40</v>
      </c>
      <c r="U49" s="166" t="e">
        <f t="shared" ca="1" si="18"/>
        <v>#VALUE!</v>
      </c>
      <c r="V49" s="223" t="e">
        <f t="shared" ca="1" si="19"/>
        <v>#VALUE!</v>
      </c>
      <c r="W49" s="223" t="e">
        <f t="shared" ca="1" si="20"/>
        <v>#VALUE!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ca="1" si="10"/>
        <v>6.1525933582992971E-2</v>
      </c>
      <c r="F50" s="163">
        <f t="shared" ca="1" si="11"/>
        <v>53.70642994527136</v>
      </c>
      <c r="G50" s="175" t="e">
        <f t="shared" ca="1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ca="1" si="10"/>
        <v>7.4343229491259571E-2</v>
      </c>
      <c r="F51" s="163">
        <f t="shared" ca="1" si="11"/>
        <v>73.821222493791595</v>
      </c>
      <c r="G51" s="175" t="e">
        <f t="shared" ca="1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 ca="1"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ca="1" si="10"/>
        <v>0.11697188400180784</v>
      </c>
      <c r="F52" s="163">
        <f t="shared" ca="1" si="11"/>
        <v>128.26899332941767</v>
      </c>
      <c r="G52" s="175" t="e">
        <f t="shared" ca="1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ca="1" si="10"/>
        <v>7.2085677513988755E-2</v>
      </c>
      <c r="F53" s="163">
        <f t="shared" ca="1" si="11"/>
        <v>83.069012004018205</v>
      </c>
      <c r="G53" s="175" t="e">
        <f t="shared" ca="1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ca="1" si="10"/>
        <v>3.1559399161204829E-2</v>
      </c>
      <c r="F54" s="163">
        <f t="shared" ca="1" si="11"/>
        <v>37.256606037434501</v>
      </c>
      <c r="G54" s="179" t="e">
        <f t="shared" ca="1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 ca="1"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 ca="1">SUMIFS(Estratégia!$F:$F,Estratégia!$C:$C,N$54,Estratégia!$D:$D,#REF!,Estratégia!$E:$E,"Hedge IPCA")</f>
        <v>0</v>
      </c>
      <c r="M55" s="169" t="s">
        <v>172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ca="1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ca="1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 t="e">
        <f t="shared" ca="1" si="21"/>
        <v>#VALUE!</v>
      </c>
      <c r="O56" s="222" t="e">
        <f t="shared" ca="1" si="22"/>
        <v>#VALUE!</v>
      </c>
      <c r="P56" s="169" t="str">
        <f t="shared" ca="1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ca="1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 t="e">
        <f t="shared" ca="1" si="21"/>
        <v>#VALUE!</v>
      </c>
      <c r="O57" s="222" t="e">
        <f t="shared" ca="1" si="22"/>
        <v>#VALUE!</v>
      </c>
      <c r="P57" s="169" t="str">
        <f t="shared" ca="1" si="23"/>
        <v>DAPMAI27</v>
      </c>
      <c r="Q57" s="166" t="e">
        <f t="shared" ca="1" si="24"/>
        <v>#VALUE!</v>
      </c>
      <c r="R57" s="222" t="e">
        <f t="shared" ca="1" si="25"/>
        <v>#VALUE!</v>
      </c>
      <c r="S57" s="5"/>
      <c r="T57" s="52" t="str">
        <f t="shared" ca="1" si="26"/>
        <v>DAPMAI27</v>
      </c>
      <c r="U57" s="166" t="e">
        <f t="shared" ca="1" si="27"/>
        <v>#VALUE!</v>
      </c>
      <c r="V57" s="222" t="e">
        <f t="shared" ca="1" si="28"/>
        <v>#VALUE!</v>
      </c>
      <c r="W57" s="222" t="e">
        <f t="shared" ca="1" si="29"/>
        <v>#VALUE!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 t="e">
        <f t="shared" ca="1" si="21"/>
        <v>#VALUE!</v>
      </c>
      <c r="O58" s="222" t="e">
        <f t="shared" ca="1" si="22"/>
        <v>#VALUE!</v>
      </c>
      <c r="P58" s="169" t="str">
        <f t="shared" ca="1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ca="1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 t="e">
        <f t="shared" ca="1" si="21"/>
        <v>#VALUE!</v>
      </c>
      <c r="O59" s="222" t="e">
        <f t="shared" ca="1" si="22"/>
        <v>#VALUE!</v>
      </c>
      <c r="P59" s="169" t="str">
        <f t="shared" ca="1" si="23"/>
        <v>DAPAGO30</v>
      </c>
      <c r="Q59" s="166" t="e">
        <f t="shared" ca="1" si="24"/>
        <v>#VALUE!</v>
      </c>
      <c r="R59" s="222" t="e">
        <f t="shared" ca="1" si="25"/>
        <v>#VALUE!</v>
      </c>
      <c r="S59" s="5"/>
      <c r="T59" s="52" t="str">
        <f t="shared" ca="1" si="26"/>
        <v>DAPAGO30</v>
      </c>
      <c r="U59" s="166" t="e">
        <f t="shared" ca="1" si="27"/>
        <v>#VALUE!</v>
      </c>
      <c r="V59" s="222" t="e">
        <f t="shared" ca="1" si="28"/>
        <v>#VALUE!</v>
      </c>
      <c r="W59" s="222" t="e">
        <f t="shared" ca="1" si="29"/>
        <v>#VALUE!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 t="e">
        <f t="shared" ca="1" si="21"/>
        <v>#VALUE!</v>
      </c>
      <c r="O60" s="222" t="e">
        <f t="shared" ca="1" si="22"/>
        <v>#VALUE!</v>
      </c>
      <c r="P60" s="169" t="str">
        <f t="shared" ca="1" si="23"/>
        <v>DAPAGO32</v>
      </c>
      <c r="Q60" s="166" t="e">
        <f t="shared" ca="1" si="24"/>
        <v>#VALUE!</v>
      </c>
      <c r="R60" s="222" t="e">
        <f t="shared" ca="1" si="25"/>
        <v>#VALUE!</v>
      </c>
      <c r="S60" s="5"/>
      <c r="T60" s="52" t="str">
        <f t="shared" ca="1" si="26"/>
        <v>DAPAGO32</v>
      </c>
      <c r="U60" s="166" t="e">
        <f t="shared" ca="1" si="27"/>
        <v>#VALUE!</v>
      </c>
      <c r="V60" s="222" t="e">
        <f t="shared" ca="1" si="28"/>
        <v>#VALUE!</v>
      </c>
      <c r="W60" s="222" t="e">
        <f t="shared" ca="1" si="29"/>
        <v>#VALUE!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 t="e">
        <f t="shared" ca="1" si="21"/>
        <v>#VALUE!</v>
      </c>
      <c r="O61" s="222" t="e">
        <f t="shared" ca="1" si="22"/>
        <v>#VALUE!</v>
      </c>
      <c r="P61" s="169" t="str">
        <f t="shared" ca="1" si="23"/>
        <v>DAPMAI35</v>
      </c>
      <c r="Q61" s="166" t="e">
        <f t="shared" ca="1" si="24"/>
        <v>#VALUE!</v>
      </c>
      <c r="R61" s="222" t="e">
        <f t="shared" ca="1" si="25"/>
        <v>#VALUE!</v>
      </c>
      <c r="S61" s="5"/>
      <c r="T61" s="52" t="str">
        <f t="shared" ca="1" si="26"/>
        <v>DAPMAI35</v>
      </c>
      <c r="U61" s="166" t="e">
        <f t="shared" ca="1" si="27"/>
        <v>#VALUE!</v>
      </c>
      <c r="V61" s="222" t="e">
        <f t="shared" ca="1" si="28"/>
        <v>#VALUE!</v>
      </c>
      <c r="W61" s="222" t="e">
        <f t="shared" ca="1" si="29"/>
        <v>#VALUE!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 t="e">
        <f t="shared" ca="1" si="21"/>
        <v>#VALUE!</v>
      </c>
      <c r="O62" s="223" t="e">
        <f t="shared" ca="1" si="22"/>
        <v>#VALUE!</v>
      </c>
      <c r="P62" s="169" t="str">
        <f t="shared" ca="1" si="23"/>
        <v>DAPAGO40</v>
      </c>
      <c r="Q62" s="166">
        <f t="shared" ca="1" si="24"/>
        <v>1098.5172120613061</v>
      </c>
      <c r="R62" s="223" t="e">
        <f t="shared" ca="1" si="25"/>
        <v>#N/A</v>
      </c>
      <c r="S62" s="5"/>
      <c r="T62" s="52" t="str">
        <f t="shared" ca="1" si="26"/>
        <v>DAPAGO40</v>
      </c>
      <c r="U62" s="166" t="e">
        <f t="shared" ca="1" si="27"/>
        <v>#VALUE!</v>
      </c>
      <c r="V62" s="222" t="e">
        <f ca="1">U62/$U$63</f>
        <v>#VALUE!</v>
      </c>
      <c r="W62" s="222" t="e">
        <f t="shared" ca="1" si="29"/>
        <v>#VALUE!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 ca="1"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 ca="1"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 ca="1"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 ca="1"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 ca="1"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#N/A</v>
      </c>
      <c r="X72" s="251" t="e">
        <f ca="1">-X71*20</f>
        <v>#N/A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105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104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100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335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339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338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267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108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334</v>
      </c>
      <c r="C14" s="219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99</v>
      </c>
      <c r="C15" s="220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105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104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104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100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100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335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335</v>
      </c>
      <c r="M24" s="4">
        <f ca="1">SUMIFS(Extranet!$J:$J,Extranet!$C:$C,$L24,Extranet!$D:$D,M$20)</f>
        <v>865543.49</v>
      </c>
      <c r="N24" s="130">
        <f ca="1">SUMIFS(Extranet!$L:$L,Extranet!$C:$C,$L24,Extranet!$D:$D,M$20)</f>
        <v>2.2700000000000001E-2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339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339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338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338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267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267</v>
      </c>
      <c r="M27" s="4">
        <f ca="1">SUMIFS(Extranet!$J:$J,Extranet!$C:$C,$L27,Extranet!$D:$D,M$20)</f>
        <v>5691169.2300000004</v>
      </c>
      <c r="N27" s="130">
        <f ca="1">SUMIFS(Extranet!$L:$L,Extranet!$C:$C,$L27,Extranet!$D:$D,M$20)</f>
        <v>2.8500000000000001E-2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108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108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334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106</v>
      </c>
      <c r="M29" s="157">
        <f ca="1">SUMIFS(Extranet!$J:$J,Extranet!$C:$C,$L29,Extranet!$D:$D,M$20)</f>
        <v>12839253.800000001</v>
      </c>
      <c r="N29" s="131">
        <f ca="1">SUMIFS(Extranet!$L:$L,Extranet!$C:$C,$L29,Extranet!$D:$D,M$20)</f>
        <v>4.6399999999999997E-2</v>
      </c>
      <c r="O29" s="156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 ca="1">O29</f>
        <v>#REF!</v>
      </c>
    </row>
    <row r="30" spans="2:20" x14ac:dyDescent="0.25">
      <c r="B30" s="106" t="s">
        <v>99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2025-11-19T18:20:23Z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